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energiavirasto.sharepoint.com/sites/Verkottekninenvalvonta/Shared Documents/Sähköverkkoon liittyminen/Liittymien hinnoittelumenetelmät 2025/Final/"/>
    </mc:Choice>
  </mc:AlternateContent>
  <xr:revisionPtr revIDLastSave="200" documentId="8_{56D9486F-D511-41E8-9E6B-63EA959395FE}" xr6:coauthVersionLast="47" xr6:coauthVersionMax="47" xr10:uidLastSave="{07D52BF6-C6A2-4470-BD34-B12970FCAA21}"/>
  <bookViews>
    <workbookView xWindow="-120" yWindow="-120" windowWidth="38640" windowHeight="21120" tabRatio="822" xr2:uid="{50EDCA2B-5354-4AD5-A564-89E10DA1DE27}"/>
  </bookViews>
  <sheets>
    <sheet name="Laskentatyökalu 1" sheetId="1" r:id="rId1"/>
    <sheet name="Laskentatyökalu 2" sheetId="6" r:id="rId2"/>
    <sheet name="marginaalikustannus" sheetId="2" r:id="rId3"/>
    <sheet name="Siirtokapasiteetti" sheetId="4" r:id="rId4"/>
    <sheet name="Laskenta" sheetId="5" r:id="rId5"/>
  </sheet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2" l="1"/>
  <c r="B19" i="6"/>
  <c r="B20" i="6" s="1"/>
  <c r="B19" i="1" l="1"/>
  <c r="D151" i="4"/>
  <c r="D152" i="4"/>
  <c r="D153" i="4"/>
  <c r="D154" i="4"/>
  <c r="D155" i="4"/>
  <c r="D156" i="4"/>
  <c r="D157" i="4"/>
  <c r="D158" i="4"/>
  <c r="D159" i="4"/>
  <c r="D160" i="4"/>
  <c r="D161" i="4"/>
  <c r="D162" i="4"/>
  <c r="F151" i="4"/>
  <c r="F152" i="4"/>
  <c r="F153" i="4"/>
  <c r="F154" i="4"/>
  <c r="F155" i="4"/>
  <c r="F156" i="4"/>
  <c r="F157" i="4"/>
  <c r="F158" i="4"/>
  <c r="F159" i="4"/>
  <c r="F160" i="4"/>
  <c r="F161" i="4"/>
  <c r="F162" i="4"/>
  <c r="H151" i="4"/>
  <c r="H152" i="4"/>
  <c r="H153" i="4"/>
  <c r="H154" i="4"/>
  <c r="H155" i="4"/>
  <c r="H156" i="4"/>
  <c r="H157" i="4"/>
  <c r="H158" i="4"/>
  <c r="H159" i="4"/>
  <c r="H160" i="4"/>
  <c r="H161" i="4"/>
  <c r="H162" i="4"/>
  <c r="J151" i="4"/>
  <c r="J152" i="4"/>
  <c r="J153" i="4"/>
  <c r="J154" i="4"/>
  <c r="J155" i="4"/>
  <c r="J156" i="4"/>
  <c r="J157" i="4"/>
  <c r="J158" i="4"/>
  <c r="J159" i="4"/>
  <c r="J160" i="4"/>
  <c r="J161" i="4"/>
  <c r="J162" i="4"/>
  <c r="L151" i="4"/>
  <c r="L152" i="4"/>
  <c r="L153" i="4"/>
  <c r="L154" i="4"/>
  <c r="L155" i="4"/>
  <c r="L156" i="4"/>
  <c r="L157" i="4"/>
  <c r="L158" i="4"/>
  <c r="L159" i="4"/>
  <c r="L160" i="4"/>
  <c r="L161" i="4"/>
  <c r="L162" i="4"/>
  <c r="N151" i="4"/>
  <c r="N152" i="4"/>
  <c r="N153" i="4"/>
  <c r="N154" i="4"/>
  <c r="N155" i="4"/>
  <c r="N156" i="4"/>
  <c r="N157" i="4"/>
  <c r="N158" i="4"/>
  <c r="N159" i="4"/>
  <c r="N160" i="4"/>
  <c r="N161" i="4"/>
  <c r="N162" i="4"/>
  <c r="D150" i="4"/>
  <c r="F150" i="4"/>
  <c r="H150" i="4"/>
  <c r="J150" i="4"/>
  <c r="L150" i="4"/>
  <c r="N150" i="4"/>
  <c r="N132" i="4"/>
  <c r="L132" i="4"/>
  <c r="J132" i="4"/>
  <c r="H132" i="4"/>
  <c r="F132" i="4"/>
  <c r="D132" i="4"/>
  <c r="D133" i="4"/>
  <c r="D134" i="4"/>
  <c r="D135" i="4"/>
  <c r="D136" i="4"/>
  <c r="D137" i="4"/>
  <c r="D138" i="4"/>
  <c r="D139" i="4"/>
  <c r="D140" i="4"/>
  <c r="D141" i="4"/>
  <c r="D142" i="4"/>
  <c r="D143" i="4"/>
  <c r="D144" i="4"/>
  <c r="D145" i="4"/>
  <c r="D146" i="4"/>
  <c r="D147" i="4"/>
  <c r="D148" i="4"/>
  <c r="D149" i="4"/>
  <c r="F133" i="4"/>
  <c r="F134" i="4"/>
  <c r="F135" i="4"/>
  <c r="F136" i="4"/>
  <c r="F137" i="4"/>
  <c r="F138" i="4"/>
  <c r="F139" i="4"/>
  <c r="F140" i="4"/>
  <c r="F141" i="4"/>
  <c r="F142" i="4"/>
  <c r="F143" i="4"/>
  <c r="F144" i="4"/>
  <c r="F145" i="4"/>
  <c r="F146" i="4"/>
  <c r="F147" i="4"/>
  <c r="F148" i="4"/>
  <c r="F149" i="4"/>
  <c r="H133" i="4"/>
  <c r="H134" i="4"/>
  <c r="H135" i="4"/>
  <c r="H136" i="4"/>
  <c r="H137" i="4"/>
  <c r="H138" i="4"/>
  <c r="H139" i="4"/>
  <c r="H140" i="4"/>
  <c r="H141" i="4"/>
  <c r="H142" i="4"/>
  <c r="H143" i="4"/>
  <c r="H144" i="4"/>
  <c r="H145" i="4"/>
  <c r="H146" i="4"/>
  <c r="H147" i="4"/>
  <c r="H148" i="4"/>
  <c r="H149" i="4"/>
  <c r="J133" i="4"/>
  <c r="J134" i="4"/>
  <c r="J135" i="4"/>
  <c r="J136" i="4"/>
  <c r="J137" i="4"/>
  <c r="J138" i="4"/>
  <c r="J139" i="4"/>
  <c r="J140" i="4"/>
  <c r="J141" i="4"/>
  <c r="J142" i="4"/>
  <c r="J143" i="4"/>
  <c r="J144" i="4"/>
  <c r="J145" i="4"/>
  <c r="J146" i="4"/>
  <c r="J147" i="4"/>
  <c r="J148" i="4"/>
  <c r="J149" i="4"/>
  <c r="L133" i="4"/>
  <c r="L134" i="4"/>
  <c r="L135" i="4"/>
  <c r="L136" i="4"/>
  <c r="L137" i="4"/>
  <c r="L138" i="4"/>
  <c r="L139" i="4"/>
  <c r="L140" i="4"/>
  <c r="L141" i="4"/>
  <c r="L142" i="4"/>
  <c r="L143" i="4"/>
  <c r="L144" i="4"/>
  <c r="L145" i="4"/>
  <c r="L146" i="4"/>
  <c r="L147" i="4"/>
  <c r="L148" i="4"/>
  <c r="L149" i="4"/>
  <c r="N133" i="4"/>
  <c r="N134" i="4"/>
  <c r="N135" i="4"/>
  <c r="N136" i="4"/>
  <c r="N137" i="4"/>
  <c r="N138" i="4"/>
  <c r="N139" i="4"/>
  <c r="N140" i="4"/>
  <c r="N141" i="4"/>
  <c r="N142" i="4"/>
  <c r="N143" i="4"/>
  <c r="N144" i="4"/>
  <c r="N145" i="4"/>
  <c r="N146" i="4"/>
  <c r="N147" i="4"/>
  <c r="N148" i="4"/>
  <c r="N149" i="4"/>
  <c r="B20" i="1" l="1"/>
  <c r="B6" i="2"/>
  <c r="N2" i="4"/>
  <c r="N3" i="4"/>
  <c r="N4" i="4"/>
  <c r="N5" i="4"/>
  <c r="N6" i="4"/>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L2" i="4"/>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H2" i="4"/>
  <c r="H3" i="4"/>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F2" i="4"/>
  <c r="F3" i="4"/>
  <c r="F4"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D2" i="4"/>
  <c r="D3" i="4"/>
  <c r="D4"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E8" i="2" l="1"/>
  <c r="E14" i="2"/>
  <c r="E16" i="2"/>
  <c r="E15" i="2"/>
  <c r="F10" i="2"/>
  <c r="F14" i="2"/>
  <c r="E10" i="2"/>
  <c r="F8" i="2"/>
  <c r="F9" i="2"/>
  <c r="F15" i="2"/>
  <c r="F16" i="2"/>
  <c r="E9" i="2"/>
  <c r="B4" i="2"/>
  <c r="B5" i="2" l="1"/>
  <c r="D15" i="2" l="1"/>
  <c r="D16" i="2"/>
  <c r="D9" i="2"/>
  <c r="D10" i="2"/>
  <c r="D8" i="2"/>
  <c r="S153" i="5" l="1" a="1"/>
  <c r="S153" i="5" s="1"/>
  <c r="S141" i="5" a="1"/>
  <c r="S141" i="5" s="1"/>
  <c r="S129" i="5" a="1"/>
  <c r="S129" i="5" s="1"/>
  <c r="S117" i="5" a="1"/>
  <c r="S117" i="5" s="1"/>
  <c r="S105" i="5" a="1"/>
  <c r="S105" i="5" s="1"/>
  <c r="S93" i="5" a="1"/>
  <c r="S93" i="5" s="1"/>
  <c r="S81" i="5" a="1"/>
  <c r="S81" i="5" s="1"/>
  <c r="S69" i="5" a="1"/>
  <c r="S69" i="5" s="1"/>
  <c r="S57" i="5" a="1"/>
  <c r="S57" i="5" s="1"/>
  <c r="S45" i="5" a="1"/>
  <c r="S45" i="5" s="1"/>
  <c r="S33" i="5" a="1"/>
  <c r="S33" i="5" s="1"/>
  <c r="S21" i="5" a="1"/>
  <c r="S21" i="5" s="1"/>
  <c r="S9" i="5" a="1"/>
  <c r="S9" i="5" s="1"/>
  <c r="O159" i="5" a="1"/>
  <c r="O159" i="5" s="1"/>
  <c r="O147" i="5" a="1"/>
  <c r="O147" i="5" s="1"/>
  <c r="O135" i="5" a="1"/>
  <c r="O135" i="5" s="1"/>
  <c r="O123" i="5" a="1"/>
  <c r="O123" i="5" s="1"/>
  <c r="O111" i="5" a="1"/>
  <c r="O111" i="5" s="1"/>
  <c r="O99" i="5" a="1"/>
  <c r="O99" i="5" s="1"/>
  <c r="O87" i="5" a="1"/>
  <c r="O87" i="5" s="1"/>
  <c r="O75" i="5" a="1"/>
  <c r="O75" i="5" s="1"/>
  <c r="O63" i="5" a="1"/>
  <c r="O63" i="5" s="1"/>
  <c r="O51" i="5" a="1"/>
  <c r="O51" i="5" s="1"/>
  <c r="O39" i="5" a="1"/>
  <c r="O39" i="5" s="1"/>
  <c r="O27" i="5" a="1"/>
  <c r="O27" i="5" s="1"/>
  <c r="O15" i="5" a="1"/>
  <c r="O15" i="5" s="1"/>
  <c r="O3" i="5" a="1"/>
  <c r="O3" i="5" s="1"/>
  <c r="S152" i="5" a="1"/>
  <c r="S152" i="5" s="1"/>
  <c r="S140" i="5" a="1"/>
  <c r="S140" i="5" s="1"/>
  <c r="S128" i="5" a="1"/>
  <c r="S128" i="5" s="1"/>
  <c r="S116" i="5" a="1"/>
  <c r="S116" i="5" s="1"/>
  <c r="S104" i="5" a="1"/>
  <c r="S104" i="5" s="1"/>
  <c r="S92" i="5" a="1"/>
  <c r="S92" i="5" s="1"/>
  <c r="S80" i="5" a="1"/>
  <c r="S80" i="5" s="1"/>
  <c r="S68" i="5" a="1"/>
  <c r="S68" i="5" s="1"/>
  <c r="S56" i="5" a="1"/>
  <c r="S56" i="5" s="1"/>
  <c r="S44" i="5" a="1"/>
  <c r="S44" i="5" s="1"/>
  <c r="S32" i="5" a="1"/>
  <c r="S32" i="5" s="1"/>
  <c r="S20" i="5" a="1"/>
  <c r="S20" i="5" s="1"/>
  <c r="S8" i="5" a="1"/>
  <c r="S8" i="5" s="1"/>
  <c r="O158" i="5" a="1"/>
  <c r="O158" i="5" s="1"/>
  <c r="O146" i="5" a="1"/>
  <c r="O146" i="5" s="1"/>
  <c r="O134" i="5" a="1"/>
  <c r="O134" i="5" s="1"/>
  <c r="O122" i="5" a="1"/>
  <c r="O122" i="5" s="1"/>
  <c r="O110" i="5" a="1"/>
  <c r="O110" i="5" s="1"/>
  <c r="O98" i="5" a="1"/>
  <c r="O98" i="5" s="1"/>
  <c r="S151" i="5" a="1"/>
  <c r="S151" i="5" s="1"/>
  <c r="S139" i="5" a="1"/>
  <c r="S139" i="5" s="1"/>
  <c r="S127" i="5" a="1"/>
  <c r="S127" i="5" s="1"/>
  <c r="S115" i="5" a="1"/>
  <c r="S115" i="5" s="1"/>
  <c r="S103" i="5" a="1"/>
  <c r="S103" i="5" s="1"/>
  <c r="S91" i="5" a="1"/>
  <c r="S91" i="5" s="1"/>
  <c r="S162" i="5" a="1"/>
  <c r="S162" i="5" s="1"/>
  <c r="S150" i="5" a="1"/>
  <c r="S150" i="5" s="1"/>
  <c r="S138" i="5" a="1"/>
  <c r="S138" i="5" s="1"/>
  <c r="S126" i="5" a="1"/>
  <c r="S126" i="5" s="1"/>
  <c r="S114" i="5" a="1"/>
  <c r="S114" i="5" s="1"/>
  <c r="S102" i="5" a="1"/>
  <c r="S102" i="5" s="1"/>
  <c r="S90" i="5" a="1"/>
  <c r="S90" i="5" s="1"/>
  <c r="S78" i="5" a="1"/>
  <c r="S78" i="5" s="1"/>
  <c r="S66" i="5" a="1"/>
  <c r="S66" i="5" s="1"/>
  <c r="S54" i="5" a="1"/>
  <c r="S54" i="5" s="1"/>
  <c r="S42" i="5" a="1"/>
  <c r="S42" i="5" s="1"/>
  <c r="S161" i="5" a="1"/>
  <c r="S161" i="5" s="1"/>
  <c r="S149" i="5" a="1"/>
  <c r="S149" i="5" s="1"/>
  <c r="S137" i="5" a="1"/>
  <c r="S137" i="5" s="1"/>
  <c r="S125" i="5" a="1"/>
  <c r="S125" i="5" s="1"/>
  <c r="S113" i="5" a="1"/>
  <c r="S113" i="5" s="1"/>
  <c r="S101" i="5" a="1"/>
  <c r="S101" i="5" s="1"/>
  <c r="S89" i="5" a="1"/>
  <c r="S89" i="5" s="1"/>
  <c r="S77" i="5" a="1"/>
  <c r="S77" i="5" s="1"/>
  <c r="S65" i="5" a="1"/>
  <c r="S65" i="5" s="1"/>
  <c r="S53" i="5" a="1"/>
  <c r="S53" i="5" s="1"/>
  <c r="S41" i="5" a="1"/>
  <c r="S41" i="5" s="1"/>
  <c r="S29" i="5" a="1"/>
  <c r="S29" i="5" s="1"/>
  <c r="S17" i="5" a="1"/>
  <c r="S17" i="5" s="1"/>
  <c r="S5" i="5" a="1"/>
  <c r="S5" i="5" s="1"/>
  <c r="O155" i="5" a="1"/>
  <c r="O155" i="5" s="1"/>
  <c r="O143" i="5" a="1"/>
  <c r="O143" i="5" s="1"/>
  <c r="O131" i="5" a="1"/>
  <c r="O131" i="5" s="1"/>
  <c r="O119" i="5" a="1"/>
  <c r="O119" i="5" s="1"/>
  <c r="O107" i="5" a="1"/>
  <c r="O107" i="5" s="1"/>
  <c r="O95" i="5" a="1"/>
  <c r="O95" i="5" s="1"/>
  <c r="O83" i="5" a="1"/>
  <c r="O83" i="5" s="1"/>
  <c r="O71" i="5" a="1"/>
  <c r="O71" i="5" s="1"/>
  <c r="O59" i="5" a="1"/>
  <c r="O59" i="5" s="1"/>
  <c r="O47" i="5" a="1"/>
  <c r="O47" i="5" s="1"/>
  <c r="O35" i="5" a="1"/>
  <c r="O35" i="5" s="1"/>
  <c r="O23" i="5" a="1"/>
  <c r="O23" i="5" s="1"/>
  <c r="O11" i="5" a="1"/>
  <c r="O11" i="5" s="1"/>
  <c r="S160" i="5" a="1"/>
  <c r="S160" i="5" s="1"/>
  <c r="S148" i="5" a="1"/>
  <c r="S148" i="5" s="1"/>
  <c r="S136" i="5" a="1"/>
  <c r="S136" i="5" s="1"/>
  <c r="S124" i="5" a="1"/>
  <c r="S124" i="5" s="1"/>
  <c r="S112" i="5" a="1"/>
  <c r="S112" i="5" s="1"/>
  <c r="S100" i="5" a="1"/>
  <c r="S100" i="5" s="1"/>
  <c r="S88" i="5" a="1"/>
  <c r="S88" i="5" s="1"/>
  <c r="S76" i="5" a="1"/>
  <c r="S76" i="5" s="1"/>
  <c r="S64" i="5" a="1"/>
  <c r="S64" i="5" s="1"/>
  <c r="S52" i="5" a="1"/>
  <c r="S52" i="5" s="1"/>
  <c r="S40" i="5" a="1"/>
  <c r="S40" i="5" s="1"/>
  <c r="S28" i="5" a="1"/>
  <c r="S28" i="5" s="1"/>
  <c r="S16" i="5" a="1"/>
  <c r="S16" i="5" s="1"/>
  <c r="S4" i="5" a="1"/>
  <c r="S4" i="5" s="1"/>
  <c r="O154" i="5" a="1"/>
  <c r="O154" i="5" s="1"/>
  <c r="O142" i="5" a="1"/>
  <c r="O142" i="5" s="1"/>
  <c r="O130" i="5" a="1"/>
  <c r="O130" i="5" s="1"/>
  <c r="O118" i="5" a="1"/>
  <c r="O118" i="5" s="1"/>
  <c r="O106" i="5" a="1"/>
  <c r="O106" i="5" s="1"/>
  <c r="O94" i="5" a="1"/>
  <c r="O94" i="5" s="1"/>
  <c r="O82" i="5" a="1"/>
  <c r="O82" i="5" s="1"/>
  <c r="O70" i="5" a="1"/>
  <c r="O70" i="5" s="1"/>
  <c r="O58" i="5" a="1"/>
  <c r="O58" i="5" s="1"/>
  <c r="O46" i="5" a="1"/>
  <c r="O46" i="5" s="1"/>
  <c r="O34" i="5" a="1"/>
  <c r="O34" i="5" s="1"/>
  <c r="O22" i="5" a="1"/>
  <c r="O22" i="5" s="1"/>
  <c r="O10" i="5" a="1"/>
  <c r="O10" i="5" s="1"/>
  <c r="S159" i="5" a="1"/>
  <c r="S159" i="5" s="1"/>
  <c r="S147" i="5" a="1"/>
  <c r="S147" i="5" s="1"/>
  <c r="S135" i="5" a="1"/>
  <c r="S135" i="5" s="1"/>
  <c r="S123" i="5" a="1"/>
  <c r="S123" i="5" s="1"/>
  <c r="S111" i="5" a="1"/>
  <c r="S111" i="5" s="1"/>
  <c r="S99" i="5" a="1"/>
  <c r="S99" i="5" s="1"/>
  <c r="S87" i="5" a="1"/>
  <c r="S87" i="5" s="1"/>
  <c r="S75" i="5" a="1"/>
  <c r="S75" i="5" s="1"/>
  <c r="S63" i="5" a="1"/>
  <c r="S63" i="5" s="1"/>
  <c r="S51" i="5" a="1"/>
  <c r="S51" i="5" s="1"/>
  <c r="S39" i="5" a="1"/>
  <c r="S39" i="5" s="1"/>
  <c r="S27" i="5" a="1"/>
  <c r="S27" i="5" s="1"/>
  <c r="S15" i="5" a="1"/>
  <c r="S15" i="5" s="1"/>
  <c r="S3" i="5" a="1"/>
  <c r="S3" i="5" s="1"/>
  <c r="O153" i="5" a="1"/>
  <c r="O153" i="5" s="1"/>
  <c r="O141" i="5" a="1"/>
  <c r="O141" i="5" s="1"/>
  <c r="O129" i="5" a="1"/>
  <c r="O129" i="5" s="1"/>
  <c r="O117" i="5" a="1"/>
  <c r="O117" i="5" s="1"/>
  <c r="O105" i="5" a="1"/>
  <c r="O105" i="5" s="1"/>
  <c r="O93" i="5" a="1"/>
  <c r="O93" i="5" s="1"/>
  <c r="O81" i="5" a="1"/>
  <c r="O81" i="5" s="1"/>
  <c r="O69" i="5" a="1"/>
  <c r="O69" i="5" s="1"/>
  <c r="O57" i="5" a="1"/>
  <c r="O57" i="5" s="1"/>
  <c r="O45" i="5" a="1"/>
  <c r="O45" i="5" s="1"/>
  <c r="O33" i="5" a="1"/>
  <c r="O33" i="5" s="1"/>
  <c r="O21" i="5" a="1"/>
  <c r="O21" i="5" s="1"/>
  <c r="O9" i="5" a="1"/>
  <c r="O9" i="5" s="1"/>
  <c r="S158" i="5" a="1"/>
  <c r="S158" i="5" s="1"/>
  <c r="S146" i="5" a="1"/>
  <c r="S146" i="5" s="1"/>
  <c r="S134" i="5" a="1"/>
  <c r="S134" i="5" s="1"/>
  <c r="S122" i="5" a="1"/>
  <c r="S122" i="5" s="1"/>
  <c r="S157" i="5" a="1"/>
  <c r="S157" i="5" s="1"/>
  <c r="O102" i="5" a="1"/>
  <c r="O102" i="5" s="1"/>
  <c r="O29" i="5" a="1"/>
  <c r="O29" i="5" s="1"/>
  <c r="S132" i="5" a="1"/>
  <c r="S132" i="5" s="1"/>
  <c r="O52" i="5" a="1"/>
  <c r="O52" i="5" s="1"/>
  <c r="S156" i="5" a="1"/>
  <c r="S156" i="5" s="1"/>
  <c r="S120" i="5" a="1"/>
  <c r="S120" i="5" s="1"/>
  <c r="S94" i="5" a="1"/>
  <c r="S94" i="5" s="1"/>
  <c r="S67" i="5" a="1"/>
  <c r="S67" i="5" s="1"/>
  <c r="S43" i="5" a="1"/>
  <c r="S43" i="5" s="1"/>
  <c r="S22" i="5" a="1"/>
  <c r="S22" i="5" s="1"/>
  <c r="O162" i="5" a="1"/>
  <c r="O162" i="5" s="1"/>
  <c r="O140" i="5" a="1"/>
  <c r="O140" i="5" s="1"/>
  <c r="O121" i="5" a="1"/>
  <c r="O121" i="5" s="1"/>
  <c r="O101" i="5" a="1"/>
  <c r="O101" i="5" s="1"/>
  <c r="O80" i="5" a="1"/>
  <c r="O80" i="5" s="1"/>
  <c r="O64" i="5" a="1"/>
  <c r="O64" i="5" s="1"/>
  <c r="O44" i="5" a="1"/>
  <c r="O44" i="5" s="1"/>
  <c r="O28" i="5" a="1"/>
  <c r="O28" i="5" s="1"/>
  <c r="O8" i="5" a="1"/>
  <c r="O8" i="5" s="1"/>
  <c r="O24" i="5" a="1"/>
  <c r="O24" i="5" s="1"/>
  <c r="S83" i="5" a="1"/>
  <c r="S83" i="5" s="1"/>
  <c r="S13" i="5" a="1"/>
  <c r="S13" i="5" s="1"/>
  <c r="O114" i="5" a="1"/>
  <c r="O114" i="5" s="1"/>
  <c r="O40" i="5" a="1"/>
  <c r="O40" i="5" s="1"/>
  <c r="S108" i="5" a="1"/>
  <c r="S108" i="5" s="1"/>
  <c r="O133" i="5" a="1"/>
  <c r="O133" i="5" s="1"/>
  <c r="O55" i="5" a="1"/>
  <c r="O55" i="5" s="1"/>
  <c r="O2" i="5" a="1"/>
  <c r="O2" i="5" s="1"/>
  <c r="S107" i="5" a="1"/>
  <c r="S107" i="5" s="1"/>
  <c r="S55" i="5" a="1"/>
  <c r="S55" i="5" s="1"/>
  <c r="S11" i="5" a="1"/>
  <c r="S11" i="5" s="1"/>
  <c r="O90" i="5" a="1"/>
  <c r="O90" i="5" s="1"/>
  <c r="O18" i="5" a="1"/>
  <c r="O18" i="5" s="1"/>
  <c r="S106" i="5" a="1"/>
  <c r="S106" i="5" s="1"/>
  <c r="S10" i="5" a="1"/>
  <c r="S10" i="5" s="1"/>
  <c r="O89" i="5" a="1"/>
  <c r="O89" i="5" s="1"/>
  <c r="O36" i="5" a="1"/>
  <c r="O36" i="5" s="1"/>
  <c r="S26" i="5" a="1"/>
  <c r="S26" i="5" s="1"/>
  <c r="O127" i="5" a="1"/>
  <c r="O127" i="5" s="1"/>
  <c r="O16" i="5" a="1"/>
  <c r="O16" i="5" s="1"/>
  <c r="S155" i="5" a="1"/>
  <c r="S155" i="5" s="1"/>
  <c r="S119" i="5" a="1"/>
  <c r="S119" i="5" s="1"/>
  <c r="S86" i="5" a="1"/>
  <c r="S86" i="5" s="1"/>
  <c r="S62" i="5" a="1"/>
  <c r="S62" i="5" s="1"/>
  <c r="S38" i="5" a="1"/>
  <c r="S38" i="5" s="1"/>
  <c r="S19" i="5" a="1"/>
  <c r="S19" i="5" s="1"/>
  <c r="O161" i="5" a="1"/>
  <c r="O161" i="5" s="1"/>
  <c r="O139" i="5" a="1"/>
  <c r="O139" i="5" s="1"/>
  <c r="O120" i="5" a="1"/>
  <c r="O120" i="5" s="1"/>
  <c r="O100" i="5" a="1"/>
  <c r="O100" i="5" s="1"/>
  <c r="O79" i="5" a="1"/>
  <c r="O79" i="5" s="1"/>
  <c r="O62" i="5" a="1"/>
  <c r="O62" i="5" s="1"/>
  <c r="O43" i="5" a="1"/>
  <c r="O43" i="5" s="1"/>
  <c r="O26" i="5" a="1"/>
  <c r="O26" i="5" s="1"/>
  <c r="O7" i="5" a="1"/>
  <c r="O7" i="5" s="1"/>
  <c r="O96" i="5" a="1"/>
  <c r="O96" i="5" s="1"/>
  <c r="S109" i="5" a="1"/>
  <c r="S109" i="5" s="1"/>
  <c r="O156" i="5" a="1"/>
  <c r="O156" i="5" s="1"/>
  <c r="O76" i="5" a="1"/>
  <c r="O76" i="5" s="1"/>
  <c r="O20" i="5" a="1"/>
  <c r="O20" i="5" s="1"/>
  <c r="S82" i="5" a="1"/>
  <c r="S82" i="5" s="1"/>
  <c r="O152" i="5" a="1"/>
  <c r="O152" i="5" s="1"/>
  <c r="O91" i="5" a="1"/>
  <c r="O91" i="5" s="1"/>
  <c r="O19" i="5" a="1"/>
  <c r="O19" i="5" s="1"/>
  <c r="S142" i="5" a="1"/>
  <c r="S142" i="5" s="1"/>
  <c r="S31" i="5" a="1"/>
  <c r="S31" i="5" s="1"/>
  <c r="O132" i="5" a="1"/>
  <c r="O132" i="5" s="1"/>
  <c r="O37" i="5" a="1"/>
  <c r="O37" i="5" s="1"/>
  <c r="S74" i="5" a="1"/>
  <c r="S74" i="5" s="1"/>
  <c r="O128" i="5" a="1"/>
  <c r="O128" i="5" s="1"/>
  <c r="O53" i="5" a="1"/>
  <c r="O53" i="5" s="1"/>
  <c r="S49" i="5" a="1"/>
  <c r="S49" i="5" s="1"/>
  <c r="O149" i="5" a="1"/>
  <c r="O149" i="5" s="1"/>
  <c r="O32" i="5" a="1"/>
  <c r="O32" i="5" s="1"/>
  <c r="S154" i="5" a="1"/>
  <c r="S154" i="5" s="1"/>
  <c r="S118" i="5" a="1"/>
  <c r="S118" i="5" s="1"/>
  <c r="S85" i="5" a="1"/>
  <c r="S85" i="5" s="1"/>
  <c r="S61" i="5" a="1"/>
  <c r="S61" i="5" s="1"/>
  <c r="S37" i="5" a="1"/>
  <c r="S37" i="5" s="1"/>
  <c r="S18" i="5" a="1"/>
  <c r="S18" i="5" s="1"/>
  <c r="O160" i="5" a="1"/>
  <c r="O160" i="5" s="1"/>
  <c r="O138" i="5" a="1"/>
  <c r="O138" i="5" s="1"/>
  <c r="O116" i="5" a="1"/>
  <c r="O116" i="5" s="1"/>
  <c r="O97" i="5" a="1"/>
  <c r="O97" i="5" s="1"/>
  <c r="O78" i="5" a="1"/>
  <c r="O78" i="5" s="1"/>
  <c r="O61" i="5" a="1"/>
  <c r="O61" i="5" s="1"/>
  <c r="O42" i="5" a="1"/>
  <c r="O42" i="5" s="1"/>
  <c r="O25" i="5" a="1"/>
  <c r="O25" i="5" s="1"/>
  <c r="O6" i="5" a="1"/>
  <c r="O6" i="5" s="1"/>
  <c r="S145" i="5" a="1"/>
  <c r="S145" i="5" s="1"/>
  <c r="S110" i="5" a="1"/>
  <c r="S110" i="5" s="1"/>
  <c r="S84" i="5" a="1"/>
  <c r="S84" i="5" s="1"/>
  <c r="S60" i="5" a="1"/>
  <c r="S60" i="5" s="1"/>
  <c r="S36" i="5" a="1"/>
  <c r="S36" i="5" s="1"/>
  <c r="S14" i="5" a="1"/>
  <c r="S14" i="5" s="1"/>
  <c r="O157" i="5" a="1"/>
  <c r="O157" i="5" s="1"/>
  <c r="O137" i="5" a="1"/>
  <c r="O137" i="5" s="1"/>
  <c r="O115" i="5" a="1"/>
  <c r="O115" i="5" s="1"/>
  <c r="O77" i="5" a="1"/>
  <c r="O77" i="5" s="1"/>
  <c r="O60" i="5" a="1"/>
  <c r="O60" i="5" s="1"/>
  <c r="O41" i="5" a="1"/>
  <c r="O41" i="5" s="1"/>
  <c r="O5" i="5" a="1"/>
  <c r="O5" i="5" s="1"/>
  <c r="S144" i="5" a="1"/>
  <c r="S144" i="5" s="1"/>
  <c r="S59" i="5" a="1"/>
  <c r="S59" i="5" s="1"/>
  <c r="S35" i="5" a="1"/>
  <c r="S35" i="5" s="1"/>
  <c r="O136" i="5" a="1"/>
  <c r="O136" i="5" s="1"/>
  <c r="O92" i="5" a="1"/>
  <c r="O92" i="5" s="1"/>
  <c r="O56" i="5" a="1"/>
  <c r="O56" i="5" s="1"/>
  <c r="O4" i="5" a="1"/>
  <c r="O4" i="5" s="1"/>
  <c r="S143" i="5" a="1"/>
  <c r="S143" i="5" s="1"/>
  <c r="S58" i="5" a="1"/>
  <c r="S58" i="5" s="1"/>
  <c r="S34" i="5" a="1"/>
  <c r="S34" i="5" s="1"/>
  <c r="S12" i="5" a="1"/>
  <c r="S12" i="5" s="1"/>
  <c r="O113" i="5" a="1"/>
  <c r="O113" i="5" s="1"/>
  <c r="O74" i="5" a="1"/>
  <c r="O74" i="5" s="1"/>
  <c r="O38" i="5" a="1"/>
  <c r="O38" i="5" s="1"/>
  <c r="S79" i="5" a="1"/>
  <c r="S79" i="5" s="1"/>
  <c r="O151" i="5" a="1"/>
  <c r="O151" i="5" s="1"/>
  <c r="O112" i="5" a="1"/>
  <c r="O112" i="5" s="1"/>
  <c r="O73" i="5" a="1"/>
  <c r="O73" i="5" s="1"/>
  <c r="O54" i="5" a="1"/>
  <c r="O54" i="5" s="1"/>
  <c r="S133" i="5" a="1"/>
  <c r="S133" i="5" s="1"/>
  <c r="S50" i="5" a="1"/>
  <c r="S50" i="5" s="1"/>
  <c r="S30" i="5" a="1"/>
  <c r="S30" i="5" s="1"/>
  <c r="O150" i="5" a="1"/>
  <c r="O150" i="5" s="1"/>
  <c r="O109" i="5" a="1"/>
  <c r="O109" i="5" s="1"/>
  <c r="O72" i="5" a="1"/>
  <c r="O72" i="5" s="1"/>
  <c r="O17" i="5" a="1"/>
  <c r="O17" i="5" s="1"/>
  <c r="S98" i="5" a="1"/>
  <c r="S98" i="5" s="1"/>
  <c r="S7" i="5" a="1"/>
  <c r="S7" i="5" s="1"/>
  <c r="O108" i="5" a="1"/>
  <c r="O108" i="5" s="1"/>
  <c r="O68" i="5" a="1"/>
  <c r="O68" i="5" s="1"/>
  <c r="S131" i="5" a="1"/>
  <c r="S131" i="5" s="1"/>
  <c r="S97" i="5" a="1"/>
  <c r="S97" i="5" s="1"/>
  <c r="S72" i="5" a="1"/>
  <c r="S72" i="5" s="1"/>
  <c r="S48" i="5" a="1"/>
  <c r="S48" i="5" s="1"/>
  <c r="S25" i="5" a="1"/>
  <c r="S25" i="5" s="1"/>
  <c r="S6" i="5" a="1"/>
  <c r="S6" i="5" s="1"/>
  <c r="O148" i="5" a="1"/>
  <c r="O148" i="5" s="1"/>
  <c r="O126" i="5" a="1"/>
  <c r="O126" i="5" s="1"/>
  <c r="O104" i="5" a="1"/>
  <c r="O104" i="5" s="1"/>
  <c r="O86" i="5" a="1"/>
  <c r="O86" i="5" s="1"/>
  <c r="O67" i="5" a="1"/>
  <c r="O67" i="5" s="1"/>
  <c r="O50" i="5" a="1"/>
  <c r="O50" i="5" s="1"/>
  <c r="O31" i="5" a="1"/>
  <c r="O31" i="5" s="1"/>
  <c r="O14" i="5" a="1"/>
  <c r="O14" i="5" s="1"/>
  <c r="S130" i="5" a="1"/>
  <c r="S130" i="5" s="1"/>
  <c r="S96" i="5" a="1"/>
  <c r="S96" i="5" s="1"/>
  <c r="S71" i="5" a="1"/>
  <c r="S71" i="5" s="1"/>
  <c r="S47" i="5" a="1"/>
  <c r="S47" i="5" s="1"/>
  <c r="S24" i="5" a="1"/>
  <c r="S24" i="5" s="1"/>
  <c r="S2" i="5" a="1"/>
  <c r="S2" i="5" s="1"/>
  <c r="O145" i="5" a="1"/>
  <c r="O145" i="5" s="1"/>
  <c r="O125" i="5" a="1"/>
  <c r="O125" i="5" s="1"/>
  <c r="O103" i="5" a="1"/>
  <c r="O103" i="5" s="1"/>
  <c r="O85" i="5" a="1"/>
  <c r="O85" i="5" s="1"/>
  <c r="O66" i="5" a="1"/>
  <c r="O66" i="5" s="1"/>
  <c r="O49" i="5" a="1"/>
  <c r="O49" i="5" s="1"/>
  <c r="O30" i="5" a="1"/>
  <c r="O30" i="5" s="1"/>
  <c r="O13" i="5" a="1"/>
  <c r="O13" i="5" s="1"/>
  <c r="S121" i="5" a="1"/>
  <c r="S121" i="5" s="1"/>
  <c r="S95" i="5" a="1"/>
  <c r="S95" i="5" s="1"/>
  <c r="S70" i="5" a="1"/>
  <c r="S70" i="5" s="1"/>
  <c r="S46" i="5" a="1"/>
  <c r="S46" i="5" s="1"/>
  <c r="S23" i="5" a="1"/>
  <c r="S23" i="5" s="1"/>
  <c r="O144" i="5" a="1"/>
  <c r="O144" i="5" s="1"/>
  <c r="O124" i="5" a="1"/>
  <c r="O124" i="5" s="1"/>
  <c r="O84" i="5" a="1"/>
  <c r="O84" i="5" s="1"/>
  <c r="O65" i="5" a="1"/>
  <c r="O65" i="5" s="1"/>
  <c r="O48" i="5" a="1"/>
  <c r="O48" i="5" s="1"/>
  <c r="O12" i="5" a="1"/>
  <c r="O12" i="5" s="1"/>
  <c r="S73" i="5" a="1"/>
  <c r="S73" i="5" s="1"/>
  <c r="O88" i="5" a="1"/>
  <c r="O88" i="5" s="1"/>
  <c r="K2" i="5" a="1"/>
  <c r="K2" i="5" s="1"/>
  <c r="K13" i="5" a="1"/>
  <c r="K13" i="5" s="1"/>
  <c r="K25" i="5" a="1"/>
  <c r="K25" i="5" s="1"/>
  <c r="K37" i="5" a="1"/>
  <c r="K37" i="5" s="1"/>
  <c r="K49" i="5" a="1"/>
  <c r="K49" i="5" s="1"/>
  <c r="K61" i="5" a="1"/>
  <c r="K61" i="5" s="1"/>
  <c r="K73" i="5" a="1"/>
  <c r="K73" i="5" s="1"/>
  <c r="K85" i="5" a="1"/>
  <c r="K85" i="5" s="1"/>
  <c r="K97" i="5" a="1"/>
  <c r="K97" i="5" s="1"/>
  <c r="K109" i="5" a="1"/>
  <c r="K109" i="5" s="1"/>
  <c r="K121" i="5" a="1"/>
  <c r="K121" i="5" s="1"/>
  <c r="K133" i="5" a="1"/>
  <c r="K133" i="5" s="1"/>
  <c r="K145" i="5" a="1"/>
  <c r="K145" i="5" s="1"/>
  <c r="K157" i="5" a="1"/>
  <c r="K157" i="5" s="1"/>
  <c r="E8" i="5" a="1"/>
  <c r="E8" i="5" s="1"/>
  <c r="E20" i="5" a="1"/>
  <c r="E20" i="5" s="1"/>
  <c r="E32" i="5" a="1"/>
  <c r="E32" i="5" s="1"/>
  <c r="E44" i="5" a="1"/>
  <c r="E44" i="5" s="1"/>
  <c r="E56" i="5" a="1"/>
  <c r="E56" i="5" s="1"/>
  <c r="E68" i="5" a="1"/>
  <c r="E68" i="5" s="1"/>
  <c r="E80" i="5" a="1"/>
  <c r="E80" i="5" s="1"/>
  <c r="E92" i="5" a="1"/>
  <c r="E92" i="5" s="1"/>
  <c r="E103" i="5" a="1"/>
  <c r="E103" i="5" s="1"/>
  <c r="E115" i="5" a="1"/>
  <c r="E115" i="5" s="1"/>
  <c r="E127" i="5" a="1"/>
  <c r="E127" i="5" s="1"/>
  <c r="E139" i="5" a="1"/>
  <c r="E139" i="5" s="1"/>
  <c r="E151" i="5" a="1"/>
  <c r="E151" i="5" s="1"/>
  <c r="E162" i="5" a="1"/>
  <c r="E162" i="5" s="1"/>
  <c r="K3" i="5" a="1"/>
  <c r="K3" i="5" s="1"/>
  <c r="K62" i="5" a="1"/>
  <c r="K62" i="5" s="1"/>
  <c r="K98" i="5" a="1"/>
  <c r="K98" i="5" s="1"/>
  <c r="K134" i="5" a="1"/>
  <c r="K134" i="5" s="1"/>
  <c r="E9" i="5" a="1"/>
  <c r="E9" i="5" s="1"/>
  <c r="E45" i="5" a="1"/>
  <c r="E45" i="5" s="1"/>
  <c r="E81" i="5" a="1"/>
  <c r="E81" i="5" s="1"/>
  <c r="E116" i="5" a="1"/>
  <c r="E116" i="5" s="1"/>
  <c r="E152" i="5" a="1"/>
  <c r="E152" i="5" s="1"/>
  <c r="K15" i="5" a="1"/>
  <c r="K15" i="5" s="1"/>
  <c r="K39" i="5" a="1"/>
  <c r="K39" i="5" s="1"/>
  <c r="K63" i="5" a="1"/>
  <c r="K63" i="5" s="1"/>
  <c r="K87" i="5" a="1"/>
  <c r="K87" i="5" s="1"/>
  <c r="K111" i="5" a="1"/>
  <c r="K111" i="5" s="1"/>
  <c r="K135" i="5" a="1"/>
  <c r="K135" i="5" s="1"/>
  <c r="K159" i="5" a="1"/>
  <c r="K159" i="5" s="1"/>
  <c r="E34" i="5" a="1"/>
  <c r="E34" i="5" s="1"/>
  <c r="E58" i="5" a="1"/>
  <c r="E58" i="5" s="1"/>
  <c r="E82" i="5" a="1"/>
  <c r="E82" i="5" s="1"/>
  <c r="E105" i="5" a="1"/>
  <c r="E105" i="5" s="1"/>
  <c r="E129" i="5" a="1"/>
  <c r="E129" i="5" s="1"/>
  <c r="E153" i="5" a="1"/>
  <c r="E153" i="5" s="1"/>
  <c r="K5" i="5" a="1"/>
  <c r="K5" i="5" s="1"/>
  <c r="K16" i="5" a="1"/>
  <c r="K16" i="5" s="1"/>
  <c r="K28" i="5" a="1"/>
  <c r="K28" i="5" s="1"/>
  <c r="K40" i="5" a="1"/>
  <c r="K40" i="5" s="1"/>
  <c r="K52" i="5" a="1"/>
  <c r="K52" i="5" s="1"/>
  <c r="K64" i="5" a="1"/>
  <c r="K64" i="5" s="1"/>
  <c r="K76" i="5" a="1"/>
  <c r="K76" i="5" s="1"/>
  <c r="K88" i="5" a="1"/>
  <c r="K88" i="5" s="1"/>
  <c r="K100" i="5" a="1"/>
  <c r="K100" i="5" s="1"/>
  <c r="K112" i="5" a="1"/>
  <c r="K112" i="5" s="1"/>
  <c r="K124" i="5" a="1"/>
  <c r="K124" i="5" s="1"/>
  <c r="K148" i="5" a="1"/>
  <c r="K148" i="5" s="1"/>
  <c r="K160" i="5" a="1"/>
  <c r="K160" i="5" s="1"/>
  <c r="E23" i="5" a="1"/>
  <c r="E23" i="5" s="1"/>
  <c r="E35" i="5" a="1"/>
  <c r="E35" i="5" s="1"/>
  <c r="E47" i="5" a="1"/>
  <c r="E47" i="5" s="1"/>
  <c r="E71" i="5" a="1"/>
  <c r="E71" i="5" s="1"/>
  <c r="E83" i="5" a="1"/>
  <c r="E83" i="5" s="1"/>
  <c r="E118" i="5" a="1"/>
  <c r="E118" i="5" s="1"/>
  <c r="E154" i="5" a="1"/>
  <c r="E154" i="5" s="1"/>
  <c r="K6" i="5" a="1"/>
  <c r="K6" i="5" s="1"/>
  <c r="K65" i="5" a="1"/>
  <c r="K65" i="5" s="1"/>
  <c r="K101" i="5" a="1"/>
  <c r="K101" i="5" s="1"/>
  <c r="K137" i="5" a="1"/>
  <c r="K137" i="5" s="1"/>
  <c r="K161" i="5" a="1"/>
  <c r="K161" i="5" s="1"/>
  <c r="E36" i="5" a="1"/>
  <c r="E36" i="5" s="1"/>
  <c r="E72" i="5" a="1"/>
  <c r="E72" i="5" s="1"/>
  <c r="E107" i="5" a="1"/>
  <c r="E107" i="5" s="1"/>
  <c r="K4" i="5" a="1"/>
  <c r="K4" i="5" s="1"/>
  <c r="E11" i="5" a="1"/>
  <c r="E11" i="5" s="1"/>
  <c r="E95" i="5" a="1"/>
  <c r="E95" i="5" s="1"/>
  <c r="E142" i="5" a="1"/>
  <c r="E142" i="5" s="1"/>
  <c r="K29" i="5" a="1"/>
  <c r="K29" i="5" s="1"/>
  <c r="K53" i="5" a="1"/>
  <c r="K53" i="5" s="1"/>
  <c r="K89" i="5" a="1"/>
  <c r="K89" i="5" s="1"/>
  <c r="K125" i="5" a="1"/>
  <c r="K125" i="5" s="1"/>
  <c r="E12" i="5" a="1"/>
  <c r="E12" i="5" s="1"/>
  <c r="E48" i="5" a="1"/>
  <c r="E48" i="5" s="1"/>
  <c r="E84" i="5" a="1"/>
  <c r="E84" i="5" s="1"/>
  <c r="E119" i="5" a="1"/>
  <c r="E119" i="5" s="1"/>
  <c r="E143" i="5" a="1"/>
  <c r="E143" i="5" s="1"/>
  <c r="K18" i="5" a="1"/>
  <c r="K18" i="5" s="1"/>
  <c r="K42" i="5" a="1"/>
  <c r="K42" i="5" s="1"/>
  <c r="K66" i="5" a="1"/>
  <c r="K66" i="5" s="1"/>
  <c r="K102" i="5" a="1"/>
  <c r="K102" i="5" s="1"/>
  <c r="K9" i="5" a="1"/>
  <c r="K9" i="5" s="1"/>
  <c r="K21" i="5" a="1"/>
  <c r="K21" i="5" s="1"/>
  <c r="K33" i="5" a="1"/>
  <c r="K33" i="5" s="1"/>
  <c r="K45" i="5" a="1"/>
  <c r="K45" i="5" s="1"/>
  <c r="K57" i="5" a="1"/>
  <c r="K57" i="5" s="1"/>
  <c r="K69" i="5" a="1"/>
  <c r="K69" i="5" s="1"/>
  <c r="K81" i="5" a="1"/>
  <c r="K81" i="5" s="1"/>
  <c r="K93" i="5" a="1"/>
  <c r="K93" i="5" s="1"/>
  <c r="K105" i="5" a="1"/>
  <c r="K105" i="5" s="1"/>
  <c r="K117" i="5" a="1"/>
  <c r="K117" i="5" s="1"/>
  <c r="K129" i="5" a="1"/>
  <c r="K129" i="5" s="1"/>
  <c r="K141" i="5" a="1"/>
  <c r="K141" i="5" s="1"/>
  <c r="K153" i="5" a="1"/>
  <c r="K153" i="5" s="1"/>
  <c r="E4" i="5" a="1"/>
  <c r="E4" i="5" s="1"/>
  <c r="E16" i="5" a="1"/>
  <c r="E16" i="5" s="1"/>
  <c r="E28" i="5" a="1"/>
  <c r="E28" i="5" s="1"/>
  <c r="E40" i="5" a="1"/>
  <c r="E40" i="5" s="1"/>
  <c r="E52" i="5" a="1"/>
  <c r="E52" i="5" s="1"/>
  <c r="E64" i="5" a="1"/>
  <c r="E64" i="5" s="1"/>
  <c r="E76" i="5" a="1"/>
  <c r="E76" i="5" s="1"/>
  <c r="E88" i="5" a="1"/>
  <c r="E88" i="5" s="1"/>
  <c r="E99" i="5" a="1"/>
  <c r="E99" i="5" s="1"/>
  <c r="E111" i="5" a="1"/>
  <c r="E111" i="5" s="1"/>
  <c r="E123" i="5" a="1"/>
  <c r="E123" i="5" s="1"/>
  <c r="E135" i="5" a="1"/>
  <c r="E135" i="5" s="1"/>
  <c r="E147" i="5" a="1"/>
  <c r="E147" i="5" s="1"/>
  <c r="E158" i="5" a="1"/>
  <c r="E158" i="5" s="1"/>
  <c r="E137" i="5" a="1"/>
  <c r="E137" i="5" s="1"/>
  <c r="E160" i="5" a="1"/>
  <c r="E160" i="5" s="1"/>
  <c r="K12" i="5" a="1"/>
  <c r="K12" i="5" s="1"/>
  <c r="K24" i="5" a="1"/>
  <c r="K24" i="5" s="1"/>
  <c r="K36" i="5" a="1"/>
  <c r="K36" i="5" s="1"/>
  <c r="K48" i="5" a="1"/>
  <c r="K48" i="5" s="1"/>
  <c r="K60" i="5" a="1"/>
  <c r="K60" i="5" s="1"/>
  <c r="K72" i="5" a="1"/>
  <c r="K72" i="5" s="1"/>
  <c r="K84" i="5" a="1"/>
  <c r="K84" i="5" s="1"/>
  <c r="K108" i="5" a="1"/>
  <c r="K108" i="5" s="1"/>
  <c r="K120" i="5" a="1"/>
  <c r="K120" i="5" s="1"/>
  <c r="K132" i="5" a="1"/>
  <c r="K132" i="5" s="1"/>
  <c r="K156" i="5" a="1"/>
  <c r="K156" i="5" s="1"/>
  <c r="E19" i="5" a="1"/>
  <c r="E19" i="5" s="1"/>
  <c r="E43" i="5" a="1"/>
  <c r="E43" i="5" s="1"/>
  <c r="E67" i="5" a="1"/>
  <c r="E67" i="5" s="1"/>
  <c r="E91" i="5" a="1"/>
  <c r="E91" i="5" s="1"/>
  <c r="E114" i="5" a="1"/>
  <c r="E114" i="5" s="1"/>
  <c r="E138" i="5" a="1"/>
  <c r="E138" i="5" s="1"/>
  <c r="E161" i="5" a="1"/>
  <c r="E161" i="5" s="1"/>
  <c r="K26" i="5" a="1"/>
  <c r="K26" i="5" s="1"/>
  <c r="K50" i="5" a="1"/>
  <c r="K50" i="5" s="1"/>
  <c r="K86" i="5" a="1"/>
  <c r="K86" i="5" s="1"/>
  <c r="K122" i="5" a="1"/>
  <c r="K122" i="5" s="1"/>
  <c r="K158" i="5" a="1"/>
  <c r="K158" i="5" s="1"/>
  <c r="E33" i="5" a="1"/>
  <c r="E33" i="5" s="1"/>
  <c r="E69" i="5" a="1"/>
  <c r="E69" i="5" s="1"/>
  <c r="E104" i="5" a="1"/>
  <c r="E104" i="5" s="1"/>
  <c r="E140" i="5" a="1"/>
  <c r="E140" i="5" s="1"/>
  <c r="K27" i="5" a="1"/>
  <c r="K27" i="5" s="1"/>
  <c r="K51" i="5" a="1"/>
  <c r="K51" i="5" s="1"/>
  <c r="K75" i="5" a="1"/>
  <c r="K75" i="5" s="1"/>
  <c r="K99" i="5" a="1"/>
  <c r="K99" i="5" s="1"/>
  <c r="K123" i="5" a="1"/>
  <c r="K123" i="5" s="1"/>
  <c r="K147" i="5" a="1"/>
  <c r="K147" i="5" s="1"/>
  <c r="E10" i="5" a="1"/>
  <c r="E10" i="5" s="1"/>
  <c r="E22" i="5" a="1"/>
  <c r="E22" i="5" s="1"/>
  <c r="E46" i="5" a="1"/>
  <c r="E46" i="5" s="1"/>
  <c r="E70" i="5" a="1"/>
  <c r="E70" i="5" s="1"/>
  <c r="E94" i="5" a="1"/>
  <c r="E94" i="5" s="1"/>
  <c r="E117" i="5" a="1"/>
  <c r="E117" i="5" s="1"/>
  <c r="E141" i="5" a="1"/>
  <c r="E141" i="5" s="1"/>
  <c r="K136" i="5" a="1"/>
  <c r="K136" i="5" s="1"/>
  <c r="E59" i="5" a="1"/>
  <c r="E59" i="5" s="1"/>
  <c r="E106" i="5" a="1"/>
  <c r="E106" i="5" s="1"/>
  <c r="E130" i="5" a="1"/>
  <c r="E130" i="5" s="1"/>
  <c r="K17" i="5" a="1"/>
  <c r="K17" i="5" s="1"/>
  <c r="K41" i="5" a="1"/>
  <c r="K41" i="5" s="1"/>
  <c r="K77" i="5" a="1"/>
  <c r="K77" i="5" s="1"/>
  <c r="K113" i="5" a="1"/>
  <c r="K113" i="5" s="1"/>
  <c r="K149" i="5" a="1"/>
  <c r="K149" i="5" s="1"/>
  <c r="E24" i="5" a="1"/>
  <c r="E24" i="5" s="1"/>
  <c r="E60" i="5" a="1"/>
  <c r="E60" i="5" s="1"/>
  <c r="E96" i="5" a="1"/>
  <c r="E96" i="5" s="1"/>
  <c r="E131" i="5" a="1"/>
  <c r="E131" i="5" s="1"/>
  <c r="K7" i="5" a="1"/>
  <c r="K7" i="5" s="1"/>
  <c r="K30" i="5" a="1"/>
  <c r="K30" i="5" s="1"/>
  <c r="K54" i="5" a="1"/>
  <c r="K54" i="5" s="1"/>
  <c r="K10" i="5" a="1"/>
  <c r="K10" i="5" s="1"/>
  <c r="K22" i="5" a="1"/>
  <c r="K22" i="5" s="1"/>
  <c r="K34" i="5" a="1"/>
  <c r="K34" i="5" s="1"/>
  <c r="K46" i="5" a="1"/>
  <c r="K46" i="5" s="1"/>
  <c r="K58" i="5" a="1"/>
  <c r="K58" i="5" s="1"/>
  <c r="K70" i="5" a="1"/>
  <c r="K70" i="5" s="1"/>
  <c r="K82" i="5" a="1"/>
  <c r="K82" i="5" s="1"/>
  <c r="K94" i="5" a="1"/>
  <c r="K94" i="5" s="1"/>
  <c r="K106" i="5" a="1"/>
  <c r="K106" i="5" s="1"/>
  <c r="K118" i="5" a="1"/>
  <c r="K118" i="5" s="1"/>
  <c r="K130" i="5" a="1"/>
  <c r="K130" i="5" s="1"/>
  <c r="K142" i="5" a="1"/>
  <c r="K142" i="5" s="1"/>
  <c r="K154" i="5" a="1"/>
  <c r="K154" i="5" s="1"/>
  <c r="E5" i="5" a="1"/>
  <c r="E5" i="5" s="1"/>
  <c r="E17" i="5" a="1"/>
  <c r="E17" i="5" s="1"/>
  <c r="E29" i="5" a="1"/>
  <c r="E29" i="5" s="1"/>
  <c r="E41" i="5" a="1"/>
  <c r="E41" i="5" s="1"/>
  <c r="E53" i="5" a="1"/>
  <c r="E53" i="5" s="1"/>
  <c r="E65" i="5" a="1"/>
  <c r="E65" i="5" s="1"/>
  <c r="E77" i="5" a="1"/>
  <c r="E77" i="5" s="1"/>
  <c r="E89" i="5" a="1"/>
  <c r="E89" i="5" s="1"/>
  <c r="E100" i="5" a="1"/>
  <c r="E100" i="5" s="1"/>
  <c r="E112" i="5" a="1"/>
  <c r="E112" i="5" s="1"/>
  <c r="E124" i="5" a="1"/>
  <c r="E124" i="5" s="1"/>
  <c r="E136" i="5" a="1"/>
  <c r="E136" i="5" s="1"/>
  <c r="E148" i="5" a="1"/>
  <c r="E148" i="5" s="1"/>
  <c r="E159" i="5" a="1"/>
  <c r="E159" i="5" s="1"/>
  <c r="K11" i="5" a="1"/>
  <c r="K11" i="5" s="1"/>
  <c r="K23" i="5" a="1"/>
  <c r="K23" i="5" s="1"/>
  <c r="K35" i="5" a="1"/>
  <c r="K35" i="5" s="1"/>
  <c r="K47" i="5" a="1"/>
  <c r="K47" i="5" s="1"/>
  <c r="K59" i="5" a="1"/>
  <c r="K59" i="5" s="1"/>
  <c r="K71" i="5" a="1"/>
  <c r="K71" i="5" s="1"/>
  <c r="K83" i="5" a="1"/>
  <c r="K83" i="5" s="1"/>
  <c r="K95" i="5" a="1"/>
  <c r="K95" i="5" s="1"/>
  <c r="K107" i="5" a="1"/>
  <c r="K107" i="5" s="1"/>
  <c r="K119" i="5" a="1"/>
  <c r="K119" i="5" s="1"/>
  <c r="K131" i="5" a="1"/>
  <c r="K131" i="5" s="1"/>
  <c r="K143" i="5" a="1"/>
  <c r="K143" i="5" s="1"/>
  <c r="K155" i="5" a="1"/>
  <c r="K155" i="5" s="1"/>
  <c r="E6" i="5" a="1"/>
  <c r="E6" i="5" s="1"/>
  <c r="E18" i="5" a="1"/>
  <c r="E18" i="5" s="1"/>
  <c r="E30" i="5" a="1"/>
  <c r="E30" i="5" s="1"/>
  <c r="E42" i="5" a="1"/>
  <c r="E42" i="5" s="1"/>
  <c r="E54" i="5" a="1"/>
  <c r="E54" i="5" s="1"/>
  <c r="E66" i="5" a="1"/>
  <c r="E66" i="5" s="1"/>
  <c r="E78" i="5" a="1"/>
  <c r="E78" i="5" s="1"/>
  <c r="E90" i="5" a="1"/>
  <c r="E90" i="5" s="1"/>
  <c r="E101" i="5" a="1"/>
  <c r="E101" i="5" s="1"/>
  <c r="E113" i="5" a="1"/>
  <c r="E113" i="5" s="1"/>
  <c r="E125" i="5" a="1"/>
  <c r="E125" i="5" s="1"/>
  <c r="E149" i="5" a="1"/>
  <c r="E149" i="5" s="1"/>
  <c r="K96" i="5" a="1"/>
  <c r="K96" i="5" s="1"/>
  <c r="K144" i="5" a="1"/>
  <c r="K144" i="5" s="1"/>
  <c r="E7" i="5" a="1"/>
  <c r="E7" i="5" s="1"/>
  <c r="E31" i="5" a="1"/>
  <c r="E31" i="5" s="1"/>
  <c r="E55" i="5" a="1"/>
  <c r="E55" i="5" s="1"/>
  <c r="E79" i="5" a="1"/>
  <c r="E79" i="5" s="1"/>
  <c r="E102" i="5" a="1"/>
  <c r="E102" i="5" s="1"/>
  <c r="E126" i="5" a="1"/>
  <c r="E126" i="5" s="1"/>
  <c r="E150" i="5" a="1"/>
  <c r="E150" i="5" s="1"/>
  <c r="K14" i="5" a="1"/>
  <c r="K14" i="5" s="1"/>
  <c r="K38" i="5" a="1"/>
  <c r="K38" i="5" s="1"/>
  <c r="K74" i="5" a="1"/>
  <c r="K74" i="5" s="1"/>
  <c r="K110" i="5" a="1"/>
  <c r="K110" i="5" s="1"/>
  <c r="K146" i="5" a="1"/>
  <c r="K146" i="5" s="1"/>
  <c r="E21" i="5" a="1"/>
  <c r="E21" i="5" s="1"/>
  <c r="E57" i="5" a="1"/>
  <c r="E57" i="5" s="1"/>
  <c r="E93" i="5" a="1"/>
  <c r="E93" i="5" s="1"/>
  <c r="E128" i="5" a="1"/>
  <c r="E128" i="5" s="1"/>
  <c r="K78" i="5" a="1"/>
  <c r="K78" i="5" s="1"/>
  <c r="K127" i="5" a="1"/>
  <c r="K127" i="5" s="1"/>
  <c r="E14" i="5" a="1"/>
  <c r="E14" i="5" s="1"/>
  <c r="E62" i="5" a="1"/>
  <c r="E62" i="5" s="1"/>
  <c r="E109" i="5" a="1"/>
  <c r="E109" i="5" s="1"/>
  <c r="E156" i="5" a="1"/>
  <c r="E156" i="5" s="1"/>
  <c r="K150" i="5" a="1"/>
  <c r="K150" i="5" s="1"/>
  <c r="K151" i="5" a="1"/>
  <c r="K151" i="5" s="1"/>
  <c r="E133" i="5" a="1"/>
  <c r="E133" i="5" s="1"/>
  <c r="K152" i="5" a="1"/>
  <c r="K152" i="5" s="1"/>
  <c r="E87" i="5" a="1"/>
  <c r="E87" i="5" s="1"/>
  <c r="K114" i="5" a="1"/>
  <c r="K114" i="5" s="1"/>
  <c r="E144" i="5" a="1"/>
  <c r="E144" i="5" s="1"/>
  <c r="E2" i="5" a="1"/>
  <c r="E2" i="5" s="1"/>
  <c r="E145" i="5" a="1"/>
  <c r="E145" i="5" s="1"/>
  <c r="K67" i="5" a="1"/>
  <c r="K67" i="5" s="1"/>
  <c r="E98" i="5" a="1"/>
  <c r="E98" i="5" s="1"/>
  <c r="E13" i="5" a="1"/>
  <c r="E13" i="5" s="1"/>
  <c r="E155" i="5" a="1"/>
  <c r="E155" i="5" s="1"/>
  <c r="K8" i="5" a="1"/>
  <c r="K8" i="5" s="1"/>
  <c r="K79" i="5" a="1"/>
  <c r="K79" i="5" s="1"/>
  <c r="K128" i="5" a="1"/>
  <c r="K128" i="5" s="1"/>
  <c r="E15" i="5" a="1"/>
  <c r="E15" i="5" s="1"/>
  <c r="E63" i="5" a="1"/>
  <c r="E63" i="5" s="1"/>
  <c r="E110" i="5" a="1"/>
  <c r="E110" i="5" s="1"/>
  <c r="E157" i="5" a="1"/>
  <c r="E157" i="5" s="1"/>
  <c r="K19" i="5" a="1"/>
  <c r="K19" i="5" s="1"/>
  <c r="K80" i="5" a="1"/>
  <c r="K80" i="5" s="1"/>
  <c r="K138" i="5" a="1"/>
  <c r="K138" i="5" s="1"/>
  <c r="E25" i="5" a="1"/>
  <c r="E25" i="5" s="1"/>
  <c r="E73" i="5" a="1"/>
  <c r="E73" i="5" s="1"/>
  <c r="E120" i="5" a="1"/>
  <c r="E120" i="5" s="1"/>
  <c r="K20" i="5" a="1"/>
  <c r="K20" i="5" s="1"/>
  <c r="K90" i="5" a="1"/>
  <c r="K90" i="5" s="1"/>
  <c r="K139" i="5" a="1"/>
  <c r="K139" i="5" s="1"/>
  <c r="E26" i="5" a="1"/>
  <c r="E26" i="5" s="1"/>
  <c r="E74" i="5" a="1"/>
  <c r="E74" i="5" s="1"/>
  <c r="E121" i="5" a="1"/>
  <c r="E121" i="5" s="1"/>
  <c r="K32" i="5" a="1"/>
  <c r="K32" i="5" s="1"/>
  <c r="E37" i="5" a="1"/>
  <c r="E37" i="5" s="1"/>
  <c r="E132" i="5" a="1"/>
  <c r="E132" i="5" s="1"/>
  <c r="K103" i="5" a="1"/>
  <c r="K103" i="5" s="1"/>
  <c r="E38" i="5" a="1"/>
  <c r="E38" i="5" s="1"/>
  <c r="K44" i="5" a="1"/>
  <c r="K44" i="5" s="1"/>
  <c r="E39" i="5" a="1"/>
  <c r="E39" i="5" s="1"/>
  <c r="K55" i="5" a="1"/>
  <c r="K55" i="5" s="1"/>
  <c r="E49" i="5" a="1"/>
  <c r="E49" i="5" s="1"/>
  <c r="K115" i="5" a="1"/>
  <c r="K115" i="5" s="1"/>
  <c r="E97" i="5" a="1"/>
  <c r="E97" i="5" s="1"/>
  <c r="K116" i="5" a="1"/>
  <c r="K116" i="5" s="1"/>
  <c r="E51" i="5" a="1"/>
  <c r="E51" i="5" s="1"/>
  <c r="K68" i="5" a="1"/>
  <c r="K68" i="5" s="1"/>
  <c r="E61" i="5" a="1"/>
  <c r="E61" i="5" s="1"/>
  <c r="K31" i="5" a="1"/>
  <c r="K31" i="5" s="1"/>
  <c r="K91" i="5" a="1"/>
  <c r="K91" i="5" s="1"/>
  <c r="K140" i="5" a="1"/>
  <c r="K140" i="5" s="1"/>
  <c r="E27" i="5" a="1"/>
  <c r="E27" i="5" s="1"/>
  <c r="E75" i="5" a="1"/>
  <c r="E75" i="5" s="1"/>
  <c r="E122" i="5" a="1"/>
  <c r="E122" i="5" s="1"/>
  <c r="K92" i="5" a="1"/>
  <c r="K92" i="5" s="1"/>
  <c r="E85" i="5" a="1"/>
  <c r="E85" i="5" s="1"/>
  <c r="K43" i="5" a="1"/>
  <c r="K43" i="5" s="1"/>
  <c r="E86" i="5" a="1"/>
  <c r="E86" i="5" s="1"/>
  <c r="K104" i="5" a="1"/>
  <c r="K104" i="5" s="1"/>
  <c r="E134" i="5" a="1"/>
  <c r="E134" i="5" s="1"/>
  <c r="K162" i="5" a="1"/>
  <c r="K162" i="5" s="1"/>
  <c r="K56" i="5" a="1"/>
  <c r="K56" i="5" s="1"/>
  <c r="E50" i="5" a="1"/>
  <c r="E50" i="5" s="1"/>
  <c r="E3" i="5" a="1"/>
  <c r="E3" i="5" s="1"/>
  <c r="E146" i="5" a="1"/>
  <c r="E146" i="5" s="1"/>
  <c r="K126" i="5" a="1"/>
  <c r="K126" i="5" s="1"/>
  <c r="E108" i="5" a="1"/>
  <c r="E108" i="5" s="1"/>
  <c r="C23" i="2"/>
  <c r="C22" i="2"/>
  <c r="B23" i="2"/>
  <c r="B22" i="2"/>
  <c r="B8" i="6" l="1"/>
  <c r="B7" i="6"/>
  <c r="B21" i="6" s="1"/>
  <c r="B22" i="6" s="1"/>
  <c r="P107" i="5"/>
  <c r="P115" i="5"/>
  <c r="P42" i="5"/>
  <c r="P65" i="5"/>
  <c r="P88" i="5"/>
  <c r="P111" i="5"/>
  <c r="P134" i="5"/>
  <c r="P145" i="5"/>
  <c r="P156" i="5"/>
  <c r="P93" i="5"/>
  <c r="P95" i="5"/>
  <c r="P79" i="5"/>
  <c r="P33" i="5"/>
  <c r="P81" i="5"/>
  <c r="P63" i="5"/>
  <c r="P5" i="5"/>
  <c r="P68" i="5"/>
  <c r="P155" i="5"/>
  <c r="P108" i="5"/>
  <c r="P16" i="5"/>
  <c r="P73" i="5"/>
  <c r="P102" i="5"/>
  <c r="P27" i="5"/>
  <c r="P61" i="5"/>
  <c r="P120" i="5"/>
  <c r="P11" i="5"/>
  <c r="P136" i="5"/>
  <c r="P15" i="5"/>
  <c r="P49" i="5"/>
  <c r="P152" i="5"/>
  <c r="P35" i="5"/>
  <c r="P78" i="5"/>
  <c r="P124" i="5"/>
  <c r="P3" i="5"/>
  <c r="P37" i="5"/>
  <c r="P21" i="5"/>
  <c r="P7" i="5"/>
  <c r="P130" i="5"/>
  <c r="P131" i="5"/>
  <c r="P2" i="5"/>
  <c r="P30" i="5"/>
  <c r="P53" i="5"/>
  <c r="P76" i="5"/>
  <c r="P99" i="5"/>
  <c r="P122" i="5"/>
  <c r="P133" i="5"/>
  <c r="P144" i="5"/>
  <c r="P117" i="5"/>
  <c r="P119" i="5"/>
  <c r="P103" i="5"/>
  <c r="P57" i="5"/>
  <c r="P127" i="5"/>
  <c r="P46" i="5"/>
  <c r="P28" i="5"/>
  <c r="P32" i="5"/>
  <c r="P114" i="5"/>
  <c r="P94" i="5"/>
  <c r="P139" i="5"/>
  <c r="P118" i="5"/>
  <c r="P19" i="5"/>
  <c r="P141" i="5"/>
  <c r="P43" i="5"/>
  <c r="P26" i="5"/>
  <c r="P128" i="5"/>
  <c r="P59" i="5"/>
  <c r="P135" i="5"/>
  <c r="P31" i="5"/>
  <c r="P10" i="5"/>
  <c r="P12" i="5"/>
  <c r="P162" i="5"/>
  <c r="P18" i="5"/>
  <c r="P41" i="5"/>
  <c r="P64" i="5"/>
  <c r="P87" i="5"/>
  <c r="P110" i="5"/>
  <c r="P121" i="5"/>
  <c r="P132" i="5"/>
  <c r="P142" i="5"/>
  <c r="P151" i="5"/>
  <c r="P48" i="5"/>
  <c r="P74" i="5"/>
  <c r="P62" i="5"/>
  <c r="P4" i="5"/>
  <c r="P113" i="5"/>
  <c r="P104" i="5"/>
  <c r="P147" i="5"/>
  <c r="P23" i="5"/>
  <c r="P67" i="5"/>
  <c r="P14" i="5"/>
  <c r="P34" i="5"/>
  <c r="P36" i="5"/>
  <c r="P150" i="5"/>
  <c r="P6" i="5"/>
  <c r="P29" i="5"/>
  <c r="P52" i="5"/>
  <c r="P75" i="5"/>
  <c r="P98" i="5"/>
  <c r="P109" i="5"/>
  <c r="P20" i="5"/>
  <c r="P22" i="5"/>
  <c r="P24" i="5"/>
  <c r="P153" i="5"/>
  <c r="P105" i="5"/>
  <c r="P60" i="5"/>
  <c r="P44" i="5"/>
  <c r="P129" i="5"/>
  <c r="P82" i="5"/>
  <c r="P84" i="5"/>
  <c r="P149" i="5"/>
  <c r="P51" i="5"/>
  <c r="P85" i="5"/>
  <c r="P72" i="5"/>
  <c r="P140" i="5"/>
  <c r="P160" i="5"/>
  <c r="P39" i="5"/>
  <c r="P92" i="5"/>
  <c r="P56" i="5"/>
  <c r="P106" i="5"/>
  <c r="P125" i="5"/>
  <c r="P50" i="5"/>
  <c r="P116" i="5"/>
  <c r="P80" i="5"/>
  <c r="P90" i="5"/>
  <c r="P159" i="5"/>
  <c r="P38" i="5"/>
  <c r="P143" i="5"/>
  <c r="P101" i="5"/>
  <c r="P66" i="5"/>
  <c r="P89" i="5"/>
  <c r="P158" i="5"/>
  <c r="P25" i="5"/>
  <c r="P45" i="5"/>
  <c r="P58" i="5"/>
  <c r="P138" i="5"/>
  <c r="P161" i="5"/>
  <c r="P17" i="5"/>
  <c r="P40" i="5"/>
  <c r="P86" i="5"/>
  <c r="P97" i="5"/>
  <c r="P8" i="5"/>
  <c r="P126" i="5"/>
  <c r="P70" i="5"/>
  <c r="P137" i="5"/>
  <c r="P96" i="5"/>
  <c r="P148" i="5"/>
  <c r="P112" i="5"/>
  <c r="P47" i="5"/>
  <c r="P71" i="5"/>
  <c r="P55" i="5"/>
  <c r="P83" i="5"/>
  <c r="P77" i="5"/>
  <c r="P146" i="5"/>
  <c r="P91" i="5"/>
  <c r="P154" i="5"/>
  <c r="P9" i="5"/>
  <c r="P100" i="5"/>
  <c r="P123" i="5"/>
  <c r="P157" i="5"/>
  <c r="P54" i="5"/>
  <c r="P13" i="5"/>
  <c r="P69" i="5"/>
  <c r="T140" i="5"/>
  <c r="T2" i="5"/>
  <c r="T8" i="5"/>
  <c r="T7" i="5"/>
  <c r="T31" i="5"/>
  <c r="T92" i="5"/>
  <c r="T46" i="5"/>
  <c r="T59" i="5"/>
  <c r="T48" i="5"/>
  <c r="T37" i="5"/>
  <c r="T26" i="5"/>
  <c r="T55" i="5"/>
  <c r="T147" i="5"/>
  <c r="T148" i="5"/>
  <c r="T125" i="5"/>
  <c r="T129" i="5"/>
  <c r="T18" i="5"/>
  <c r="T162" i="5"/>
  <c r="T69" i="5"/>
  <c r="T78" i="5"/>
  <c r="T115" i="5"/>
  <c r="T109" i="5"/>
  <c r="T142" i="5"/>
  <c r="T53" i="5"/>
  <c r="T99" i="5"/>
  <c r="T117" i="5"/>
  <c r="T121" i="5"/>
  <c r="T76" i="5"/>
  <c r="T68" i="5"/>
  <c r="T102" i="5"/>
  <c r="T141" i="5"/>
  <c r="T144" i="5"/>
  <c r="T39" i="5"/>
  <c r="T77" i="5"/>
  <c r="T135" i="5"/>
  <c r="T44" i="5"/>
  <c r="T156" i="5"/>
  <c r="T145" i="5"/>
  <c r="T134" i="5"/>
  <c r="T63" i="5"/>
  <c r="T100" i="5"/>
  <c r="T89" i="5"/>
  <c r="T9" i="5"/>
  <c r="T159" i="5"/>
  <c r="T43" i="5"/>
  <c r="T116" i="5"/>
  <c r="T58" i="5"/>
  <c r="T71" i="5"/>
  <c r="T60" i="5"/>
  <c r="T49" i="5"/>
  <c r="T38" i="5"/>
  <c r="T139" i="5"/>
  <c r="T4" i="5"/>
  <c r="T160" i="5"/>
  <c r="T137" i="5"/>
  <c r="T130" i="5"/>
  <c r="T30" i="5"/>
  <c r="T119" i="5"/>
  <c r="T131" i="5"/>
  <c r="T132" i="5"/>
  <c r="T155" i="5"/>
  <c r="T23" i="5"/>
  <c r="T56" i="5"/>
  <c r="T87" i="5"/>
  <c r="T67" i="5"/>
  <c r="T152" i="5"/>
  <c r="T70" i="5"/>
  <c r="T83" i="5"/>
  <c r="T72" i="5"/>
  <c r="T61" i="5"/>
  <c r="T50" i="5"/>
  <c r="T128" i="5"/>
  <c r="T16" i="5"/>
  <c r="T5" i="5"/>
  <c r="T149" i="5"/>
  <c r="T3" i="5"/>
  <c r="T42" i="5"/>
  <c r="T108" i="5"/>
  <c r="T118" i="5"/>
  <c r="T90" i="5"/>
  <c r="T143" i="5"/>
  <c r="T11" i="5"/>
  <c r="T10" i="5"/>
  <c r="T126" i="5"/>
  <c r="T22" i="5"/>
  <c r="T101" i="5"/>
  <c r="T79" i="5"/>
  <c r="T21" i="5"/>
  <c r="T82" i="5"/>
  <c r="T95" i="5"/>
  <c r="T84" i="5"/>
  <c r="T73" i="5"/>
  <c r="T62" i="5"/>
  <c r="T33" i="5"/>
  <c r="T28" i="5"/>
  <c r="T17" i="5"/>
  <c r="T161" i="5"/>
  <c r="T27" i="5"/>
  <c r="T54" i="5"/>
  <c r="T103" i="5"/>
  <c r="T97" i="5"/>
  <c r="T86" i="5"/>
  <c r="T153" i="5"/>
  <c r="T52" i="5"/>
  <c r="T41" i="5"/>
  <c r="T127" i="5"/>
  <c r="T75" i="5"/>
  <c r="T93" i="5"/>
  <c r="T98" i="5"/>
  <c r="T64" i="5"/>
  <c r="T32" i="5"/>
  <c r="T151" i="5"/>
  <c r="T110" i="5"/>
  <c r="T15" i="5"/>
  <c r="T65" i="5"/>
  <c r="T123" i="5"/>
  <c r="T20" i="5"/>
  <c r="T133" i="5"/>
  <c r="T122" i="5"/>
  <c r="T88" i="5"/>
  <c r="T104" i="5"/>
  <c r="T114" i="5"/>
  <c r="T35" i="5"/>
  <c r="T13" i="5"/>
  <c r="T146" i="5"/>
  <c r="T112" i="5"/>
  <c r="T57" i="5"/>
  <c r="T138" i="5"/>
  <c r="T91" i="5"/>
  <c r="T45" i="5"/>
  <c r="T94" i="5"/>
  <c r="T107" i="5"/>
  <c r="T96" i="5"/>
  <c r="T85" i="5"/>
  <c r="T74" i="5"/>
  <c r="T81" i="5"/>
  <c r="T40" i="5"/>
  <c r="T29" i="5"/>
  <c r="T19" i="5"/>
  <c r="T51" i="5"/>
  <c r="T66" i="5"/>
  <c r="T106" i="5"/>
  <c r="T120" i="5"/>
  <c r="T154" i="5"/>
  <c r="T12" i="5"/>
  <c r="T24" i="5"/>
  <c r="T136" i="5"/>
  <c r="T80" i="5"/>
  <c r="T6" i="5"/>
  <c r="T34" i="5"/>
  <c r="T36" i="5"/>
  <c r="T14" i="5"/>
  <c r="T158" i="5"/>
  <c r="T124" i="5"/>
  <c r="T150" i="5"/>
  <c r="T47" i="5"/>
  <c r="T111" i="5"/>
  <c r="T25" i="5"/>
  <c r="T157" i="5"/>
  <c r="T113" i="5"/>
  <c r="T105" i="5"/>
  <c r="L2" i="5"/>
  <c r="L162" i="5"/>
  <c r="L150" i="5"/>
  <c r="L138" i="5"/>
  <c r="L126" i="5"/>
  <c r="L114" i="5"/>
  <c r="L102" i="5"/>
  <c r="L90" i="5"/>
  <c r="L78" i="5"/>
  <c r="L66" i="5"/>
  <c r="L54" i="5"/>
  <c r="L42" i="5"/>
  <c r="L30" i="5"/>
  <c r="L18" i="5"/>
  <c r="L6" i="5"/>
  <c r="L161" i="5"/>
  <c r="L149" i="5"/>
  <c r="L137" i="5"/>
  <c r="L125" i="5"/>
  <c r="L113" i="5"/>
  <c r="L101" i="5"/>
  <c r="L89" i="5"/>
  <c r="L77" i="5"/>
  <c r="L65" i="5"/>
  <c r="L53" i="5"/>
  <c r="L41" i="5"/>
  <c r="L29" i="5"/>
  <c r="L17" i="5"/>
  <c r="L5" i="5"/>
  <c r="L160" i="5"/>
  <c r="L148" i="5"/>
  <c r="L136" i="5"/>
  <c r="L124" i="5"/>
  <c r="L112" i="5"/>
  <c r="L100" i="5"/>
  <c r="L88" i="5"/>
  <c r="L76" i="5"/>
  <c r="L64" i="5"/>
  <c r="L52" i="5"/>
  <c r="L40" i="5"/>
  <c r="L28" i="5"/>
  <c r="L16" i="5"/>
  <c r="L4" i="5"/>
  <c r="L159" i="5"/>
  <c r="L147" i="5"/>
  <c r="L135" i="5"/>
  <c r="L123" i="5"/>
  <c r="L111" i="5"/>
  <c r="L99" i="5"/>
  <c r="L87" i="5"/>
  <c r="L75" i="5"/>
  <c r="L63" i="5"/>
  <c r="L51" i="5"/>
  <c r="L39" i="5"/>
  <c r="L27" i="5"/>
  <c r="L15" i="5"/>
  <c r="L3" i="5"/>
  <c r="L158" i="5"/>
  <c r="L146" i="5"/>
  <c r="L134" i="5"/>
  <c r="L122" i="5"/>
  <c r="L110" i="5"/>
  <c r="L98" i="5"/>
  <c r="L86" i="5"/>
  <c r="L74" i="5"/>
  <c r="L62" i="5"/>
  <c r="L50" i="5"/>
  <c r="L38" i="5"/>
  <c r="L26" i="5"/>
  <c r="L14" i="5"/>
  <c r="L157" i="5"/>
  <c r="L145" i="5"/>
  <c r="L133" i="5"/>
  <c r="L121" i="5"/>
  <c r="L109" i="5"/>
  <c r="L97" i="5"/>
  <c r="L85" i="5"/>
  <c r="L73" i="5"/>
  <c r="L61" i="5"/>
  <c r="L49" i="5"/>
  <c r="L37" i="5"/>
  <c r="L25" i="5"/>
  <c r="L13" i="5"/>
  <c r="L156" i="5"/>
  <c r="L144" i="5"/>
  <c r="L132" i="5"/>
  <c r="L130" i="5"/>
  <c r="L106" i="5"/>
  <c r="L82" i="5"/>
  <c r="L58" i="5"/>
  <c r="L34" i="5"/>
  <c r="L10" i="5"/>
  <c r="L155" i="5"/>
  <c r="L129" i="5"/>
  <c r="L105" i="5"/>
  <c r="L81" i="5"/>
  <c r="L57" i="5"/>
  <c r="L33" i="5"/>
  <c r="L9" i="5"/>
  <c r="L154" i="5"/>
  <c r="L128" i="5"/>
  <c r="L104" i="5"/>
  <c r="L80" i="5"/>
  <c r="L56" i="5"/>
  <c r="L32" i="5"/>
  <c r="L8" i="5"/>
  <c r="L153" i="5"/>
  <c r="L127" i="5"/>
  <c r="L103" i="5"/>
  <c r="L79" i="5"/>
  <c r="L55" i="5"/>
  <c r="L31" i="5"/>
  <c r="L7" i="5"/>
  <c r="L152" i="5"/>
  <c r="L120" i="5"/>
  <c r="L96" i="5"/>
  <c r="L72" i="5"/>
  <c r="L48" i="5"/>
  <c r="L24" i="5"/>
  <c r="L151" i="5"/>
  <c r="L119" i="5"/>
  <c r="L95" i="5"/>
  <c r="L71" i="5"/>
  <c r="L47" i="5"/>
  <c r="L23" i="5"/>
  <c r="L143" i="5"/>
  <c r="L118" i="5"/>
  <c r="L94" i="5"/>
  <c r="L70" i="5"/>
  <c r="L46" i="5"/>
  <c r="L22" i="5"/>
  <c r="L142" i="5"/>
  <c r="L117" i="5"/>
  <c r="L93" i="5"/>
  <c r="L69" i="5"/>
  <c r="L45" i="5"/>
  <c r="L21" i="5"/>
  <c r="L141" i="5"/>
  <c r="L116" i="5"/>
  <c r="L92" i="5"/>
  <c r="L68" i="5"/>
  <c r="L44" i="5"/>
  <c r="L20" i="5"/>
  <c r="L140" i="5"/>
  <c r="L115" i="5"/>
  <c r="L91" i="5"/>
  <c r="L67" i="5"/>
  <c r="L43" i="5"/>
  <c r="L19" i="5"/>
  <c r="L139" i="5"/>
  <c r="L108" i="5"/>
  <c r="L84" i="5"/>
  <c r="L60" i="5"/>
  <c r="L36" i="5"/>
  <c r="L12" i="5"/>
  <c r="L131" i="5"/>
  <c r="L107" i="5"/>
  <c r="L83" i="5"/>
  <c r="L59" i="5"/>
  <c r="L35" i="5"/>
  <c r="L11" i="5"/>
  <c r="F3" i="5"/>
  <c r="F121" i="5"/>
  <c r="F132" i="5"/>
  <c r="F106" i="5"/>
  <c r="F67" i="5"/>
  <c r="F90" i="5"/>
  <c r="F83" i="5"/>
  <c r="F81" i="5"/>
  <c r="F149" i="5"/>
  <c r="F5" i="5"/>
  <c r="F28" i="5"/>
  <c r="F147" i="5"/>
  <c r="F131" i="5"/>
  <c r="F50" i="5"/>
  <c r="F35" i="5"/>
  <c r="F109" i="5"/>
  <c r="F120" i="5"/>
  <c r="F34" i="5"/>
  <c r="F55" i="5"/>
  <c r="F78" i="5"/>
  <c r="F71" i="5"/>
  <c r="F69" i="5"/>
  <c r="F137" i="5"/>
  <c r="F160" i="5"/>
  <c r="F16" i="5"/>
  <c r="F135" i="5"/>
  <c r="F94" i="5"/>
  <c r="F38" i="5"/>
  <c r="F22" i="5"/>
  <c r="F97" i="5"/>
  <c r="F108" i="5"/>
  <c r="F33" i="5"/>
  <c r="F43" i="5"/>
  <c r="F66" i="5"/>
  <c r="F11" i="5"/>
  <c r="F57" i="5"/>
  <c r="F125" i="5"/>
  <c r="F148" i="5"/>
  <c r="F4" i="5"/>
  <c r="F123" i="5"/>
  <c r="F140" i="5"/>
  <c r="F26" i="5"/>
  <c r="F45" i="5"/>
  <c r="F85" i="5"/>
  <c r="F96" i="5"/>
  <c r="F116" i="5"/>
  <c r="F31" i="5"/>
  <c r="F54" i="5"/>
  <c r="F154" i="5"/>
  <c r="F9" i="5"/>
  <c r="F113" i="5"/>
  <c r="F136" i="5"/>
  <c r="F59" i="5"/>
  <c r="F111" i="5"/>
  <c r="F158" i="5"/>
  <c r="F14" i="5"/>
  <c r="F25" i="5"/>
  <c r="F143" i="5"/>
  <c r="F68" i="5"/>
  <c r="F76" i="5"/>
  <c r="F51" i="5"/>
  <c r="F157" i="5"/>
  <c r="F24" i="5"/>
  <c r="F126" i="5"/>
  <c r="F129" i="5"/>
  <c r="F41" i="5"/>
  <c r="F152" i="5"/>
  <c r="F86" i="5"/>
  <c r="F145" i="5"/>
  <c r="F91" i="5"/>
  <c r="F105" i="5"/>
  <c r="F29" i="5"/>
  <c r="F44" i="5"/>
  <c r="F74" i="5"/>
  <c r="F133" i="5"/>
  <c r="F79" i="5"/>
  <c r="F95" i="5"/>
  <c r="F161" i="5"/>
  <c r="F40" i="5"/>
  <c r="F15" i="5"/>
  <c r="F32" i="5"/>
  <c r="F73" i="5"/>
  <c r="F84" i="5"/>
  <c r="F20" i="5"/>
  <c r="F19" i="5"/>
  <c r="F42" i="5"/>
  <c r="F130" i="5"/>
  <c r="F128" i="5"/>
  <c r="F101" i="5"/>
  <c r="F124" i="5"/>
  <c r="F118" i="5"/>
  <c r="F99" i="5"/>
  <c r="F146" i="5"/>
  <c r="F2" i="5"/>
  <c r="F61" i="5"/>
  <c r="F151" i="5"/>
  <c r="F7" i="5"/>
  <c r="F82" i="5"/>
  <c r="F104" i="5"/>
  <c r="F112" i="5"/>
  <c r="F87" i="5"/>
  <c r="F156" i="5"/>
  <c r="F23" i="5"/>
  <c r="F12" i="5"/>
  <c r="F72" i="5"/>
  <c r="F30" i="5"/>
  <c r="F89" i="5"/>
  <c r="F58" i="5"/>
  <c r="F134" i="5"/>
  <c r="F47" i="5"/>
  <c r="F49" i="5"/>
  <c r="F60" i="5"/>
  <c r="F139" i="5"/>
  <c r="F162" i="5"/>
  <c r="F18" i="5"/>
  <c r="F70" i="5"/>
  <c r="F92" i="5"/>
  <c r="F77" i="5"/>
  <c r="F100" i="5"/>
  <c r="F153" i="5"/>
  <c r="F75" i="5"/>
  <c r="F122" i="5"/>
  <c r="F142" i="5"/>
  <c r="F37" i="5"/>
  <c r="F48" i="5"/>
  <c r="F127" i="5"/>
  <c r="F150" i="5"/>
  <c r="F6" i="5"/>
  <c r="F10" i="5"/>
  <c r="F80" i="5"/>
  <c r="F65" i="5"/>
  <c r="F88" i="5"/>
  <c r="F117" i="5"/>
  <c r="F63" i="5"/>
  <c r="F110" i="5"/>
  <c r="F46" i="5"/>
  <c r="F36" i="5"/>
  <c r="F115" i="5"/>
  <c r="F138" i="5"/>
  <c r="F141" i="5"/>
  <c r="F53" i="5"/>
  <c r="F21" i="5"/>
  <c r="F98" i="5"/>
  <c r="F13" i="5"/>
  <c r="F103" i="5"/>
  <c r="F119" i="5"/>
  <c r="F56" i="5"/>
  <c r="F64" i="5"/>
  <c r="F39" i="5"/>
  <c r="F155" i="5"/>
  <c r="F114" i="5"/>
  <c r="F107" i="5"/>
  <c r="F8" i="5"/>
  <c r="F52" i="5"/>
  <c r="F27" i="5"/>
  <c r="F144" i="5"/>
  <c r="F102" i="5"/>
  <c r="F93" i="5"/>
  <c r="F17" i="5"/>
  <c r="F159" i="5"/>
  <c r="F62" i="5"/>
  <c r="B7" i="1" l="1"/>
  <c r="B8" i="1"/>
  <c r="B21" i="1" l="1"/>
  <c r="B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<sst xmlns="http://schemas.openxmlformats.org/spreadsheetml/2006/main" count="153" uniqueCount="98">
  <si>
    <t>Kapasiteettivarausmaksun laskentatyökalu 110 kV 
Beräkningskalkyl för kapacitetsreserveringsavgift 110 kV</t>
  </si>
  <si>
    <t>Harmaalla värjättyihin kenttiin syötetään laskentaparametrit 
Beräkningsparametrar matas in i de gråmarkerade fälten</t>
  </si>
  <si>
    <t>Keskimääräinen pylväsväli
Medelkolumnavstånd</t>
  </si>
  <si>
    <t>m</t>
  </si>
  <si>
    <t>km</t>
  </si>
  <si>
    <t>(Voidaan määrittää aluekohtaisesti esim. jakorajakohtainen ja näiden perusteella laskea painotettu keskiarvo koko verkolle tai laajemmille alueille)
(Det kan fastställas områdesvis, t.ex. enligt gränspunkter, och därefter beräknas som ett viktat medelvärde för hela nätet eller större områden)</t>
  </si>
  <si>
    <t>Vapaasti seisovien pylväsrakenteiden osuus reittikilometreissä suhteessa 110 kV verkon pituuteen
Andel fristående stolpkonstruktioner i sträckkilometer i förhållande till längden på 110 kV-nätet</t>
  </si>
  <si>
    <t>%</t>
  </si>
  <si>
    <t>Kapasiteettivarausmaksu kulutukselle
Kapacitetsreserveringsavgift för konsumtion</t>
  </si>
  <si>
    <t>€/MVA</t>
  </si>
  <si>
    <t xml:space="preserve">Kapasiteettivarausmaksu tuotannolle ilman hyötyjä
Kapacitetsreserveringsavgift för produktion utan nyttor </t>
  </si>
  <si>
    <t>Hyötyjen huomiointi tuotannolle - Beaktande av nyttor för produktion</t>
  </si>
  <si>
    <t>Hyötyjen huomiointi vuoden 2026 alussa (ei päivitetä)
Beaktande av nyttor i början av år 2026 (uppdateras ej)</t>
  </si>
  <si>
    <t>Tuotannon hetkellinen huipputeho sj-verkossa
Momentan toppeffekt för produktion i högspänningsnätet</t>
  </si>
  <si>
    <t>MVA</t>
  </si>
  <si>
    <t>Kulutuksen pienin hetkellinen teho 110 kV verkossa (sisältää myös omat sähköasemat)
Minsta momentana effekten för konsumtion i 110 kV-nätet (inkluderar även egna elstationer)</t>
  </si>
  <si>
    <t>Kulutuksen hetkellinen huipputeho
Momentan toppeffekt för konsumtion</t>
  </si>
  <si>
    <t>Hyötyjen huomiointi (päivitettävä uusien liittyjien liittyessä)
Beaktande av nyttor (ska uppdateras vid nya anslutningar)</t>
  </si>
  <si>
    <t>Hyötykerroin (lähtötilanne)
Nyttjandefaktor (utgångsläge)</t>
  </si>
  <si>
    <t>Keskimääräinen hyötykerroin, kunnes hyötyjä ei enää ole
Genomsnittlig nyttjandefaktor tills nyttor inte längre föreligger</t>
  </si>
  <si>
    <t>Jäljellä olevan liityntätehon määrä, jolle hyödyt huomioitava
Återstående anslutningseffekt för vilken nyttor ska beaktas</t>
  </si>
  <si>
    <t>Liityntätehon ylittyessä loppuliityntätehon kapasiteettivarausmaksuna sovelletaan tuotannon kapasiteettivarausmaksuja ilman hyötyjä 
Vid överskridning av anslutningseffekten tillämpas kapacitetsreservavgifter för produktion utan nyttor för den återstående anslutningseffekten</t>
  </si>
  <si>
    <t>Kapasiteettivarausmaksu tuotannolle hyödyt huomioituna
Kapacitetsreservingsavgift för produktion med nyttorna beaktade</t>
  </si>
  <si>
    <t>(Voidaan laskea välitulokset ja laskea niistä painotettu keskiarvo verkkopituuksien perusteella)
(Delresultat kan beräknas och ett viktat medelvärde tas fram baserat på nätlängderna)</t>
  </si>
  <si>
    <t>Marginaalikustannuksen laskenta ja periaate</t>
  </si>
  <si>
    <t>Harmaisiin soluihin tulee käyttää lähtökohtaisesti tuoreimpia yksikköhintoja. Yksikköhintoja voi korjata tarkasteltavaan vuoteen KHI:tä käyttäen, jos yksikköhinta on vanhemman vuoden arvossa kuin tarkasteltava vuosi.</t>
  </si>
  <si>
    <t>Pylvästiheys</t>
  </si>
  <si>
    <t>keskimääräinen pylväs väli (m)</t>
  </si>
  <si>
    <t>pylväiden määrä/km (kpl/1km)</t>
  </si>
  <si>
    <t>keskimääräinen siirtoyhteyden pituus (km)</t>
  </si>
  <si>
    <t>Keskimääräinen siirtokyky (MW) kulutus</t>
  </si>
  <si>
    <t>Keskimääräinen siirtokyky (MW) tuotanto</t>
  </si>
  <si>
    <t>Oletussiirtokykyjä ilman tarkempaa laskentaa</t>
  </si>
  <si>
    <t>hinta/km</t>
  </si>
  <si>
    <t>Putkipylväät</t>
  </si>
  <si>
    <t>€/kpl</t>
  </si>
  <si>
    <t>1-virtapiiri, 1 osajohdin</t>
  </si>
  <si>
    <t>1-virtapiiri, 2 osajohdin</t>
  </si>
  <si>
    <t>2-virtapiiri, 2 osajohdin</t>
  </si>
  <si>
    <t>Vapaasti seisovat pylväät</t>
  </si>
  <si>
    <t>Johtimet</t>
  </si>
  <si>
    <t>€/km</t>
  </si>
  <si>
    <t>ACSR 300 - 459 mm2 (Duck)</t>
  </si>
  <si>
    <t>€/MW kulutus</t>
  </si>
  <si>
    <t>€/MW tuotanto</t>
  </si>
  <si>
    <t>Marginaalikustannus putkipylvärakenteelle</t>
  </si>
  <si>
    <t>Marginaalikustannus vapaasti seisovalle rakenteelle</t>
  </si>
  <si>
    <t>Johtopituus</t>
  </si>
  <si>
    <t>Sarake1</t>
  </si>
  <si>
    <t>1-Duck kulutus</t>
  </si>
  <si>
    <t>keskimääräinen siirtokapasiteetti</t>
  </si>
  <si>
    <t>1-Duck tuotanto</t>
  </si>
  <si>
    <t>keskimääräinen siirtokapasiteetti2</t>
  </si>
  <si>
    <t>2-Duck kulutus</t>
  </si>
  <si>
    <t>keskimääräinen siirtokapasiteetti3</t>
  </si>
  <si>
    <t>2-Duck tuotanto</t>
  </si>
  <si>
    <t>keskimääräinen siirtokapasiteetti4</t>
  </si>
  <si>
    <t>2x2-Duck kulutus</t>
  </si>
  <si>
    <t>keskimääräinen siirtokapasiteetti5</t>
  </si>
  <si>
    <t>2x2-Duck tuotanto</t>
  </si>
  <si>
    <t>keskimääräinen siirtokapasiteetti6</t>
  </si>
  <si>
    <t>Oletukset</t>
  </si>
  <si>
    <t>Laskenta on tehty PSCAD mallilla, jossa on tuotanto tai kulutuslaitos on liiteettynä yksittäisen 110kV johdon päädän</t>
  </si>
  <si>
    <t>Syöttävän verkon piste on ideaalinen jännitteen osalta. Eli jännite pidetään vakiona 118kV kaikissa tilanteissa. Tämä poistaa syöttävän verkon vaikutukset kokonaisuudessaan.</t>
  </si>
  <si>
    <t>Yksi tuotanto tai kulutuslaitos on sijoitettu x km pitkän johdon päähän ja johdon pituutta on vaihdeltu.</t>
  </si>
  <si>
    <t>Tuotannon siirtokapasiteetin raja tarkasteltu siten, että syöttävässä pisteessä Fingrid:n loistehoikkuna ei ylity kapasitiivisella puolella.</t>
  </si>
  <si>
    <t>Tuotanto on oletettu toimivan koko loistehokapasiteetillaan jännitesäädöllä Fingrid:n VJV ohjeiden mukaisesti.</t>
  </si>
  <si>
    <t>Kulutuksen siirtokapasiteetin raja on tarkasteltu kulutuslaitoksen liittymispisteen jännitteen perusteella. Jännite ei saa muuttua nimellisestä yli 5%.</t>
  </si>
  <si>
    <t xml:space="preserve">Kulutus on oletettu olevan tehokertoimella 1. </t>
  </si>
  <si>
    <t>Syöttävän verkon jännite on 118kV</t>
  </si>
  <si>
    <t>Taulukossa keltaisella värjätty osuus on arvioitu oikean laskennan jatkeeksi suoraan Excelillä, siltä varalta, jos jollain verkonhaltijalla on todella pitkiä siirtoyhteyksiä</t>
  </si>
  <si>
    <t>Sarake6</t>
  </si>
  <si>
    <t>Sarake5</t>
  </si>
  <si>
    <t>Sarake7</t>
  </si>
  <si>
    <t>Sarake76</t>
  </si>
  <si>
    <t>Sarake75</t>
  </si>
  <si>
    <t>Sarake72</t>
  </si>
  <si>
    <t>Sarake8</t>
  </si>
  <si>
    <t>110 kV yhteyden pituus
110 kV huvudledning längd</t>
  </si>
  <si>
    <t>(Voidaan määrittää aluekohtaisesti esim. jakorajakohtainen ja näiden perusteella laskea painotettu keskiarvo koko verkolle tai laajemmille erillisille alueille)
(Det kan fastställas områdesvis, t.ex. enligt gränspunkter, och därefter beräknas som ett viktat medelvärde för hela nätet eller större områden)</t>
  </si>
  <si>
    <t>Vapari kulutuksen keskimääräinen kapasiteettivarausmaksu x pituisella johdolla</t>
  </si>
  <si>
    <t>Vapari kulutuksen kapasiteettivarausmaksu etäisyydellä x</t>
  </si>
  <si>
    <t>Vapari tuotannon kapasiteettivarausmaksu etäisyydellä x</t>
  </si>
  <si>
    <t>Vapari tuotannon keskimääräinen kapasiteettivarausmaksu x pituisella johdolla</t>
  </si>
  <si>
    <t>Johtoyhteyden pituus</t>
  </si>
  <si>
    <t>Kulutuksen kapasiteettivarausmaksu etäisyydellä x ilman vapaasti seisovia pylväitä</t>
  </si>
  <si>
    <t>Tuotannon kapasiteettivarausmaksu etäisyydellä x ilman vapaasti seisovia pylväitä</t>
  </si>
  <si>
    <t>Tuotannon keskimääräinen kapasiteettivarausmaksu x pituisella siirtoyhteydellä ilman vapaasti seisovia pylväitä</t>
  </si>
  <si>
    <t>Kulutuksen keskimääräinen kapasiteettivarausmaksu x pituisella siirtoyhteydellä ilman vapaasti seisovia pylväitä</t>
  </si>
  <si>
    <t>Keskimääräinen siirtoetäisyys 110 kV verkossa
Genomsnittligt överföringsavstånd</t>
  </si>
  <si>
    <t>110 kV Kapasiteettivarausmaksun laskentatyökalu suoraan keskimääräisen siirtoetäisyyden perusteella
Beräkningskalkyl för kapacitetsreserveringsavgift 110 kV direkt baserat på genomsnittligt överföringsavstånd</t>
  </si>
  <si>
    <t>Ohjeita keskimääräisen kapasiteettivarausmaksun määrittämiseen:
Anvisningar för att fastställa den genomsnittliga kapacitetsreservavgiften:</t>
  </si>
  <si>
    <t>Laskentatyökalu 1 laskee johdon eri pisteiden pistekohtaisista kapasiteettivarausmaksuista keskimääräisen kapasiteettivarausmaksun koko johtopituudelle. Työkalulla voi määrittää kapasiteettivarausmaksut jakorajakohtaisesti ja tämän jälkeen laskea näistä painotetun keskiarvon verkkopituudella painottaen. 
Beräkningskalkylen 1 räknar ut ett genomsnitt av kapacitetsreservavgiften för hela ledningssträckan baserat på punktvisa avgifter längs ledningen. Med hjälp av kalkylen kan kapacitetsreseavvgifter fastställas enligt gränspunkter och därefter beräknas som ett viktat medelvärde med hänsyn till nätlängden.
Jos verkonhaltijalla on erityyppisiä alueita varsinkin tuotannon ja kulutuksen suhteen, on suositeltavaa määrittää ja julkaista tuotannolle aluekohtaiset kapasiteettivarausmaksut, jotta tuotannon hyötyjen huomiointi toimii tarkoituksenmukaisesti. Tältä osin on suositeltavaa olla yhteydessä Energiavirastoon ja varmistaa aluejaon perusteet.
Om nätinnehavaren har olika typer av områden, särskilt gällande produktion och konsumtion, rekommenderas att kapacitetsreservavgifter för produktion fastställs och publiceras områdesvis för att nyttobeaktningen ska fungera ändamålsenligt. I detta avseende rekommenderas att ta kontakt med Energimyndigheten för att säkerställa grunderna för områdesindelningen.
Tuotannon hyödyt perustuvat verkon syötön rajapisteessä (kantaverkkoon tai toiseen suurjänniteverkkoon) netotetun oton ja annon määrittämään mitoittavaan tehoon. Kun verkosta siirretään tuotannon tehoa enemmälti jo kantaverkkoon päin, syntyy tuotannon siirto kulutusta suuremmaksi mitoittavaksi tekijäksi, jolloin hyötyjä ei enää ole. Hyöty on määritetty tasapuolisesti siten, että se jaetaan kaikille liittyjille tasan, niin kauan kuin niitä on. Tuotannolla on kulutusta heikompi siirtokyky, joten tuotannon hyötyihin vaikuttavat merkittävästi kulutuksen ja tuotannon tasapainon ohella myös siirtolinjojen pituudet. 
Produktionsnyttor baseras på den dimensionerande effekten som bestäms av nettoinmatning och uttag vid nätets gränspunkt (till stamnätet eller annat högspänningsnät). När produktionsöverföringen till stamnätet överstiger konsumtionen blir produktionen den dimensionerande faktorn, varvid nyttor inte längre föreligger.</t>
  </si>
  <si>
    <t>2) Laskentatyökalu 2 soveltuu tilanteisiin, joissa verkonhaltija määrittää kapasiteettivarausmaksun suoraan keskimääräisen siirtoetäisyyden perusteella tai tilanteisiin, joissa verkonhaltijalla on paljon lyhyitä yhteyksiä syöttävään verkkoon. Laskentatyökalu 2 määrittää kapasiteettivarausmaksun laskentatyökaluun syötettävän etäisyyden päässä. Tämä vastaa suoraan keskimääräistä kapasiteettivarausmaksua, jos tilanne perustuu keskimääräiseen siirtoetäisyyteen.
- - - - - - 
2) Beräkningskalkylen 2 är avsett för situationer där nätinnehavaren fastställer kapacitetsreservavgiften direkt baserat på den genomsnittliga överföringssträckan eller när nätinnehavaren har ett stort antal korta anslutningar till det matande nätet. Verktyget beräknar kapacitetsreservavgiften utifrån det avstånd som anges i beräkningen. Detta motsvarar direkt den genomsnittliga kapacitetsreservavgiften om beräkningen baseras på den genomsnittliga överföringssträckan.</t>
  </si>
  <si>
    <t>1) Laskentatyökalu 1 soveltuu tilanteisiin, joissa verkonhaltija määrittää kapasiteettivarausmaksun eri jakorajojen siirtoyhteyksien pituuksien perusteella. Siirtoyhteyden pituuden voi määrittää esimerkiksi laskemalla pisimmän yhteyden pituus jakorajan sisällä jakorajalta kantaverkon syöttöpisteeseen. Jos verkonhaltijalla on useampi jakorajan erottava alue, niin verkonhaltija voi määrittää kullekin näille alueelle ensimmäisen välilehden laskennalla kapasiteettivarausmaksun ja laskea näistä esimerkiksi painotettu keskiarvo alueiden siirtoyhteyksien pituuden perusteella.
- - - - - -
1) Beräkningskalkylen 1 är avsett för situationer där nätinnehavaren fastställer kapacitetsreservavgiften baserat på överföringsförbindelsernas längd vid olika gränssnitt. Längden på en överföringsförbindelse kan bestämmas exempelvis genom att beräkna den längsta förbindelsen inom ett gränsområde från gränssnittet till stamnätets anslutningspunkt. Om nätinnehavaren har flera områden som separeras av gränssnitt, kan nätinnehavaren med hjälp av beräkningen i den första fliken fastställa kapacitetsreservavgiften för varje område och därefter beräkna ett viktat medelvärde baserat på längden av överföringsförbindelserna i dessa områden.</t>
  </si>
  <si>
    <t>3) Hyvin silmukkaisessa ja laajassa sekä monimutkaisessa sj-verkossa, voidaan keskimääräisen siirtolinjan pituus määrittää koko verkolle esimerkiksi verkonhaltijan koko sj-verkon pituudella jaettuna solmupistekytkinlaitosten tai jakorajojen määrällä ja soveltaa laskentatyökalua 2.
- - - - - -
3) I ett mycket slingrigt, omfattande och komplext högspänningsnät kan den genomsnittliga överföringslinjens längd fastställas för hela nätet, exempelvis genom att dividera nätinnehavarens totala högspänningsnätlängd med antalet nodpunktskopplingsstationer eller gränspunkter och tillämpa beräkningskalkylen 2.</t>
  </si>
  <si>
    <t>Voidaan määrittää keskimääräinen siirtoetäisyys esimerkiksi pylväiltä mitatun siirtoetäisyyden keskiarvosta tai vastaavalla keskimääräistä siirtoetäisyyttä kuvaavalla periaatteella. - Den genomsnittliga överföringssträckan kan fastställas exempelvis utifrån medelvärdet av överföringsavstånd som uppmätts från stolpar eller enligt en motsvarande princip som beskriver den genomsnittliga överföringssträckan.</t>
  </si>
  <si>
    <t>Laskentatyökalu 2 määrittää suoraan keskimääräiselle siirtoetäisyydelle kapasiteettivarausmaksun, joka vastaa suoraan keskimääräistä kapasiteettivarausmaksua. Verkonhaltija voi esimerkiksi määrittää keskimääräisen siirtoetäisyyden esimerkiksi eri pylväiden sijaintien perusteella siten, mikä on keskimääräinen siirtoetäisyys pylväille tai vastaaville solmupisteille. Yllä olevalla laskennalla voi myös määrittää suoraan kapasiteettivarausmaksun lyhyille siirtoyhteyksille, koska laskenta antaa tulokseksi suoraan kapasiteettivarausmaksun syötetyn pituuden päässä.
Beräkningskalkylen 2  fastställer kapacitetsreservavgiften direkt utifrån den genomsnittliga överföringssträckan, vilket motsvarar direkt den genomsnittliga kapacitetsreservavgiften. Nätinnehavaren kan till exempel fastställa den genomsnittliga överföringssträckan baserat på olika stolpars placering, så att man får fram den genomsnittliga överföringssträckan till stolpar eller motsvarande nodpunkter. Med ovanstående beräkning kan man också fastställa kapacitetsreservavgiften direkt för korta överföringsförbindelser, eftersom beräkningen ger som resultat kapacitetsreservavgiften direkt utifrån den angivna längden.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</si>
</sst>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8"/>
      <name val="Calibri"/>
      <family val="2"/>
      <scheme val="minor"/>
    </font>
    <font>
      <sz val="10"/>
      <color theme="1"/>
      <name val="Calibri"/>
      <family val="2"/>
      <scheme val="minor"/>
    </font>
    <font>
      <b/>
      <sz val="16"/>
      <color theme="1"/>
      <name val="Calibri"/>
      <family val="2"/>
      <scheme val="minor"/>
    </font>
    <font>
      <b/>
      <sz val="10"/>
      <color theme="1"/>
      <name val="Calibri"/>
      <family val="2"/>
      <scheme val="minor"/>
    </font>
  </fonts>
  <fills count="7">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69">
    <xf numFmtId="0" fontId="0" fillId="0" borderId="0" xfId="0"/>
    <xf numFmtId="0" fontId="0" fillId="0" borderId="0" xfId="0" applyAlignment="1">
      <alignment wrapText="1"/>
    </xf>
    <xf numFmtId="0" fontId="0" fillId="0" borderId="0" xfId="0" applyAlignment="1">
      <alignment horizontal="center" vertical="center"/>
    </xf>
    <xf numFmtId="43" fontId="0" fillId="0" borderId="0" xfId="1" applyFont="1"/>
    <xf numFmtId="0" fontId="0" fillId="2" borderId="0" xfId="0" applyFill="1"/>
    <xf numFmtId="3" fontId="0" fillId="2" borderId="0" xfId="0" applyNumberFormat="1" applyFill="1" applyAlignment="1">
      <alignment horizontal="center" vertical="center"/>
    </xf>
    <xf numFmtId="0" fontId="0" fillId="0" borderId="0" xfId="0" applyAlignment="1">
      <alignment vertical="center" wrapText="1"/>
    </xf>
    <xf numFmtId="0" fontId="2" fillId="0" borderId="0" xfId="0" applyFont="1" applyAlignment="1">
      <alignment horizontal="center" vertical="center"/>
    </xf>
    <xf numFmtId="0" fontId="2" fillId="0" borderId="0" xfId="0" applyFont="1"/>
    <xf numFmtId="0" fontId="0" fillId="0" borderId="1" xfId="0" applyBorder="1" applyAlignment="1">
      <alignment vertical="top" wrapText="1"/>
    </xf>
    <xf numFmtId="0" fontId="0" fillId="0" borderId="1" xfId="0" applyBorder="1" applyAlignment="1">
      <alignment horizontal="center" vertical="center"/>
    </xf>
    <xf numFmtId="0" fontId="0" fillId="0" borderId="1" xfId="0" applyBorder="1" applyAlignment="1">
      <alignment wrapText="1"/>
    </xf>
    <xf numFmtId="0" fontId="0" fillId="0" borderId="3" xfId="0"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vertical="center" wrapText="1"/>
    </xf>
    <xf numFmtId="0" fontId="2" fillId="0" borderId="1" xfId="0" applyFont="1" applyBorder="1" applyAlignment="1">
      <alignment vertical="center" wrapText="1"/>
    </xf>
    <xf numFmtId="0" fontId="0" fillId="5" borderId="0" xfId="0" applyFill="1"/>
    <xf numFmtId="0" fontId="0" fillId="0" borderId="5" xfId="0" applyBorder="1"/>
    <xf numFmtId="0" fontId="0" fillId="0" borderId="6" xfId="0" applyBorder="1"/>
    <xf numFmtId="0" fontId="0" fillId="4" borderId="1" xfId="0" applyFill="1" applyBorder="1" applyAlignment="1">
      <alignment horizontal="center" vertical="center"/>
    </xf>
    <xf numFmtId="3" fontId="0" fillId="4" borderId="0" xfId="0" applyNumberFormat="1" applyFill="1" applyAlignment="1">
      <alignment horizontal="center" vertical="center"/>
    </xf>
    <xf numFmtId="0" fontId="0" fillId="0" borderId="7" xfId="0" applyBorder="1"/>
    <xf numFmtId="0" fontId="0" fillId="0" borderId="8" xfId="0" applyBorder="1"/>
    <xf numFmtId="164" fontId="0" fillId="0" borderId="7" xfId="1" applyNumberFormat="1" applyFont="1" applyBorder="1"/>
    <xf numFmtId="164" fontId="0" fillId="0" borderId="5" xfId="1" applyNumberFormat="1" applyFont="1" applyBorder="1"/>
    <xf numFmtId="164" fontId="0" fillId="0" borderId="8" xfId="1" applyNumberFormat="1" applyFont="1" applyBorder="1"/>
    <xf numFmtId="0" fontId="0" fillId="0" borderId="2" xfId="0" applyBorder="1"/>
    <xf numFmtId="0" fontId="0" fillId="0" borderId="3" xfId="0" applyBorder="1"/>
    <xf numFmtId="0" fontId="0" fillId="0" borderId="9" xfId="0" applyBorder="1"/>
    <xf numFmtId="165" fontId="0" fillId="0" borderId="0" xfId="0" applyNumberFormat="1" applyAlignment="1">
      <alignment horizontal="center" vertical="center"/>
    </xf>
    <xf numFmtId="164" fontId="2" fillId="0" borderId="1" xfId="1" applyNumberFormat="1" applyFont="1" applyBorder="1" applyAlignment="1">
      <alignment horizontal="left" vertical="center" indent="1"/>
    </xf>
    <xf numFmtId="43" fontId="2" fillId="0" borderId="1" xfId="1" applyFont="1" applyBorder="1" applyAlignment="1">
      <alignment horizontal="left" vertical="center" indent="1"/>
    </xf>
    <xf numFmtId="43" fontId="2" fillId="0" borderId="1" xfId="1" applyFont="1" applyBorder="1" applyAlignment="1">
      <alignment horizontal="center" vertical="center"/>
    </xf>
    <xf numFmtId="0" fontId="0" fillId="4" borderId="8" xfId="0" applyFill="1" applyBorder="1" applyAlignment="1">
      <alignment horizontal="center" vertical="center"/>
    </xf>
    <xf numFmtId="0" fontId="0" fillId="4" borderId="10" xfId="0" applyFill="1" applyBorder="1" applyAlignment="1">
      <alignment horizontal="center" vertical="center"/>
    </xf>
    <xf numFmtId="0" fontId="3" fillId="3" borderId="12" xfId="0" applyFont="1" applyFill="1" applyBorder="1"/>
    <xf numFmtId="1" fontId="2" fillId="0" borderId="9" xfId="0" applyNumberFormat="1" applyFont="1" applyBorder="1" applyAlignment="1">
      <alignment horizontal="center" vertical="center"/>
    </xf>
    <xf numFmtId="0" fontId="2" fillId="6" borderId="1" xfId="0" applyFont="1" applyFill="1" applyBorder="1" applyAlignment="1">
      <alignment vertical="center" wrapText="1"/>
    </xf>
    <xf numFmtId="164" fontId="2" fillId="6" borderId="1" xfId="1" applyNumberFormat="1" applyFont="1" applyFill="1" applyBorder="1" applyAlignment="1">
      <alignment horizontal="center" vertical="center"/>
    </xf>
    <xf numFmtId="0" fontId="2" fillId="6" borderId="1" xfId="0" applyFont="1" applyFill="1" applyBorder="1" applyAlignment="1">
      <alignment horizontal="center" vertical="center"/>
    </xf>
    <xf numFmtId="0" fontId="5" fillId="0" borderId="0" xfId="0" applyFont="1" applyAlignment="1">
      <alignment wrapText="1"/>
    </xf>
    <xf numFmtId="0" fontId="5" fillId="0" borderId="0" xfId="0" applyFont="1" applyAlignment="1">
      <alignment vertical="center" wrapText="1"/>
    </xf>
    <xf numFmtId="0" fontId="5" fillId="0" borderId="0" xfId="0" applyFont="1"/>
    <xf numFmtId="0" fontId="0" fillId="6" borderId="0" xfId="0" applyFill="1"/>
    <xf numFmtId="0" fontId="0" fillId="6" borderId="0" xfId="0" applyFill="1" applyAlignment="1">
      <alignment wrapText="1"/>
    </xf>
    <xf numFmtId="0" fontId="0" fillId="6" borderId="0" xfId="0" applyFill="1" applyAlignment="1">
      <alignment horizontal="center" vertical="center"/>
    </xf>
    <xf numFmtId="0" fontId="0" fillId="6" borderId="4" xfId="0" applyFill="1" applyBorder="1"/>
    <xf numFmtId="0" fontId="2" fillId="6" borderId="9" xfId="0" applyFont="1" applyFill="1" applyBorder="1" applyAlignment="1">
      <alignment horizontal="center" vertical="center"/>
    </xf>
    <xf numFmtId="164" fontId="2" fillId="6" borderId="12" xfId="1" applyNumberFormat="1" applyFont="1" applyFill="1" applyBorder="1" applyAlignment="1">
      <alignment horizontal="center" vertical="center"/>
    </xf>
    <xf numFmtId="0" fontId="0" fillId="0" borderId="11" xfId="0" applyBorder="1"/>
    <xf numFmtId="0" fontId="5" fillId="0" borderId="11" xfId="0" applyFont="1" applyBorder="1" applyAlignment="1">
      <alignment vertical="center" wrapText="1"/>
    </xf>
    <xf numFmtId="0" fontId="5" fillId="4" borderId="11" xfId="0" applyFont="1" applyFill="1" applyBorder="1" applyAlignment="1">
      <alignment wrapText="1"/>
    </xf>
    <xf numFmtId="164" fontId="2" fillId="6" borderId="2" xfId="1" applyNumberFormat="1" applyFont="1" applyFill="1" applyBorder="1" applyAlignment="1">
      <alignment horizontal="center" vertical="center"/>
    </xf>
    <xf numFmtId="0" fontId="2" fillId="6" borderId="2" xfId="0" applyFont="1" applyFill="1" applyBorder="1" applyAlignment="1">
      <alignment horizontal="center" vertical="center"/>
    </xf>
    <xf numFmtId="0" fontId="6" fillId="6" borderId="0" xfId="0" applyFont="1" applyFill="1" applyAlignment="1">
      <alignment wrapText="1"/>
    </xf>
    <xf numFmtId="0" fontId="3" fillId="6" borderId="13" xfId="0" applyFont="1" applyFill="1" applyBorder="1" applyAlignment="1">
      <alignment vertical="center" wrapText="1"/>
    </xf>
    <xf numFmtId="0" fontId="2" fillId="6" borderId="1" xfId="0" applyFont="1" applyFill="1" applyBorder="1" applyAlignment="1">
      <alignment wrapText="1"/>
    </xf>
    <xf numFmtId="0" fontId="5" fillId="0" borderId="0" xfId="0" applyFont="1" applyAlignment="1">
      <alignment horizontal="left" vertical="center" wrapText="1"/>
    </xf>
    <xf numFmtId="0" fontId="5" fillId="0" borderId="1" xfId="0" applyFont="1" applyBorder="1" applyAlignment="1">
      <alignment horizontal="left" vertical="top"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0" fillId="4" borderId="0" xfId="0" quotePrefix="1" applyFill="1" applyAlignment="1">
      <alignment horizontal="left" vertical="top" wrapText="1"/>
    </xf>
    <xf numFmtId="0" fontId="6" fillId="6" borderId="0" xfId="0" applyFont="1" applyFill="1" applyAlignment="1">
      <alignment horizontal="left" vertical="center" wrapText="1"/>
    </xf>
    <xf numFmtId="0" fontId="7" fillId="0" borderId="0" xfId="0" applyFont="1" applyAlignment="1">
      <alignment wrapText="1"/>
    </xf>
    <xf numFmtId="0" fontId="0" fillId="0" borderId="0" xfId="0" applyFont="1" applyFill="1" applyBorder="1" applyAlignment="1">
      <alignment horizontal="left" vertical="center" wrapText="1"/>
    </xf>
    <xf numFmtId="0" fontId="5" fillId="4" borderId="11" xfId="0" applyFont="1" applyFill="1" applyBorder="1" applyAlignment="1">
      <alignment vertical="center" wrapText="1"/>
    </xf>
  </cellXfs>
  <cellStyles count="2">
    <cellStyle name="Normaali" xfId="0" builtinId="0"/>
    <cellStyle name="Pilkku" xfId="1" builtinId="3"/>
  </cellStyles>
  <dxfs count="19">
    <dxf>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fill>
        <patternFill patternType="solid">
          <fgColor indexed="64"/>
          <bgColor rgb="FFFFFF00"/>
        </patternFill>
      </fill>
    </dxf>
    <dxf>
      <numFmt numFmtId="0" formatCode="General"/>
      <fill>
        <patternFill patternType="solid">
          <fgColor indexed="64"/>
          <bgColor rgb="FFFFFF00"/>
        </patternFill>
      </fill>
    </dxf>
    <dxf>
      <fill>
        <patternFill patternType="solid">
          <fgColor indexed="64"/>
          <bgColor rgb="FFFFFF00"/>
        </patternFill>
      </fill>
    </dxf>
    <dxf>
      <numFmt numFmtId="0" formatCode="General"/>
    </dxf>
    <dxf>
      <numFmt numFmtId="0" formatCode="General"/>
    </dxf>
    <dxf>
      <numFmt numFmtId="0" formatCode="General"/>
    </dxf>
    <dxf>
      <fill>
        <patternFill patternType="solid">
          <fgColor indexed="64"/>
          <bgColor rgb="FFFFFF00"/>
        </patternFill>
      </fill>
    </dxf>
    <dxf>
      <numFmt numFmtId="0" formatCode="General"/>
      <fill>
        <patternFill patternType="solid">
          <fgColor indexed="64"/>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110kV johtojen siirtokapasiteetti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lineChart>
        <c:grouping val="standard"/>
        <c:varyColors val="0"/>
        <c:ser>
          <c:idx val="1"/>
          <c:order val="0"/>
          <c:tx>
            <c:strRef>
              <c:f>Siirtokapasiteetti!$C$1</c:f>
              <c:strCache>
                <c:ptCount val="1"/>
                <c:pt idx="0">
                  <c:v>1-Duck kulutus</c:v>
                </c:pt>
              </c:strCache>
            </c:strRef>
          </c:tx>
          <c:spPr>
            <a:ln w="28575" cap="rnd">
              <a:solidFill>
                <a:schemeClr val="accent2">
                  <a:lumMod val="75000"/>
                </a:schemeClr>
              </a:solidFill>
              <a:round/>
            </a:ln>
            <a:effectLst/>
          </c:spPr>
          <c:marker>
            <c:symbol val="none"/>
          </c:marker>
          <c:cat>
            <c:numRef>
              <c:f>Siirtokapasiteetti!$A$2:$A$162</c:f>
              <c:numCache>
                <c:formatCode>General</c:formatCode>
                <c:ptCount val="1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numCache>
            </c:numRef>
          </c:cat>
          <c:val>
            <c:numRef>
              <c:f>Siirtokapasiteetti!$C$2:$C$162</c:f>
              <c:numCache>
                <c:formatCode>General</c:formatCode>
                <c:ptCount val="161"/>
                <c:pt idx="0">
                  <c:v>125</c:v>
                </c:pt>
                <c:pt idx="1">
                  <c:v>125</c:v>
                </c:pt>
                <c:pt idx="2">
                  <c:v>125</c:v>
                </c:pt>
                <c:pt idx="3">
                  <c:v>125</c:v>
                </c:pt>
                <c:pt idx="4">
                  <c:v>125</c:v>
                </c:pt>
                <c:pt idx="5">
                  <c:v>125</c:v>
                </c:pt>
                <c:pt idx="6">
                  <c:v>125</c:v>
                </c:pt>
                <c:pt idx="7">
                  <c:v>125</c:v>
                </c:pt>
                <c:pt idx="8">
                  <c:v>125</c:v>
                </c:pt>
                <c:pt idx="9">
                  <c:v>125</c:v>
                </c:pt>
                <c:pt idx="10">
                  <c:v>125</c:v>
                </c:pt>
                <c:pt idx="11">
                  <c:v>125</c:v>
                </c:pt>
                <c:pt idx="12">
                  <c:v>125</c:v>
                </c:pt>
                <c:pt idx="13">
                  <c:v>125</c:v>
                </c:pt>
                <c:pt idx="14">
                  <c:v>125</c:v>
                </c:pt>
                <c:pt idx="15">
                  <c:v>125</c:v>
                </c:pt>
                <c:pt idx="16">
                  <c:v>125</c:v>
                </c:pt>
                <c:pt idx="17">
                  <c:v>125</c:v>
                </c:pt>
                <c:pt idx="18">
                  <c:v>125</c:v>
                </c:pt>
                <c:pt idx="19">
                  <c:v>125</c:v>
                </c:pt>
                <c:pt idx="20">
                  <c:v>125</c:v>
                </c:pt>
                <c:pt idx="21">
                  <c:v>125</c:v>
                </c:pt>
                <c:pt idx="22">
                  <c:v>125</c:v>
                </c:pt>
                <c:pt idx="23">
                  <c:v>125</c:v>
                </c:pt>
                <c:pt idx="24">
                  <c:v>125</c:v>
                </c:pt>
                <c:pt idx="25">
                  <c:v>125</c:v>
                </c:pt>
                <c:pt idx="26">
                  <c:v>125</c:v>
                </c:pt>
                <c:pt idx="27">
                  <c:v>125</c:v>
                </c:pt>
                <c:pt idx="28">
                  <c:v>125</c:v>
                </c:pt>
                <c:pt idx="29">
                  <c:v>125</c:v>
                </c:pt>
                <c:pt idx="30">
                  <c:v>125</c:v>
                </c:pt>
                <c:pt idx="31">
                  <c:v>125</c:v>
                </c:pt>
                <c:pt idx="32">
                  <c:v>125</c:v>
                </c:pt>
                <c:pt idx="33">
                  <c:v>125</c:v>
                </c:pt>
                <c:pt idx="34">
                  <c:v>125</c:v>
                </c:pt>
                <c:pt idx="35">
                  <c:v>125</c:v>
                </c:pt>
                <c:pt idx="36">
                  <c:v>125</c:v>
                </c:pt>
                <c:pt idx="37">
                  <c:v>125</c:v>
                </c:pt>
                <c:pt idx="38">
                  <c:v>125</c:v>
                </c:pt>
                <c:pt idx="39">
                  <c:v>125</c:v>
                </c:pt>
                <c:pt idx="40">
                  <c:v>125</c:v>
                </c:pt>
                <c:pt idx="41">
                  <c:v>122.9576</c:v>
                </c:pt>
                <c:pt idx="42">
                  <c:v>120.9152</c:v>
                </c:pt>
                <c:pt idx="43">
                  <c:v>118.8728</c:v>
                </c:pt>
                <c:pt idx="44">
                  <c:v>116.8304</c:v>
                </c:pt>
                <c:pt idx="45">
                  <c:v>114.788</c:v>
                </c:pt>
                <c:pt idx="46">
                  <c:v>112.7456</c:v>
                </c:pt>
                <c:pt idx="47">
                  <c:v>110.7032</c:v>
                </c:pt>
                <c:pt idx="48">
                  <c:v>108.66079999999999</c:v>
                </c:pt>
                <c:pt idx="49">
                  <c:v>106.61839999999999</c:v>
                </c:pt>
                <c:pt idx="50">
                  <c:v>104.57599999999999</c:v>
                </c:pt>
                <c:pt idx="51">
                  <c:v>102.92729999999999</c:v>
                </c:pt>
                <c:pt idx="52">
                  <c:v>101.2786</c:v>
                </c:pt>
                <c:pt idx="53">
                  <c:v>99.629899999999992</c:v>
                </c:pt>
                <c:pt idx="54">
                  <c:v>97.981200000000001</c:v>
                </c:pt>
                <c:pt idx="55">
                  <c:v>96.332499999999996</c:v>
                </c:pt>
                <c:pt idx="56">
                  <c:v>94.683799999999991</c:v>
                </c:pt>
                <c:pt idx="57">
                  <c:v>93.0351</c:v>
                </c:pt>
                <c:pt idx="58">
                  <c:v>91.386399999999995</c:v>
                </c:pt>
                <c:pt idx="59">
                  <c:v>89.737700000000004</c:v>
                </c:pt>
                <c:pt idx="60">
                  <c:v>88.088999999999999</c:v>
                </c:pt>
                <c:pt idx="61">
                  <c:v>86.913529999999994</c:v>
                </c:pt>
                <c:pt idx="62">
                  <c:v>85.738060000000004</c:v>
                </c:pt>
                <c:pt idx="63">
                  <c:v>84.56259</c:v>
                </c:pt>
                <c:pt idx="64">
                  <c:v>83.387119999999996</c:v>
                </c:pt>
                <c:pt idx="65">
                  <c:v>82.211649999999992</c:v>
                </c:pt>
                <c:pt idx="66">
                  <c:v>81.036180000000002</c:v>
                </c:pt>
                <c:pt idx="67">
                  <c:v>79.860709999999997</c:v>
                </c:pt>
                <c:pt idx="68">
                  <c:v>78.685239999999993</c:v>
                </c:pt>
                <c:pt idx="69">
                  <c:v>77.509770000000003</c:v>
                </c:pt>
                <c:pt idx="70">
                  <c:v>76.334299999999999</c:v>
                </c:pt>
                <c:pt idx="71">
                  <c:v>75.460210000000004</c:v>
                </c:pt>
                <c:pt idx="72">
                  <c:v>74.586119999999994</c:v>
                </c:pt>
                <c:pt idx="73">
                  <c:v>73.712029999999999</c:v>
                </c:pt>
                <c:pt idx="74">
                  <c:v>72.837940000000003</c:v>
                </c:pt>
                <c:pt idx="75">
                  <c:v>71.963850000000008</c:v>
                </c:pt>
                <c:pt idx="76">
                  <c:v>71.089759999999998</c:v>
                </c:pt>
                <c:pt idx="77">
                  <c:v>70.215670000000003</c:v>
                </c:pt>
                <c:pt idx="78">
                  <c:v>69.341580000000008</c:v>
                </c:pt>
                <c:pt idx="79">
                  <c:v>68.467489999999998</c:v>
                </c:pt>
                <c:pt idx="80">
                  <c:v>67.593400000000003</c:v>
                </c:pt>
                <c:pt idx="81">
                  <c:v>66.921750000000003</c:v>
                </c:pt>
                <c:pt idx="82">
                  <c:v>66.250100000000003</c:v>
                </c:pt>
                <c:pt idx="83">
                  <c:v>65.578450000000004</c:v>
                </c:pt>
                <c:pt idx="84">
                  <c:v>64.906800000000004</c:v>
                </c:pt>
                <c:pt idx="85">
                  <c:v>64.235150000000004</c:v>
                </c:pt>
                <c:pt idx="86">
                  <c:v>63.563500000000005</c:v>
                </c:pt>
                <c:pt idx="87">
                  <c:v>62.891849999999998</c:v>
                </c:pt>
                <c:pt idx="88">
                  <c:v>62.220199999999998</c:v>
                </c:pt>
                <c:pt idx="89">
                  <c:v>61.548549999999999</c:v>
                </c:pt>
                <c:pt idx="90">
                  <c:v>60.876899999999999</c:v>
                </c:pt>
                <c:pt idx="91">
                  <c:v>60.346919999999997</c:v>
                </c:pt>
                <c:pt idx="92">
                  <c:v>59.816940000000002</c:v>
                </c:pt>
                <c:pt idx="93">
                  <c:v>59.286960000000001</c:v>
                </c:pt>
                <c:pt idx="94">
                  <c:v>58.756979999999999</c:v>
                </c:pt>
                <c:pt idx="95">
                  <c:v>58.227000000000004</c:v>
                </c:pt>
                <c:pt idx="96">
                  <c:v>57.697020000000002</c:v>
                </c:pt>
                <c:pt idx="97">
                  <c:v>57.16704</c:v>
                </c:pt>
                <c:pt idx="98">
                  <c:v>56.637059999999998</c:v>
                </c:pt>
                <c:pt idx="99">
                  <c:v>56.107080000000003</c:v>
                </c:pt>
                <c:pt idx="100">
                  <c:v>55.577100000000002</c:v>
                </c:pt>
                <c:pt idx="101">
                  <c:v>55.150350000000003</c:v>
                </c:pt>
                <c:pt idx="102">
                  <c:v>54.723600000000005</c:v>
                </c:pt>
                <c:pt idx="103">
                  <c:v>54.296849999999999</c:v>
                </c:pt>
                <c:pt idx="104">
                  <c:v>53.870100000000001</c:v>
                </c:pt>
                <c:pt idx="105">
                  <c:v>53.443350000000002</c:v>
                </c:pt>
                <c:pt idx="106">
                  <c:v>53.016600000000004</c:v>
                </c:pt>
                <c:pt idx="107">
                  <c:v>52.589850000000006</c:v>
                </c:pt>
                <c:pt idx="108">
                  <c:v>52.1631</c:v>
                </c:pt>
                <c:pt idx="109">
                  <c:v>51.736350000000002</c:v>
                </c:pt>
                <c:pt idx="110">
                  <c:v>51.309600000000003</c:v>
                </c:pt>
                <c:pt idx="111">
                  <c:v>50.960120000000003</c:v>
                </c:pt>
                <c:pt idx="112">
                  <c:v>50.610640000000004</c:v>
                </c:pt>
                <c:pt idx="113">
                  <c:v>50.261160000000004</c:v>
                </c:pt>
                <c:pt idx="114">
                  <c:v>49.911680000000004</c:v>
                </c:pt>
                <c:pt idx="115">
                  <c:v>49.562200000000004</c:v>
                </c:pt>
                <c:pt idx="116">
                  <c:v>49.212719999999997</c:v>
                </c:pt>
                <c:pt idx="117">
                  <c:v>48.863239999999998</c:v>
                </c:pt>
                <c:pt idx="118">
                  <c:v>48.513759999999998</c:v>
                </c:pt>
                <c:pt idx="119">
                  <c:v>48.164279999999998</c:v>
                </c:pt>
                <c:pt idx="120">
                  <c:v>47.814799999999998</c:v>
                </c:pt>
                <c:pt idx="121">
                  <c:v>47.524630000000002</c:v>
                </c:pt>
                <c:pt idx="122">
                  <c:v>47.234459999999999</c:v>
                </c:pt>
                <c:pt idx="123">
                  <c:v>46.944289999999995</c:v>
                </c:pt>
                <c:pt idx="124">
                  <c:v>46.654119999999999</c:v>
                </c:pt>
                <c:pt idx="125">
                  <c:v>46.363950000000003</c:v>
                </c:pt>
                <c:pt idx="126">
                  <c:v>46.073779999999999</c:v>
                </c:pt>
                <c:pt idx="127">
                  <c:v>45.783609999999996</c:v>
                </c:pt>
                <c:pt idx="128">
                  <c:v>45.49344</c:v>
                </c:pt>
                <c:pt idx="129">
                  <c:v>45.203270000000003</c:v>
                </c:pt>
                <c:pt idx="130">
                  <c:v>44.9131</c:v>
                </c:pt>
                <c:pt idx="131">
                  <c:v>44.597837307692302</c:v>
                </c:pt>
                <c:pt idx="132">
                  <c:v>44.3021273626374</c:v>
                </c:pt>
                <c:pt idx="133">
                  <c:v>44.006417417582398</c:v>
                </c:pt>
                <c:pt idx="134">
                  <c:v>43.710707472527503</c:v>
                </c:pt>
                <c:pt idx="135">
                  <c:v>43.414997527472501</c:v>
                </c:pt>
                <c:pt idx="136">
                  <c:v>43.119287582417599</c:v>
                </c:pt>
                <c:pt idx="137">
                  <c:v>42.823577637362597</c:v>
                </c:pt>
                <c:pt idx="138">
                  <c:v>42.527867692307701</c:v>
                </c:pt>
                <c:pt idx="139">
                  <c:v>42.2321577472527</c:v>
                </c:pt>
                <c:pt idx="140">
                  <c:v>41.936447802197797</c:v>
                </c:pt>
                <c:pt idx="141">
                  <c:v>41.640737857142902</c:v>
                </c:pt>
                <c:pt idx="142">
                  <c:v>41.3450279120879</c:v>
                </c:pt>
                <c:pt idx="143">
                  <c:v>41.049317967032998</c:v>
                </c:pt>
                <c:pt idx="144">
                  <c:v>40.753608021978003</c:v>
                </c:pt>
                <c:pt idx="145">
                  <c:v>40.457898076923101</c:v>
                </c:pt>
                <c:pt idx="146">
                  <c:v>40.162188131868099</c:v>
                </c:pt>
                <c:pt idx="147">
                  <c:v>39.866478186813197</c:v>
                </c:pt>
                <c:pt idx="148">
                  <c:v>39.570768241758202</c:v>
                </c:pt>
                <c:pt idx="149">
                  <c:v>39.275058296704103</c:v>
                </c:pt>
                <c:pt idx="150">
                  <c:v>38.9793483516492</c:v>
                </c:pt>
                <c:pt idx="151">
                  <c:v>38.683638406594298</c:v>
                </c:pt>
                <c:pt idx="152">
                  <c:v>38.387928461539403</c:v>
                </c:pt>
                <c:pt idx="153">
                  <c:v>38.0922185164845</c:v>
                </c:pt>
                <c:pt idx="154">
                  <c:v>37.796508571429598</c:v>
                </c:pt>
                <c:pt idx="155">
                  <c:v>37.500798626374603</c:v>
                </c:pt>
                <c:pt idx="156">
                  <c:v>37.205088681319701</c:v>
                </c:pt>
                <c:pt idx="157">
                  <c:v>36.909378736264799</c:v>
                </c:pt>
                <c:pt idx="158">
                  <c:v>36.613668791209903</c:v>
                </c:pt>
                <c:pt idx="159">
                  <c:v>36.317958846155001</c:v>
                </c:pt>
                <c:pt idx="160">
                  <c:v>36.022248901100099</c:v>
                </c:pt>
              </c:numCache>
            </c:numRef>
          </c:val>
          <c:smooth val="0"/>
          <c:extLst>
            <c:ext xmlns:c16="http://schemas.microsoft.com/office/drawing/2014/chart" uri="{C3380CC4-5D6E-409C-BE32-E72D297353CC}">
              <c16:uniqueId val="{00000000-5D44-4CA9-BBD1-9D8723E4D4BD}"/>
            </c:ext>
          </c:extLst>
        </c:ser>
        <c:ser>
          <c:idx val="3"/>
          <c:order val="1"/>
          <c:tx>
            <c:strRef>
              <c:f>Siirtokapasiteetti!$E$1</c:f>
              <c:strCache>
                <c:ptCount val="1"/>
                <c:pt idx="0">
                  <c:v>1-Duck tuotanto</c:v>
                </c:pt>
              </c:strCache>
            </c:strRef>
          </c:tx>
          <c:spPr>
            <a:ln w="28575" cap="rnd">
              <a:solidFill>
                <a:schemeClr val="accent2">
                  <a:lumMod val="40000"/>
                  <a:lumOff val="60000"/>
                </a:schemeClr>
              </a:solidFill>
              <a:round/>
            </a:ln>
            <a:effectLst/>
          </c:spPr>
          <c:marker>
            <c:symbol val="none"/>
          </c:marker>
          <c:cat>
            <c:numRef>
              <c:f>Siirtokapasiteetti!$A$2:$A$162</c:f>
              <c:numCache>
                <c:formatCode>General</c:formatCode>
                <c:ptCount val="1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numCache>
            </c:numRef>
          </c:cat>
          <c:val>
            <c:numRef>
              <c:f>Siirtokapasiteetti!$E$2:$E$162</c:f>
              <c:numCache>
                <c:formatCode>General</c:formatCode>
                <c:ptCount val="161"/>
                <c:pt idx="0">
                  <c:v>125</c:v>
                </c:pt>
                <c:pt idx="1">
                  <c:v>125</c:v>
                </c:pt>
                <c:pt idx="2">
                  <c:v>125</c:v>
                </c:pt>
                <c:pt idx="3">
                  <c:v>125</c:v>
                </c:pt>
                <c:pt idx="4">
                  <c:v>125</c:v>
                </c:pt>
                <c:pt idx="5">
                  <c:v>125</c:v>
                </c:pt>
                <c:pt idx="6">
                  <c:v>125</c:v>
                </c:pt>
                <c:pt idx="7">
                  <c:v>125</c:v>
                </c:pt>
                <c:pt idx="8">
                  <c:v>125</c:v>
                </c:pt>
                <c:pt idx="9">
                  <c:v>125</c:v>
                </c:pt>
                <c:pt idx="10">
                  <c:v>125</c:v>
                </c:pt>
                <c:pt idx="11">
                  <c:v>121.81807000000001</c:v>
                </c:pt>
                <c:pt idx="12">
                  <c:v>118.63614</c:v>
                </c:pt>
                <c:pt idx="13">
                  <c:v>115.45421</c:v>
                </c:pt>
                <c:pt idx="14">
                  <c:v>112.27227999999999</c:v>
                </c:pt>
                <c:pt idx="15">
                  <c:v>109.09035</c:v>
                </c:pt>
                <c:pt idx="16">
                  <c:v>105.90842000000001</c:v>
                </c:pt>
                <c:pt idx="17">
                  <c:v>102.72649</c:v>
                </c:pt>
                <c:pt idx="18">
                  <c:v>99.544560000000004</c:v>
                </c:pt>
                <c:pt idx="19">
                  <c:v>96.362629999999996</c:v>
                </c:pt>
                <c:pt idx="20">
                  <c:v>93.180700000000002</c:v>
                </c:pt>
                <c:pt idx="21">
                  <c:v>90.614109999999997</c:v>
                </c:pt>
                <c:pt idx="22">
                  <c:v>88.047520000000006</c:v>
                </c:pt>
                <c:pt idx="23">
                  <c:v>85.480930000000001</c:v>
                </c:pt>
                <c:pt idx="24">
                  <c:v>82.914339999999996</c:v>
                </c:pt>
                <c:pt idx="25">
                  <c:v>80.347749999999991</c:v>
                </c:pt>
                <c:pt idx="26">
                  <c:v>77.78116</c:v>
                </c:pt>
                <c:pt idx="27">
                  <c:v>75.214569999999995</c:v>
                </c:pt>
                <c:pt idx="28">
                  <c:v>72.64797999999999</c:v>
                </c:pt>
                <c:pt idx="29">
                  <c:v>70.081389999999999</c:v>
                </c:pt>
                <c:pt idx="30">
                  <c:v>67.514799999999994</c:v>
                </c:pt>
                <c:pt idx="31">
                  <c:v>66.319499999999991</c:v>
                </c:pt>
                <c:pt idx="32">
                  <c:v>65.124200000000002</c:v>
                </c:pt>
                <c:pt idx="33">
                  <c:v>63.928899999999999</c:v>
                </c:pt>
                <c:pt idx="34">
                  <c:v>62.733599999999996</c:v>
                </c:pt>
                <c:pt idx="35">
                  <c:v>61.538299999999992</c:v>
                </c:pt>
                <c:pt idx="36">
                  <c:v>60.342999999999996</c:v>
                </c:pt>
                <c:pt idx="37">
                  <c:v>59.1477</c:v>
                </c:pt>
                <c:pt idx="38">
                  <c:v>57.952399999999997</c:v>
                </c:pt>
                <c:pt idx="39">
                  <c:v>56.757099999999994</c:v>
                </c:pt>
                <c:pt idx="40">
                  <c:v>55.561799999999998</c:v>
                </c:pt>
                <c:pt idx="41">
                  <c:v>54.893119999999996</c:v>
                </c:pt>
                <c:pt idx="42">
                  <c:v>54.224440000000001</c:v>
                </c:pt>
                <c:pt idx="43">
                  <c:v>53.555759999999999</c:v>
                </c:pt>
                <c:pt idx="44">
                  <c:v>52.887079999999997</c:v>
                </c:pt>
                <c:pt idx="45">
                  <c:v>52.218400000000003</c:v>
                </c:pt>
                <c:pt idx="46">
                  <c:v>51.549720000000001</c:v>
                </c:pt>
                <c:pt idx="47">
                  <c:v>50.881039999999999</c:v>
                </c:pt>
                <c:pt idx="48">
                  <c:v>50.212359999999997</c:v>
                </c:pt>
                <c:pt idx="49">
                  <c:v>49.543680000000002</c:v>
                </c:pt>
                <c:pt idx="50">
                  <c:v>48.875</c:v>
                </c:pt>
                <c:pt idx="51">
                  <c:v>48.457769999999996</c:v>
                </c:pt>
                <c:pt idx="52">
                  <c:v>48.04054</c:v>
                </c:pt>
                <c:pt idx="53">
                  <c:v>47.623310000000004</c:v>
                </c:pt>
                <c:pt idx="54">
                  <c:v>47.20608</c:v>
                </c:pt>
                <c:pt idx="55">
                  <c:v>46.788849999999996</c:v>
                </c:pt>
                <c:pt idx="56">
                  <c:v>46.37162</c:v>
                </c:pt>
                <c:pt idx="57">
                  <c:v>45.954390000000004</c:v>
                </c:pt>
                <c:pt idx="58">
                  <c:v>45.53716</c:v>
                </c:pt>
                <c:pt idx="59">
                  <c:v>45.119929999999997</c:v>
                </c:pt>
                <c:pt idx="60">
                  <c:v>44.7027</c:v>
                </c:pt>
                <c:pt idx="61">
                  <c:v>44.422739999999997</c:v>
                </c:pt>
                <c:pt idx="62">
                  <c:v>44.142780000000002</c:v>
                </c:pt>
                <c:pt idx="63">
                  <c:v>43.862819999999999</c:v>
                </c:pt>
                <c:pt idx="64">
                  <c:v>43.582860000000004</c:v>
                </c:pt>
                <c:pt idx="65">
                  <c:v>43.302900000000001</c:v>
                </c:pt>
                <c:pt idx="66">
                  <c:v>43.022939999999998</c:v>
                </c:pt>
                <c:pt idx="67">
                  <c:v>42.742980000000003</c:v>
                </c:pt>
                <c:pt idx="68">
                  <c:v>42.46302</c:v>
                </c:pt>
                <c:pt idx="69">
                  <c:v>42.183060000000005</c:v>
                </c:pt>
                <c:pt idx="70">
                  <c:v>41.903100000000002</c:v>
                </c:pt>
                <c:pt idx="71">
                  <c:v>41.705380000000005</c:v>
                </c:pt>
                <c:pt idx="72">
                  <c:v>41.507660000000001</c:v>
                </c:pt>
                <c:pt idx="73">
                  <c:v>41.309939999999997</c:v>
                </c:pt>
                <c:pt idx="74">
                  <c:v>41.112220000000001</c:v>
                </c:pt>
                <c:pt idx="75">
                  <c:v>40.914500000000004</c:v>
                </c:pt>
                <c:pt idx="76">
                  <c:v>40.71678</c:v>
                </c:pt>
                <c:pt idx="77">
                  <c:v>40.519059999999996</c:v>
                </c:pt>
                <c:pt idx="78">
                  <c:v>40.321339999999999</c:v>
                </c:pt>
                <c:pt idx="79">
                  <c:v>40.123620000000003</c:v>
                </c:pt>
                <c:pt idx="80">
                  <c:v>39.925899999999999</c:v>
                </c:pt>
                <c:pt idx="81">
                  <c:v>39.780900000000003</c:v>
                </c:pt>
                <c:pt idx="82">
                  <c:v>39.635899999999999</c:v>
                </c:pt>
                <c:pt idx="83">
                  <c:v>39.490899999999996</c:v>
                </c:pt>
                <c:pt idx="84">
                  <c:v>39.3459</c:v>
                </c:pt>
                <c:pt idx="85">
                  <c:v>39.200900000000004</c:v>
                </c:pt>
                <c:pt idx="86">
                  <c:v>39.055900000000001</c:v>
                </c:pt>
                <c:pt idx="87">
                  <c:v>38.910899999999998</c:v>
                </c:pt>
                <c:pt idx="88">
                  <c:v>38.765900000000002</c:v>
                </c:pt>
                <c:pt idx="89">
                  <c:v>38.620900000000006</c:v>
                </c:pt>
                <c:pt idx="90">
                  <c:v>38.475900000000003</c:v>
                </c:pt>
                <c:pt idx="91">
                  <c:v>38.366520000000001</c:v>
                </c:pt>
                <c:pt idx="92">
                  <c:v>38.25714</c:v>
                </c:pt>
                <c:pt idx="93">
                  <c:v>38.147760000000005</c:v>
                </c:pt>
                <c:pt idx="94">
                  <c:v>38.038380000000004</c:v>
                </c:pt>
                <c:pt idx="95">
                  <c:v>37.929000000000002</c:v>
                </c:pt>
                <c:pt idx="96">
                  <c:v>37.81962</c:v>
                </c:pt>
                <c:pt idx="97">
                  <c:v>37.710239999999999</c:v>
                </c:pt>
                <c:pt idx="98">
                  <c:v>37.600860000000004</c:v>
                </c:pt>
                <c:pt idx="99">
                  <c:v>37.491480000000003</c:v>
                </c:pt>
                <c:pt idx="100">
                  <c:v>37.382100000000001</c:v>
                </c:pt>
                <c:pt idx="101">
                  <c:v>37.297789999999999</c:v>
                </c:pt>
                <c:pt idx="102">
                  <c:v>37.213480000000004</c:v>
                </c:pt>
                <c:pt idx="103">
                  <c:v>37.129170000000002</c:v>
                </c:pt>
                <c:pt idx="104">
                  <c:v>37.04486</c:v>
                </c:pt>
                <c:pt idx="105">
                  <c:v>36.960549999999998</c:v>
                </c:pt>
                <c:pt idx="106">
                  <c:v>36.876240000000003</c:v>
                </c:pt>
                <c:pt idx="107">
                  <c:v>36.791930000000001</c:v>
                </c:pt>
                <c:pt idx="108">
                  <c:v>36.707619999999999</c:v>
                </c:pt>
                <c:pt idx="109">
                  <c:v>36.623310000000004</c:v>
                </c:pt>
                <c:pt idx="110">
                  <c:v>36.539000000000001</c:v>
                </c:pt>
                <c:pt idx="111">
                  <c:v>36.472930000000005</c:v>
                </c:pt>
                <c:pt idx="112">
                  <c:v>36.406860000000002</c:v>
                </c:pt>
                <c:pt idx="113">
                  <c:v>36.340789999999998</c:v>
                </c:pt>
                <c:pt idx="114">
                  <c:v>36.274720000000002</c:v>
                </c:pt>
                <c:pt idx="115">
                  <c:v>36.208650000000006</c:v>
                </c:pt>
                <c:pt idx="116">
                  <c:v>36.142580000000002</c:v>
                </c:pt>
                <c:pt idx="117">
                  <c:v>36.076509999999999</c:v>
                </c:pt>
                <c:pt idx="118">
                  <c:v>36.010440000000003</c:v>
                </c:pt>
                <c:pt idx="119">
                  <c:v>35.944370000000006</c:v>
                </c:pt>
                <c:pt idx="120">
                  <c:v>35.878300000000003</c:v>
                </c:pt>
                <c:pt idx="121">
                  <c:v>35.825860000000006</c:v>
                </c:pt>
                <c:pt idx="122">
                  <c:v>35.773420000000002</c:v>
                </c:pt>
                <c:pt idx="123">
                  <c:v>35.720980000000004</c:v>
                </c:pt>
                <c:pt idx="124">
                  <c:v>35.66854</c:v>
                </c:pt>
                <c:pt idx="125">
                  <c:v>35.616100000000003</c:v>
                </c:pt>
                <c:pt idx="126">
                  <c:v>35.563660000000006</c:v>
                </c:pt>
                <c:pt idx="127">
                  <c:v>35.511220000000002</c:v>
                </c:pt>
                <c:pt idx="128">
                  <c:v>35.458780000000004</c:v>
                </c:pt>
                <c:pt idx="129">
                  <c:v>35.40634</c:v>
                </c:pt>
                <c:pt idx="130">
                  <c:v>35.353900000000003</c:v>
                </c:pt>
                <c:pt idx="131">
                  <c:v>35.295693461538498</c:v>
                </c:pt>
                <c:pt idx="132">
                  <c:v>35.241980329670298</c:v>
                </c:pt>
                <c:pt idx="133">
                  <c:v>35.188267197802197</c:v>
                </c:pt>
                <c:pt idx="134">
                  <c:v>35.134554065934097</c:v>
                </c:pt>
                <c:pt idx="135">
                  <c:v>35.080840934065897</c:v>
                </c:pt>
                <c:pt idx="136">
                  <c:v>35.027127802197803</c:v>
                </c:pt>
                <c:pt idx="137">
                  <c:v>34.973414670329703</c:v>
                </c:pt>
                <c:pt idx="138">
                  <c:v>34.919701538461503</c:v>
                </c:pt>
                <c:pt idx="139">
                  <c:v>34.865988406593402</c:v>
                </c:pt>
                <c:pt idx="140">
                  <c:v>34.812275274725302</c:v>
                </c:pt>
                <c:pt idx="141">
                  <c:v>34.758562142857102</c:v>
                </c:pt>
                <c:pt idx="142">
                  <c:v>34.704849010989001</c:v>
                </c:pt>
                <c:pt idx="143">
                  <c:v>34.651135879120901</c:v>
                </c:pt>
                <c:pt idx="144">
                  <c:v>34.5974227472528</c:v>
                </c:pt>
                <c:pt idx="145">
                  <c:v>34.5437096153846</c:v>
                </c:pt>
                <c:pt idx="146">
                  <c:v>34.489996483516499</c:v>
                </c:pt>
                <c:pt idx="147">
                  <c:v>34.436283351648299</c:v>
                </c:pt>
                <c:pt idx="148">
                  <c:v>34.382570219780199</c:v>
                </c:pt>
                <c:pt idx="149">
                  <c:v>34.328857087910897</c:v>
                </c:pt>
                <c:pt idx="150">
                  <c:v>34.275143956042697</c:v>
                </c:pt>
                <c:pt idx="151">
                  <c:v>34.221430824174497</c:v>
                </c:pt>
                <c:pt idx="152">
                  <c:v>34.167717692306297</c:v>
                </c:pt>
                <c:pt idx="153">
                  <c:v>34.114004560438097</c:v>
                </c:pt>
                <c:pt idx="154">
                  <c:v>34.060291428569897</c:v>
                </c:pt>
                <c:pt idx="155">
                  <c:v>34.006578296701697</c:v>
                </c:pt>
                <c:pt idx="156">
                  <c:v>33.952865164833497</c:v>
                </c:pt>
                <c:pt idx="157">
                  <c:v>33.899152032965297</c:v>
                </c:pt>
                <c:pt idx="158">
                  <c:v>33.845438901097097</c:v>
                </c:pt>
                <c:pt idx="159">
                  <c:v>33.791725769228897</c:v>
                </c:pt>
                <c:pt idx="160">
                  <c:v>33.738012637360697</c:v>
                </c:pt>
              </c:numCache>
            </c:numRef>
          </c:val>
          <c:smooth val="0"/>
          <c:extLst>
            <c:ext xmlns:c16="http://schemas.microsoft.com/office/drawing/2014/chart" uri="{C3380CC4-5D6E-409C-BE32-E72D297353CC}">
              <c16:uniqueId val="{00000002-5D44-4CA9-BBD1-9D8723E4D4BD}"/>
            </c:ext>
          </c:extLst>
        </c:ser>
        <c:ser>
          <c:idx val="5"/>
          <c:order val="2"/>
          <c:tx>
            <c:strRef>
              <c:f>Siirtokapasiteetti!$G$1</c:f>
              <c:strCache>
                <c:ptCount val="1"/>
                <c:pt idx="0">
                  <c:v>2-Duck kulutus</c:v>
                </c:pt>
              </c:strCache>
            </c:strRef>
          </c:tx>
          <c:spPr>
            <a:ln w="28575" cap="rnd">
              <a:solidFill>
                <a:schemeClr val="tx2">
                  <a:lumMod val="75000"/>
                  <a:lumOff val="25000"/>
                </a:schemeClr>
              </a:solidFill>
              <a:round/>
            </a:ln>
            <a:effectLst/>
          </c:spPr>
          <c:marker>
            <c:symbol val="none"/>
          </c:marker>
          <c:cat>
            <c:numRef>
              <c:f>Siirtokapasiteetti!$A$2:$A$162</c:f>
              <c:numCache>
                <c:formatCode>General</c:formatCode>
                <c:ptCount val="1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numCache>
            </c:numRef>
          </c:cat>
          <c:val>
            <c:numRef>
              <c:f>Siirtokapasiteetti!$G$2:$G$162</c:f>
              <c:numCache>
                <c:formatCode>General</c:formatCode>
                <c:ptCount val="161"/>
                <c:pt idx="0">
                  <c:v>250</c:v>
                </c:pt>
                <c:pt idx="1">
                  <c:v>250</c:v>
                </c:pt>
                <c:pt idx="2">
                  <c:v>250</c:v>
                </c:pt>
                <c:pt idx="3">
                  <c:v>250</c:v>
                </c:pt>
                <c:pt idx="4">
                  <c:v>250</c:v>
                </c:pt>
                <c:pt idx="5">
                  <c:v>250</c:v>
                </c:pt>
                <c:pt idx="6">
                  <c:v>250</c:v>
                </c:pt>
                <c:pt idx="7">
                  <c:v>250</c:v>
                </c:pt>
                <c:pt idx="8">
                  <c:v>250</c:v>
                </c:pt>
                <c:pt idx="9">
                  <c:v>250</c:v>
                </c:pt>
                <c:pt idx="10">
                  <c:v>250</c:v>
                </c:pt>
                <c:pt idx="11">
                  <c:v>250</c:v>
                </c:pt>
                <c:pt idx="12">
                  <c:v>250</c:v>
                </c:pt>
                <c:pt idx="13">
                  <c:v>250</c:v>
                </c:pt>
                <c:pt idx="14">
                  <c:v>250</c:v>
                </c:pt>
                <c:pt idx="15">
                  <c:v>250</c:v>
                </c:pt>
                <c:pt idx="16">
                  <c:v>250</c:v>
                </c:pt>
                <c:pt idx="17">
                  <c:v>250</c:v>
                </c:pt>
                <c:pt idx="18">
                  <c:v>250</c:v>
                </c:pt>
                <c:pt idx="19">
                  <c:v>250</c:v>
                </c:pt>
                <c:pt idx="20">
                  <c:v>250</c:v>
                </c:pt>
                <c:pt idx="21">
                  <c:v>250</c:v>
                </c:pt>
                <c:pt idx="22">
                  <c:v>250</c:v>
                </c:pt>
                <c:pt idx="23">
                  <c:v>250</c:v>
                </c:pt>
                <c:pt idx="24">
                  <c:v>250</c:v>
                </c:pt>
                <c:pt idx="25">
                  <c:v>250</c:v>
                </c:pt>
                <c:pt idx="26">
                  <c:v>250</c:v>
                </c:pt>
                <c:pt idx="27">
                  <c:v>250</c:v>
                </c:pt>
                <c:pt idx="28">
                  <c:v>250</c:v>
                </c:pt>
                <c:pt idx="29">
                  <c:v>250</c:v>
                </c:pt>
                <c:pt idx="30">
                  <c:v>250</c:v>
                </c:pt>
                <c:pt idx="31">
                  <c:v>246.5566</c:v>
                </c:pt>
                <c:pt idx="32">
                  <c:v>243.11320000000001</c:v>
                </c:pt>
                <c:pt idx="33">
                  <c:v>239.66980000000001</c:v>
                </c:pt>
                <c:pt idx="34">
                  <c:v>236.22640000000001</c:v>
                </c:pt>
                <c:pt idx="35">
                  <c:v>232.78300000000002</c:v>
                </c:pt>
                <c:pt idx="36">
                  <c:v>229.33960000000002</c:v>
                </c:pt>
                <c:pt idx="37">
                  <c:v>225.89619999999999</c:v>
                </c:pt>
                <c:pt idx="38">
                  <c:v>222.4528</c:v>
                </c:pt>
                <c:pt idx="39">
                  <c:v>219.0094</c:v>
                </c:pt>
                <c:pt idx="40">
                  <c:v>215.566</c:v>
                </c:pt>
                <c:pt idx="41">
                  <c:v>211.40370000000001</c:v>
                </c:pt>
                <c:pt idx="42">
                  <c:v>207.2414</c:v>
                </c:pt>
                <c:pt idx="43">
                  <c:v>203.07910000000001</c:v>
                </c:pt>
                <c:pt idx="44">
                  <c:v>198.91679999999999</c:v>
                </c:pt>
                <c:pt idx="45">
                  <c:v>194.75450000000001</c:v>
                </c:pt>
                <c:pt idx="46">
                  <c:v>190.59219999999999</c:v>
                </c:pt>
                <c:pt idx="47">
                  <c:v>186.4299</c:v>
                </c:pt>
                <c:pt idx="48">
                  <c:v>182.26760000000002</c:v>
                </c:pt>
                <c:pt idx="49">
                  <c:v>178.1053</c:v>
                </c:pt>
                <c:pt idx="50">
                  <c:v>173.94300000000001</c:v>
                </c:pt>
                <c:pt idx="51">
                  <c:v>171.16770000000002</c:v>
                </c:pt>
                <c:pt idx="52">
                  <c:v>168.39240000000001</c:v>
                </c:pt>
                <c:pt idx="53">
                  <c:v>165.61709999999999</c:v>
                </c:pt>
                <c:pt idx="54">
                  <c:v>162.84180000000001</c:v>
                </c:pt>
                <c:pt idx="55">
                  <c:v>160.06650000000002</c:v>
                </c:pt>
                <c:pt idx="56">
                  <c:v>157.2912</c:v>
                </c:pt>
                <c:pt idx="57">
                  <c:v>154.51589999999999</c:v>
                </c:pt>
                <c:pt idx="58">
                  <c:v>151.7406</c:v>
                </c:pt>
                <c:pt idx="59">
                  <c:v>148.96530000000001</c:v>
                </c:pt>
                <c:pt idx="60">
                  <c:v>146.19</c:v>
                </c:pt>
                <c:pt idx="61">
                  <c:v>144.22110000000001</c:v>
                </c:pt>
                <c:pt idx="62">
                  <c:v>142.25219999999999</c:v>
                </c:pt>
                <c:pt idx="63">
                  <c:v>140.2833</c:v>
                </c:pt>
                <c:pt idx="64">
                  <c:v>138.31440000000001</c:v>
                </c:pt>
                <c:pt idx="65">
                  <c:v>136.34550000000002</c:v>
                </c:pt>
                <c:pt idx="66">
                  <c:v>134.3766</c:v>
                </c:pt>
                <c:pt idx="67">
                  <c:v>132.40770000000001</c:v>
                </c:pt>
                <c:pt idx="68">
                  <c:v>130.43880000000001</c:v>
                </c:pt>
                <c:pt idx="69">
                  <c:v>128.4699</c:v>
                </c:pt>
                <c:pt idx="70">
                  <c:v>126.501</c:v>
                </c:pt>
                <c:pt idx="71">
                  <c:v>125.03840000000001</c:v>
                </c:pt>
                <c:pt idx="72">
                  <c:v>123.5758</c:v>
                </c:pt>
                <c:pt idx="73">
                  <c:v>122.11320000000001</c:v>
                </c:pt>
                <c:pt idx="74">
                  <c:v>120.6506</c:v>
                </c:pt>
                <c:pt idx="75">
                  <c:v>119.188</c:v>
                </c:pt>
                <c:pt idx="76">
                  <c:v>117.72540000000001</c:v>
                </c:pt>
                <c:pt idx="77">
                  <c:v>116.2628</c:v>
                </c:pt>
                <c:pt idx="78">
                  <c:v>114.8002</c:v>
                </c:pt>
                <c:pt idx="79">
                  <c:v>113.33759999999999</c:v>
                </c:pt>
                <c:pt idx="80">
                  <c:v>111.875</c:v>
                </c:pt>
                <c:pt idx="81">
                  <c:v>110.75020000000001</c:v>
                </c:pt>
                <c:pt idx="82">
                  <c:v>109.6254</c:v>
                </c:pt>
                <c:pt idx="83">
                  <c:v>108.50059999999999</c:v>
                </c:pt>
                <c:pt idx="84">
                  <c:v>107.3758</c:v>
                </c:pt>
                <c:pt idx="85">
                  <c:v>106.251</c:v>
                </c:pt>
                <c:pt idx="86">
                  <c:v>105.1262</c:v>
                </c:pt>
                <c:pt idx="87">
                  <c:v>104.00139999999999</c:v>
                </c:pt>
                <c:pt idx="88">
                  <c:v>102.8766</c:v>
                </c:pt>
                <c:pt idx="89">
                  <c:v>101.7518</c:v>
                </c:pt>
                <c:pt idx="90">
                  <c:v>100.627</c:v>
                </c:pt>
                <c:pt idx="91">
                  <c:v>99.738550000000004</c:v>
                </c:pt>
                <c:pt idx="92">
                  <c:v>98.850099999999998</c:v>
                </c:pt>
                <c:pt idx="93">
                  <c:v>97.961649999999992</c:v>
                </c:pt>
                <c:pt idx="94">
                  <c:v>97.0732</c:v>
                </c:pt>
                <c:pt idx="95">
                  <c:v>96.184750000000008</c:v>
                </c:pt>
                <c:pt idx="96">
                  <c:v>95.296300000000002</c:v>
                </c:pt>
                <c:pt idx="97">
                  <c:v>94.407849999999996</c:v>
                </c:pt>
                <c:pt idx="98">
                  <c:v>93.519400000000005</c:v>
                </c:pt>
                <c:pt idx="99">
                  <c:v>92.630950000000013</c:v>
                </c:pt>
                <c:pt idx="100">
                  <c:v>91.742500000000007</c:v>
                </c:pt>
                <c:pt idx="101">
                  <c:v>91.025670000000005</c:v>
                </c:pt>
                <c:pt idx="102">
                  <c:v>90.308840000000004</c:v>
                </c:pt>
                <c:pt idx="103">
                  <c:v>89.592010000000002</c:v>
                </c:pt>
                <c:pt idx="104">
                  <c:v>88.87518</c:v>
                </c:pt>
                <c:pt idx="105">
                  <c:v>88.158350000000013</c:v>
                </c:pt>
                <c:pt idx="106">
                  <c:v>87.441520000000011</c:v>
                </c:pt>
                <c:pt idx="107">
                  <c:v>86.72469000000001</c:v>
                </c:pt>
                <c:pt idx="108">
                  <c:v>86.007860000000008</c:v>
                </c:pt>
                <c:pt idx="109">
                  <c:v>85.291030000000006</c:v>
                </c:pt>
                <c:pt idx="110">
                  <c:v>84.574200000000005</c:v>
                </c:pt>
                <c:pt idx="111">
                  <c:v>83.985860000000002</c:v>
                </c:pt>
                <c:pt idx="112">
                  <c:v>83.39752</c:v>
                </c:pt>
                <c:pt idx="113">
                  <c:v>82.809179999999998</c:v>
                </c:pt>
                <c:pt idx="114">
                  <c:v>82.220839999999995</c:v>
                </c:pt>
                <c:pt idx="115">
                  <c:v>81.632499999999993</c:v>
                </c:pt>
                <c:pt idx="116">
                  <c:v>81.044160000000005</c:v>
                </c:pt>
                <c:pt idx="117">
                  <c:v>80.455820000000003</c:v>
                </c:pt>
                <c:pt idx="118">
                  <c:v>79.86748</c:v>
                </c:pt>
                <c:pt idx="119">
                  <c:v>79.279139999999998</c:v>
                </c:pt>
                <c:pt idx="120">
                  <c:v>78.690799999999996</c:v>
                </c:pt>
                <c:pt idx="121">
                  <c:v>78.201049999999995</c:v>
                </c:pt>
                <c:pt idx="122">
                  <c:v>77.711299999999994</c:v>
                </c:pt>
                <c:pt idx="123">
                  <c:v>77.221549999999993</c:v>
                </c:pt>
                <c:pt idx="124">
                  <c:v>76.731799999999993</c:v>
                </c:pt>
                <c:pt idx="125">
                  <c:v>76.242050000000006</c:v>
                </c:pt>
                <c:pt idx="126">
                  <c:v>75.752300000000005</c:v>
                </c:pt>
                <c:pt idx="127">
                  <c:v>75.262550000000005</c:v>
                </c:pt>
                <c:pt idx="128">
                  <c:v>74.772800000000004</c:v>
                </c:pt>
                <c:pt idx="129">
                  <c:v>74.283050000000003</c:v>
                </c:pt>
                <c:pt idx="130">
                  <c:v>73.793300000000002</c:v>
                </c:pt>
                <c:pt idx="131">
                  <c:v>73.261838846153907</c:v>
                </c:pt>
                <c:pt idx="132">
                  <c:v>72.7628798901099</c:v>
                </c:pt>
                <c:pt idx="133">
                  <c:v>72.263920934065993</c:v>
                </c:pt>
                <c:pt idx="134">
                  <c:v>71.764961978022001</c:v>
                </c:pt>
                <c:pt idx="135">
                  <c:v>71.266003021977994</c:v>
                </c:pt>
                <c:pt idx="136">
                  <c:v>70.767044065934101</c:v>
                </c:pt>
                <c:pt idx="137">
                  <c:v>70.268085109890094</c:v>
                </c:pt>
                <c:pt idx="138">
                  <c:v>69.769126153846202</c:v>
                </c:pt>
                <c:pt idx="139">
                  <c:v>69.270167197802195</c:v>
                </c:pt>
                <c:pt idx="140">
                  <c:v>68.771208241758302</c:v>
                </c:pt>
                <c:pt idx="141">
                  <c:v>68.272249285714295</c:v>
                </c:pt>
                <c:pt idx="142">
                  <c:v>67.773290329670402</c:v>
                </c:pt>
                <c:pt idx="143">
                  <c:v>67.274331373626396</c:v>
                </c:pt>
                <c:pt idx="144">
                  <c:v>66.775372417582503</c:v>
                </c:pt>
                <c:pt idx="145">
                  <c:v>66.276413461538496</c:v>
                </c:pt>
                <c:pt idx="146">
                  <c:v>65.777454505494504</c:v>
                </c:pt>
                <c:pt idx="147">
                  <c:v>65.278495549450597</c:v>
                </c:pt>
                <c:pt idx="148">
                  <c:v>64.779536593406604</c:v>
                </c:pt>
                <c:pt idx="149">
                  <c:v>64.280577637361802</c:v>
                </c:pt>
                <c:pt idx="150">
                  <c:v>63.781618681317802</c:v>
                </c:pt>
                <c:pt idx="151">
                  <c:v>63.282659725273803</c:v>
                </c:pt>
                <c:pt idx="152">
                  <c:v>62.783700769229803</c:v>
                </c:pt>
                <c:pt idx="153">
                  <c:v>62.284741813185803</c:v>
                </c:pt>
                <c:pt idx="154">
                  <c:v>61.785782857141697</c:v>
                </c:pt>
                <c:pt idx="155">
                  <c:v>61.286823901097698</c:v>
                </c:pt>
                <c:pt idx="156">
                  <c:v>60.787864945053698</c:v>
                </c:pt>
                <c:pt idx="157">
                  <c:v>60.288905989009699</c:v>
                </c:pt>
                <c:pt idx="158">
                  <c:v>59.789947032965699</c:v>
                </c:pt>
                <c:pt idx="159">
                  <c:v>59.2909880769217</c:v>
                </c:pt>
                <c:pt idx="160">
                  <c:v>58.7920291208777</c:v>
                </c:pt>
              </c:numCache>
            </c:numRef>
          </c:val>
          <c:smooth val="0"/>
          <c:extLst>
            <c:ext xmlns:c16="http://schemas.microsoft.com/office/drawing/2014/chart" uri="{C3380CC4-5D6E-409C-BE32-E72D297353CC}">
              <c16:uniqueId val="{00000004-5D44-4CA9-BBD1-9D8723E4D4BD}"/>
            </c:ext>
          </c:extLst>
        </c:ser>
        <c:ser>
          <c:idx val="0"/>
          <c:order val="3"/>
          <c:tx>
            <c:strRef>
              <c:f>Siirtokapasiteetti!$I$1</c:f>
              <c:strCache>
                <c:ptCount val="1"/>
                <c:pt idx="0">
                  <c:v>2-Duck tuotanto</c:v>
                </c:pt>
              </c:strCache>
            </c:strRef>
          </c:tx>
          <c:spPr>
            <a:ln w="28575" cap="rnd">
              <a:solidFill>
                <a:schemeClr val="tx2">
                  <a:lumMod val="25000"/>
                  <a:lumOff val="75000"/>
                </a:schemeClr>
              </a:solidFill>
              <a:round/>
            </a:ln>
            <a:effectLst/>
          </c:spPr>
          <c:marker>
            <c:symbol val="none"/>
          </c:marker>
          <c:cat>
            <c:numRef>
              <c:f>Siirtokapasiteetti!$A$2:$A$162</c:f>
              <c:numCache>
                <c:formatCode>General</c:formatCode>
                <c:ptCount val="1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numCache>
            </c:numRef>
          </c:cat>
          <c:val>
            <c:numRef>
              <c:f>Siirtokapasiteetti!$I$2:$I$162</c:f>
              <c:numCache>
                <c:formatCode>General</c:formatCode>
                <c:ptCount val="161"/>
                <c:pt idx="0">
                  <c:v>250</c:v>
                </c:pt>
                <c:pt idx="1">
                  <c:v>250</c:v>
                </c:pt>
                <c:pt idx="2">
                  <c:v>250</c:v>
                </c:pt>
                <c:pt idx="3">
                  <c:v>250</c:v>
                </c:pt>
                <c:pt idx="4">
                  <c:v>250</c:v>
                </c:pt>
                <c:pt idx="5">
                  <c:v>250</c:v>
                </c:pt>
                <c:pt idx="6">
                  <c:v>250</c:v>
                </c:pt>
                <c:pt idx="7">
                  <c:v>250</c:v>
                </c:pt>
                <c:pt idx="8">
                  <c:v>250</c:v>
                </c:pt>
                <c:pt idx="9">
                  <c:v>250</c:v>
                </c:pt>
                <c:pt idx="10">
                  <c:v>250</c:v>
                </c:pt>
                <c:pt idx="11">
                  <c:v>241.47489999999999</c:v>
                </c:pt>
                <c:pt idx="12">
                  <c:v>232.94980000000001</c:v>
                </c:pt>
                <c:pt idx="13">
                  <c:v>224.4247</c:v>
                </c:pt>
                <c:pt idx="14">
                  <c:v>215.89959999999999</c:v>
                </c:pt>
                <c:pt idx="15">
                  <c:v>207.37450000000001</c:v>
                </c:pt>
                <c:pt idx="16">
                  <c:v>198.8494</c:v>
                </c:pt>
                <c:pt idx="17">
                  <c:v>190.32429999999999</c:v>
                </c:pt>
                <c:pt idx="18">
                  <c:v>181.79919999999998</c:v>
                </c:pt>
                <c:pt idx="19">
                  <c:v>173.2741</c:v>
                </c:pt>
                <c:pt idx="20">
                  <c:v>164.749</c:v>
                </c:pt>
                <c:pt idx="21">
                  <c:v>160.01730000000001</c:v>
                </c:pt>
                <c:pt idx="22">
                  <c:v>155.28559999999999</c:v>
                </c:pt>
                <c:pt idx="23">
                  <c:v>150.5539</c:v>
                </c:pt>
                <c:pt idx="24">
                  <c:v>145.82220000000001</c:v>
                </c:pt>
                <c:pt idx="25">
                  <c:v>141.09049999999999</c:v>
                </c:pt>
                <c:pt idx="26">
                  <c:v>136.3588</c:v>
                </c:pt>
                <c:pt idx="27">
                  <c:v>131.62709999999998</c:v>
                </c:pt>
                <c:pt idx="28">
                  <c:v>126.8954</c:v>
                </c:pt>
                <c:pt idx="29">
                  <c:v>122.16370000000001</c:v>
                </c:pt>
                <c:pt idx="30">
                  <c:v>117.432</c:v>
                </c:pt>
                <c:pt idx="31">
                  <c:v>115.19857</c:v>
                </c:pt>
                <c:pt idx="32">
                  <c:v>112.96514000000001</c:v>
                </c:pt>
                <c:pt idx="33">
                  <c:v>110.73171000000001</c:v>
                </c:pt>
                <c:pt idx="34">
                  <c:v>108.49828000000001</c:v>
                </c:pt>
                <c:pt idx="35">
                  <c:v>106.26485</c:v>
                </c:pt>
                <c:pt idx="36">
                  <c:v>104.03142</c:v>
                </c:pt>
                <c:pt idx="37">
                  <c:v>101.79799</c:v>
                </c:pt>
                <c:pt idx="38">
                  <c:v>99.56456</c:v>
                </c:pt>
                <c:pt idx="39">
                  <c:v>97.331130000000002</c:v>
                </c:pt>
                <c:pt idx="40">
                  <c:v>95.097700000000003</c:v>
                </c:pt>
                <c:pt idx="41">
                  <c:v>93.834530000000001</c:v>
                </c:pt>
                <c:pt idx="42">
                  <c:v>92.571359999999999</c:v>
                </c:pt>
                <c:pt idx="43">
                  <c:v>91.308189999999996</c:v>
                </c:pt>
                <c:pt idx="44">
                  <c:v>90.045019999999994</c:v>
                </c:pt>
                <c:pt idx="45">
                  <c:v>88.781849999999991</c:v>
                </c:pt>
                <c:pt idx="46">
                  <c:v>87.518680000000003</c:v>
                </c:pt>
                <c:pt idx="47">
                  <c:v>86.255510000000001</c:v>
                </c:pt>
                <c:pt idx="48">
                  <c:v>84.992339999999999</c:v>
                </c:pt>
                <c:pt idx="49">
                  <c:v>83.729169999999996</c:v>
                </c:pt>
                <c:pt idx="50">
                  <c:v>82.465999999999994</c:v>
                </c:pt>
                <c:pt idx="51">
                  <c:v>81.670179999999988</c:v>
                </c:pt>
                <c:pt idx="52">
                  <c:v>80.874359999999996</c:v>
                </c:pt>
                <c:pt idx="53">
                  <c:v>80.078540000000004</c:v>
                </c:pt>
                <c:pt idx="54">
                  <c:v>79.282719999999998</c:v>
                </c:pt>
                <c:pt idx="55">
                  <c:v>78.486899999999991</c:v>
                </c:pt>
                <c:pt idx="56">
                  <c:v>77.691079999999999</c:v>
                </c:pt>
                <c:pt idx="57">
                  <c:v>76.895260000000007</c:v>
                </c:pt>
                <c:pt idx="58">
                  <c:v>76.099440000000001</c:v>
                </c:pt>
                <c:pt idx="59">
                  <c:v>75.303619999999995</c:v>
                </c:pt>
                <c:pt idx="60">
                  <c:v>74.507800000000003</c:v>
                </c:pt>
                <c:pt idx="61">
                  <c:v>73.968600000000009</c:v>
                </c:pt>
                <c:pt idx="62">
                  <c:v>73.429400000000001</c:v>
                </c:pt>
                <c:pt idx="63">
                  <c:v>72.890199999999993</c:v>
                </c:pt>
                <c:pt idx="64">
                  <c:v>72.350999999999999</c:v>
                </c:pt>
                <c:pt idx="65">
                  <c:v>71.811800000000005</c:v>
                </c:pt>
                <c:pt idx="66">
                  <c:v>71.272599999999997</c:v>
                </c:pt>
                <c:pt idx="67">
                  <c:v>70.733399999999989</c:v>
                </c:pt>
                <c:pt idx="68">
                  <c:v>70.194199999999995</c:v>
                </c:pt>
                <c:pt idx="69">
                  <c:v>69.655000000000001</c:v>
                </c:pt>
                <c:pt idx="70">
                  <c:v>69.115799999999993</c:v>
                </c:pt>
                <c:pt idx="71">
                  <c:v>68.730819999999994</c:v>
                </c:pt>
                <c:pt idx="72">
                  <c:v>68.345839999999995</c:v>
                </c:pt>
                <c:pt idx="73">
                  <c:v>67.960859999999997</c:v>
                </c:pt>
                <c:pt idx="74">
                  <c:v>67.575879999999998</c:v>
                </c:pt>
                <c:pt idx="75">
                  <c:v>67.190899999999999</c:v>
                </c:pt>
                <c:pt idx="76">
                  <c:v>66.80592</c:v>
                </c:pt>
                <c:pt idx="77">
                  <c:v>66.420940000000002</c:v>
                </c:pt>
                <c:pt idx="78">
                  <c:v>66.035960000000003</c:v>
                </c:pt>
                <c:pt idx="79">
                  <c:v>65.650980000000004</c:v>
                </c:pt>
                <c:pt idx="80">
                  <c:v>65.266000000000005</c:v>
                </c:pt>
                <c:pt idx="81">
                  <c:v>64.980080000000001</c:v>
                </c:pt>
                <c:pt idx="82">
                  <c:v>64.694160000000011</c:v>
                </c:pt>
                <c:pt idx="83">
                  <c:v>64.408240000000006</c:v>
                </c:pt>
                <c:pt idx="84">
                  <c:v>64.122320000000002</c:v>
                </c:pt>
                <c:pt idx="85">
                  <c:v>63.836399999999998</c:v>
                </c:pt>
                <c:pt idx="86">
                  <c:v>63.55048</c:v>
                </c:pt>
                <c:pt idx="87">
                  <c:v>63.264560000000003</c:v>
                </c:pt>
                <c:pt idx="88">
                  <c:v>62.978639999999999</c:v>
                </c:pt>
                <c:pt idx="89">
                  <c:v>62.692719999999994</c:v>
                </c:pt>
                <c:pt idx="90">
                  <c:v>62.406799999999997</c:v>
                </c:pt>
                <c:pt idx="91">
                  <c:v>62.187849999999997</c:v>
                </c:pt>
                <c:pt idx="92">
                  <c:v>61.968899999999998</c:v>
                </c:pt>
                <c:pt idx="93">
                  <c:v>61.749949999999998</c:v>
                </c:pt>
                <c:pt idx="94">
                  <c:v>61.530999999999999</c:v>
                </c:pt>
                <c:pt idx="95">
                  <c:v>61.312049999999999</c:v>
                </c:pt>
                <c:pt idx="96">
                  <c:v>61.0931</c:v>
                </c:pt>
                <c:pt idx="97">
                  <c:v>60.87415</c:v>
                </c:pt>
                <c:pt idx="98">
                  <c:v>60.655200000000001</c:v>
                </c:pt>
                <c:pt idx="99">
                  <c:v>60.436250000000001</c:v>
                </c:pt>
                <c:pt idx="100">
                  <c:v>60.217300000000002</c:v>
                </c:pt>
                <c:pt idx="101">
                  <c:v>60.04551</c:v>
                </c:pt>
                <c:pt idx="102">
                  <c:v>59.873719999999999</c:v>
                </c:pt>
                <c:pt idx="103">
                  <c:v>59.701930000000004</c:v>
                </c:pt>
                <c:pt idx="104">
                  <c:v>59.530140000000003</c:v>
                </c:pt>
                <c:pt idx="105">
                  <c:v>59.358350000000002</c:v>
                </c:pt>
                <c:pt idx="106">
                  <c:v>59.18656</c:v>
                </c:pt>
                <c:pt idx="107">
                  <c:v>59.014769999999999</c:v>
                </c:pt>
                <c:pt idx="108">
                  <c:v>58.842980000000004</c:v>
                </c:pt>
                <c:pt idx="109">
                  <c:v>58.671190000000003</c:v>
                </c:pt>
                <c:pt idx="110">
                  <c:v>58.499400000000001</c:v>
                </c:pt>
                <c:pt idx="111">
                  <c:v>58.361940000000004</c:v>
                </c:pt>
                <c:pt idx="112">
                  <c:v>58.22448</c:v>
                </c:pt>
                <c:pt idx="113">
                  <c:v>58.087020000000003</c:v>
                </c:pt>
                <c:pt idx="114">
                  <c:v>57.949559999999998</c:v>
                </c:pt>
                <c:pt idx="115">
                  <c:v>57.812100000000001</c:v>
                </c:pt>
                <c:pt idx="116">
                  <c:v>57.674640000000004</c:v>
                </c:pt>
                <c:pt idx="117">
                  <c:v>57.537179999999999</c:v>
                </c:pt>
                <c:pt idx="118">
                  <c:v>57.399720000000002</c:v>
                </c:pt>
                <c:pt idx="119">
                  <c:v>57.262259999999998</c:v>
                </c:pt>
                <c:pt idx="120">
                  <c:v>57.1248</c:v>
                </c:pt>
                <c:pt idx="121">
                  <c:v>57.012990000000002</c:v>
                </c:pt>
                <c:pt idx="122">
                  <c:v>56.901180000000004</c:v>
                </c:pt>
                <c:pt idx="123">
                  <c:v>56.789369999999998</c:v>
                </c:pt>
                <c:pt idx="124">
                  <c:v>56.67756</c:v>
                </c:pt>
                <c:pt idx="125">
                  <c:v>56.565750000000001</c:v>
                </c:pt>
                <c:pt idx="126">
                  <c:v>56.453940000000003</c:v>
                </c:pt>
                <c:pt idx="127">
                  <c:v>56.342130000000004</c:v>
                </c:pt>
                <c:pt idx="128">
                  <c:v>56.230319999999999</c:v>
                </c:pt>
                <c:pt idx="129">
                  <c:v>56.118510000000001</c:v>
                </c:pt>
                <c:pt idx="130">
                  <c:v>56.006700000000002</c:v>
                </c:pt>
                <c:pt idx="131">
                  <c:v>55.884038076923098</c:v>
                </c:pt>
                <c:pt idx="132">
                  <c:v>55.769832197802202</c:v>
                </c:pt>
                <c:pt idx="133">
                  <c:v>55.6556263186813</c:v>
                </c:pt>
                <c:pt idx="134">
                  <c:v>55.541420439560397</c:v>
                </c:pt>
                <c:pt idx="135">
                  <c:v>55.427214560439602</c:v>
                </c:pt>
                <c:pt idx="136">
                  <c:v>55.313008681318699</c:v>
                </c:pt>
                <c:pt idx="137">
                  <c:v>55.198802802197797</c:v>
                </c:pt>
                <c:pt idx="138">
                  <c:v>55.084596923076901</c:v>
                </c:pt>
                <c:pt idx="139">
                  <c:v>54.970391043955999</c:v>
                </c:pt>
                <c:pt idx="140">
                  <c:v>54.856185164835203</c:v>
                </c:pt>
                <c:pt idx="141">
                  <c:v>54.741979285714301</c:v>
                </c:pt>
                <c:pt idx="142">
                  <c:v>54.627773406593398</c:v>
                </c:pt>
                <c:pt idx="143">
                  <c:v>54.513567527472503</c:v>
                </c:pt>
                <c:pt idx="144">
                  <c:v>54.399361648351601</c:v>
                </c:pt>
                <c:pt idx="145">
                  <c:v>54.285155769230798</c:v>
                </c:pt>
                <c:pt idx="146">
                  <c:v>54.170949890109902</c:v>
                </c:pt>
                <c:pt idx="147">
                  <c:v>54.056744010989</c:v>
                </c:pt>
                <c:pt idx="148">
                  <c:v>53.942538131868098</c:v>
                </c:pt>
                <c:pt idx="149">
                  <c:v>53.828332252747003</c:v>
                </c:pt>
                <c:pt idx="150">
                  <c:v>53.714126373626101</c:v>
                </c:pt>
                <c:pt idx="151">
                  <c:v>53.599920494505199</c:v>
                </c:pt>
                <c:pt idx="152">
                  <c:v>53.485714615384303</c:v>
                </c:pt>
                <c:pt idx="153">
                  <c:v>53.371508736263401</c:v>
                </c:pt>
                <c:pt idx="154">
                  <c:v>53.257302857142498</c:v>
                </c:pt>
                <c:pt idx="155">
                  <c:v>53.143096978021603</c:v>
                </c:pt>
                <c:pt idx="156">
                  <c:v>53.028891098900701</c:v>
                </c:pt>
                <c:pt idx="157">
                  <c:v>52.914685219779798</c:v>
                </c:pt>
                <c:pt idx="158">
                  <c:v>52.800479340658903</c:v>
                </c:pt>
                <c:pt idx="159">
                  <c:v>52.686273461538001</c:v>
                </c:pt>
                <c:pt idx="160">
                  <c:v>52.572067582417098</c:v>
                </c:pt>
              </c:numCache>
            </c:numRef>
          </c:val>
          <c:smooth val="0"/>
          <c:extLst>
            <c:ext xmlns:c16="http://schemas.microsoft.com/office/drawing/2014/chart" uri="{C3380CC4-5D6E-409C-BE32-E72D297353CC}">
              <c16:uniqueId val="{00000006-5D44-4CA9-BBD1-9D8723E4D4BD}"/>
            </c:ext>
          </c:extLst>
        </c:ser>
        <c:ser>
          <c:idx val="8"/>
          <c:order val="4"/>
          <c:tx>
            <c:strRef>
              <c:f>Siirtokapasiteetti!$K$1</c:f>
              <c:strCache>
                <c:ptCount val="1"/>
                <c:pt idx="0">
                  <c:v>2x2-Duck kulutus</c:v>
                </c:pt>
              </c:strCache>
            </c:strRef>
          </c:tx>
          <c:spPr>
            <a:ln w="28575" cap="rnd">
              <a:solidFill>
                <a:schemeClr val="accent6">
                  <a:lumMod val="75000"/>
                </a:schemeClr>
              </a:solidFill>
              <a:round/>
            </a:ln>
            <a:effectLst/>
          </c:spPr>
          <c:marker>
            <c:symbol val="none"/>
          </c:marker>
          <c:cat>
            <c:numRef>
              <c:f>Siirtokapasiteetti!$A$2:$A$162</c:f>
              <c:numCache>
                <c:formatCode>General</c:formatCode>
                <c:ptCount val="1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numCache>
            </c:numRef>
          </c:cat>
          <c:val>
            <c:numRef>
              <c:f>Siirtokapasiteetti!$K$2:$K$162</c:f>
              <c:numCache>
                <c:formatCode>General</c:formatCode>
                <c:ptCount val="161"/>
                <c:pt idx="0">
                  <c:v>500</c:v>
                </c:pt>
                <c:pt idx="1">
                  <c:v>500</c:v>
                </c:pt>
                <c:pt idx="2">
                  <c:v>500</c:v>
                </c:pt>
                <c:pt idx="3">
                  <c:v>500</c:v>
                </c:pt>
                <c:pt idx="4">
                  <c:v>500</c:v>
                </c:pt>
                <c:pt idx="5">
                  <c:v>500</c:v>
                </c:pt>
                <c:pt idx="6">
                  <c:v>500</c:v>
                </c:pt>
                <c:pt idx="7">
                  <c:v>500</c:v>
                </c:pt>
                <c:pt idx="8">
                  <c:v>500</c:v>
                </c:pt>
                <c:pt idx="9">
                  <c:v>500</c:v>
                </c:pt>
                <c:pt idx="10">
                  <c:v>500</c:v>
                </c:pt>
                <c:pt idx="11">
                  <c:v>500</c:v>
                </c:pt>
                <c:pt idx="12">
                  <c:v>500</c:v>
                </c:pt>
                <c:pt idx="13">
                  <c:v>500</c:v>
                </c:pt>
                <c:pt idx="14">
                  <c:v>500</c:v>
                </c:pt>
                <c:pt idx="15">
                  <c:v>500</c:v>
                </c:pt>
                <c:pt idx="16">
                  <c:v>500</c:v>
                </c:pt>
                <c:pt idx="17">
                  <c:v>500</c:v>
                </c:pt>
                <c:pt idx="18">
                  <c:v>500</c:v>
                </c:pt>
                <c:pt idx="19">
                  <c:v>500</c:v>
                </c:pt>
                <c:pt idx="20">
                  <c:v>500</c:v>
                </c:pt>
                <c:pt idx="21">
                  <c:v>500</c:v>
                </c:pt>
                <c:pt idx="22">
                  <c:v>500</c:v>
                </c:pt>
                <c:pt idx="23">
                  <c:v>500</c:v>
                </c:pt>
                <c:pt idx="24">
                  <c:v>500</c:v>
                </c:pt>
                <c:pt idx="25">
                  <c:v>500</c:v>
                </c:pt>
                <c:pt idx="26">
                  <c:v>500</c:v>
                </c:pt>
                <c:pt idx="27">
                  <c:v>500</c:v>
                </c:pt>
                <c:pt idx="28">
                  <c:v>500</c:v>
                </c:pt>
                <c:pt idx="29">
                  <c:v>500</c:v>
                </c:pt>
                <c:pt idx="30">
                  <c:v>500</c:v>
                </c:pt>
                <c:pt idx="31">
                  <c:v>493.11320000000001</c:v>
                </c:pt>
                <c:pt idx="32">
                  <c:v>486.22640000000001</c:v>
                </c:pt>
                <c:pt idx="33">
                  <c:v>479.33960000000002</c:v>
                </c:pt>
                <c:pt idx="34">
                  <c:v>472.45280000000002</c:v>
                </c:pt>
                <c:pt idx="35">
                  <c:v>465.56600000000003</c:v>
                </c:pt>
                <c:pt idx="36">
                  <c:v>458.67920000000004</c:v>
                </c:pt>
                <c:pt idx="37">
                  <c:v>451.79239999999999</c:v>
                </c:pt>
                <c:pt idx="38">
                  <c:v>444.90559999999999</c:v>
                </c:pt>
                <c:pt idx="39">
                  <c:v>438.0188</c:v>
                </c:pt>
                <c:pt idx="40">
                  <c:v>431.13200000000001</c:v>
                </c:pt>
                <c:pt idx="41">
                  <c:v>422.80740000000003</c:v>
                </c:pt>
                <c:pt idx="42">
                  <c:v>414.4828</c:v>
                </c:pt>
                <c:pt idx="43">
                  <c:v>406.15820000000002</c:v>
                </c:pt>
                <c:pt idx="44">
                  <c:v>397.83359999999999</c:v>
                </c:pt>
                <c:pt idx="45">
                  <c:v>389.50900000000001</c:v>
                </c:pt>
                <c:pt idx="46">
                  <c:v>381.18439999999998</c:v>
                </c:pt>
                <c:pt idx="47">
                  <c:v>372.85980000000001</c:v>
                </c:pt>
                <c:pt idx="48">
                  <c:v>364.53520000000003</c:v>
                </c:pt>
                <c:pt idx="49">
                  <c:v>356.2106</c:v>
                </c:pt>
                <c:pt idx="50">
                  <c:v>347.88600000000002</c:v>
                </c:pt>
                <c:pt idx="51">
                  <c:v>342.33540000000005</c:v>
                </c:pt>
                <c:pt idx="52">
                  <c:v>336.78480000000002</c:v>
                </c:pt>
                <c:pt idx="53">
                  <c:v>331.23419999999999</c:v>
                </c:pt>
                <c:pt idx="54">
                  <c:v>325.68360000000001</c:v>
                </c:pt>
                <c:pt idx="55">
                  <c:v>320.13300000000004</c:v>
                </c:pt>
                <c:pt idx="56">
                  <c:v>314.58240000000001</c:v>
                </c:pt>
                <c:pt idx="57">
                  <c:v>309.03179999999998</c:v>
                </c:pt>
                <c:pt idx="58">
                  <c:v>303.4812</c:v>
                </c:pt>
                <c:pt idx="59">
                  <c:v>297.93060000000003</c:v>
                </c:pt>
                <c:pt idx="60">
                  <c:v>292.38</c:v>
                </c:pt>
                <c:pt idx="61">
                  <c:v>288.44220000000001</c:v>
                </c:pt>
                <c:pt idx="62">
                  <c:v>284.50439999999998</c:v>
                </c:pt>
                <c:pt idx="63">
                  <c:v>280.56659999999999</c:v>
                </c:pt>
                <c:pt idx="64">
                  <c:v>276.62880000000001</c:v>
                </c:pt>
                <c:pt idx="65">
                  <c:v>272.69100000000003</c:v>
                </c:pt>
                <c:pt idx="66">
                  <c:v>268.75319999999999</c:v>
                </c:pt>
                <c:pt idx="67">
                  <c:v>264.81540000000001</c:v>
                </c:pt>
                <c:pt idx="68">
                  <c:v>260.87760000000003</c:v>
                </c:pt>
                <c:pt idx="69">
                  <c:v>256.93979999999999</c:v>
                </c:pt>
                <c:pt idx="70">
                  <c:v>253.00200000000001</c:v>
                </c:pt>
                <c:pt idx="71">
                  <c:v>250.07680000000002</c:v>
                </c:pt>
                <c:pt idx="72">
                  <c:v>247.1516</c:v>
                </c:pt>
                <c:pt idx="73">
                  <c:v>244.22640000000001</c:v>
                </c:pt>
                <c:pt idx="74">
                  <c:v>241.30119999999999</c:v>
                </c:pt>
                <c:pt idx="75">
                  <c:v>238.376</c:v>
                </c:pt>
                <c:pt idx="76">
                  <c:v>235.45080000000002</c:v>
                </c:pt>
                <c:pt idx="77">
                  <c:v>232.5256</c:v>
                </c:pt>
                <c:pt idx="78">
                  <c:v>229.60040000000001</c:v>
                </c:pt>
                <c:pt idx="79">
                  <c:v>226.67519999999999</c:v>
                </c:pt>
                <c:pt idx="80">
                  <c:v>223.75</c:v>
                </c:pt>
                <c:pt idx="81">
                  <c:v>221.50040000000001</c:v>
                </c:pt>
                <c:pt idx="82">
                  <c:v>219.2508</c:v>
                </c:pt>
                <c:pt idx="83">
                  <c:v>217.00119999999998</c:v>
                </c:pt>
                <c:pt idx="84">
                  <c:v>214.7516</c:v>
                </c:pt>
                <c:pt idx="85">
                  <c:v>212.50200000000001</c:v>
                </c:pt>
                <c:pt idx="86">
                  <c:v>210.25239999999999</c:v>
                </c:pt>
                <c:pt idx="87">
                  <c:v>208.00279999999998</c:v>
                </c:pt>
                <c:pt idx="88">
                  <c:v>205.75319999999999</c:v>
                </c:pt>
                <c:pt idx="89">
                  <c:v>203.50360000000001</c:v>
                </c:pt>
                <c:pt idx="90">
                  <c:v>201.25399999999999</c:v>
                </c:pt>
                <c:pt idx="91">
                  <c:v>199.47710000000001</c:v>
                </c:pt>
                <c:pt idx="92">
                  <c:v>197.7002</c:v>
                </c:pt>
                <c:pt idx="93">
                  <c:v>195.92329999999998</c:v>
                </c:pt>
                <c:pt idx="94">
                  <c:v>194.1464</c:v>
                </c:pt>
                <c:pt idx="95">
                  <c:v>192.36950000000002</c:v>
                </c:pt>
                <c:pt idx="96">
                  <c:v>190.5926</c:v>
                </c:pt>
                <c:pt idx="97">
                  <c:v>188.81569999999999</c:v>
                </c:pt>
                <c:pt idx="98">
                  <c:v>187.03880000000001</c:v>
                </c:pt>
                <c:pt idx="99">
                  <c:v>185.26190000000003</c:v>
                </c:pt>
                <c:pt idx="100">
                  <c:v>183.48500000000001</c:v>
                </c:pt>
                <c:pt idx="101">
                  <c:v>182.05134000000001</c:v>
                </c:pt>
                <c:pt idx="102">
                  <c:v>180.61768000000001</c:v>
                </c:pt>
                <c:pt idx="103">
                  <c:v>179.18402</c:v>
                </c:pt>
                <c:pt idx="104">
                  <c:v>177.75036</c:v>
                </c:pt>
                <c:pt idx="105">
                  <c:v>176.31670000000003</c:v>
                </c:pt>
                <c:pt idx="106">
                  <c:v>174.88304000000002</c:v>
                </c:pt>
                <c:pt idx="107">
                  <c:v>173.44938000000002</c:v>
                </c:pt>
                <c:pt idx="108">
                  <c:v>172.01572000000002</c:v>
                </c:pt>
                <c:pt idx="109">
                  <c:v>170.58206000000001</c:v>
                </c:pt>
                <c:pt idx="110">
                  <c:v>169.14840000000001</c:v>
                </c:pt>
                <c:pt idx="111">
                  <c:v>167.97172</c:v>
                </c:pt>
                <c:pt idx="112">
                  <c:v>166.79504</c:v>
                </c:pt>
                <c:pt idx="113">
                  <c:v>165.61836</c:v>
                </c:pt>
                <c:pt idx="114">
                  <c:v>164.44167999999999</c:v>
                </c:pt>
                <c:pt idx="115">
                  <c:v>163.26499999999999</c:v>
                </c:pt>
                <c:pt idx="116">
                  <c:v>162.08832000000001</c:v>
                </c:pt>
                <c:pt idx="117">
                  <c:v>160.91164000000001</c:v>
                </c:pt>
                <c:pt idx="118">
                  <c:v>159.73496</c:v>
                </c:pt>
                <c:pt idx="119">
                  <c:v>158.55828</c:v>
                </c:pt>
                <c:pt idx="120">
                  <c:v>157.38159999999999</c:v>
                </c:pt>
                <c:pt idx="121">
                  <c:v>156.40209999999999</c:v>
                </c:pt>
                <c:pt idx="122">
                  <c:v>155.42259999999999</c:v>
                </c:pt>
                <c:pt idx="123">
                  <c:v>154.44309999999999</c:v>
                </c:pt>
                <c:pt idx="124">
                  <c:v>153.46359999999999</c:v>
                </c:pt>
                <c:pt idx="125">
                  <c:v>152.48410000000001</c:v>
                </c:pt>
                <c:pt idx="126">
                  <c:v>151.50460000000001</c:v>
                </c:pt>
                <c:pt idx="127">
                  <c:v>150.52510000000001</c:v>
                </c:pt>
                <c:pt idx="128">
                  <c:v>149.54560000000001</c:v>
                </c:pt>
                <c:pt idx="129">
                  <c:v>148.56610000000001</c:v>
                </c:pt>
                <c:pt idx="130">
                  <c:v>147.5866</c:v>
                </c:pt>
                <c:pt idx="131">
                  <c:v>146.52367769230801</c:v>
                </c:pt>
                <c:pt idx="132">
                  <c:v>145.52575978022</c:v>
                </c:pt>
                <c:pt idx="133">
                  <c:v>144.52784186813199</c:v>
                </c:pt>
                <c:pt idx="134">
                  <c:v>143.529923956044</c:v>
                </c:pt>
                <c:pt idx="135">
                  <c:v>142.53200604395599</c:v>
                </c:pt>
                <c:pt idx="136">
                  <c:v>141.534088131868</c:v>
                </c:pt>
                <c:pt idx="137">
                  <c:v>140.53617021977999</c:v>
                </c:pt>
                <c:pt idx="138">
                  <c:v>139.53825230769201</c:v>
                </c:pt>
                <c:pt idx="139">
                  <c:v>138.54033439560399</c:v>
                </c:pt>
                <c:pt idx="140">
                  <c:v>137.542416483517</c:v>
                </c:pt>
                <c:pt idx="141">
                  <c:v>136.54449857142899</c:v>
                </c:pt>
                <c:pt idx="142">
                  <c:v>135.546580659341</c:v>
                </c:pt>
                <c:pt idx="143">
                  <c:v>134.54866274725299</c:v>
                </c:pt>
                <c:pt idx="144">
                  <c:v>133.55074483516501</c:v>
                </c:pt>
                <c:pt idx="145">
                  <c:v>132.55282692307699</c:v>
                </c:pt>
                <c:pt idx="146">
                  <c:v>131.55490901098901</c:v>
                </c:pt>
                <c:pt idx="147">
                  <c:v>130.55699109890099</c:v>
                </c:pt>
                <c:pt idx="148">
                  <c:v>129.55907318681301</c:v>
                </c:pt>
                <c:pt idx="149">
                  <c:v>128.561155274724</c:v>
                </c:pt>
                <c:pt idx="150">
                  <c:v>127.563237362636</c:v>
                </c:pt>
                <c:pt idx="151">
                  <c:v>126.565319450548</c:v>
                </c:pt>
                <c:pt idx="152">
                  <c:v>125.56740153846</c:v>
                </c:pt>
                <c:pt idx="153">
                  <c:v>124.569483626372</c:v>
                </c:pt>
                <c:pt idx="154">
                  <c:v>123.57156571428401</c:v>
                </c:pt>
                <c:pt idx="155">
                  <c:v>122.57364780219601</c:v>
                </c:pt>
                <c:pt idx="156">
                  <c:v>121.57572989010799</c:v>
                </c:pt>
                <c:pt idx="157">
                  <c:v>120.57781197801999</c:v>
                </c:pt>
                <c:pt idx="158">
                  <c:v>119.579894065932</c:v>
                </c:pt>
                <c:pt idx="159">
                  <c:v>118.581976153844</c:v>
                </c:pt>
                <c:pt idx="160">
                  <c:v>117.584058241756</c:v>
                </c:pt>
              </c:numCache>
            </c:numRef>
          </c:val>
          <c:smooth val="0"/>
          <c:extLst>
            <c:ext xmlns:c16="http://schemas.microsoft.com/office/drawing/2014/chart" uri="{C3380CC4-5D6E-409C-BE32-E72D297353CC}">
              <c16:uniqueId val="{00000008-5D44-4CA9-BBD1-9D8723E4D4BD}"/>
            </c:ext>
          </c:extLst>
        </c:ser>
        <c:ser>
          <c:idx val="10"/>
          <c:order val="5"/>
          <c:tx>
            <c:strRef>
              <c:f>Siirtokapasiteetti!$M$1</c:f>
              <c:strCache>
                <c:ptCount val="1"/>
                <c:pt idx="0">
                  <c:v>2x2-Duck tuotanto</c:v>
                </c:pt>
              </c:strCache>
            </c:strRef>
          </c:tx>
          <c:spPr>
            <a:ln w="28575" cap="rnd">
              <a:solidFill>
                <a:schemeClr val="accent6">
                  <a:lumMod val="40000"/>
                  <a:lumOff val="60000"/>
                </a:schemeClr>
              </a:solidFill>
              <a:round/>
            </a:ln>
            <a:effectLst/>
          </c:spPr>
          <c:marker>
            <c:symbol val="none"/>
          </c:marker>
          <c:cat>
            <c:numRef>
              <c:f>Siirtokapasiteetti!$A$2:$A$162</c:f>
              <c:numCache>
                <c:formatCode>General</c:formatCode>
                <c:ptCount val="16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pt idx="101">
                  <c:v>101</c:v>
                </c:pt>
                <c:pt idx="102">
                  <c:v>102</c:v>
                </c:pt>
                <c:pt idx="103">
                  <c:v>103</c:v>
                </c:pt>
                <c:pt idx="104">
                  <c:v>104</c:v>
                </c:pt>
                <c:pt idx="105">
                  <c:v>105</c:v>
                </c:pt>
                <c:pt idx="106">
                  <c:v>106</c:v>
                </c:pt>
                <c:pt idx="107">
                  <c:v>107</c:v>
                </c:pt>
                <c:pt idx="108">
                  <c:v>108</c:v>
                </c:pt>
                <c:pt idx="109">
                  <c:v>109</c:v>
                </c:pt>
                <c:pt idx="110">
                  <c:v>110</c:v>
                </c:pt>
                <c:pt idx="111">
                  <c:v>111</c:v>
                </c:pt>
                <c:pt idx="112">
                  <c:v>112</c:v>
                </c:pt>
                <c:pt idx="113">
                  <c:v>113</c:v>
                </c:pt>
                <c:pt idx="114">
                  <c:v>114</c:v>
                </c:pt>
                <c:pt idx="115">
                  <c:v>115</c:v>
                </c:pt>
                <c:pt idx="116">
                  <c:v>116</c:v>
                </c:pt>
                <c:pt idx="117">
                  <c:v>117</c:v>
                </c:pt>
                <c:pt idx="118">
                  <c:v>118</c:v>
                </c:pt>
                <c:pt idx="119">
                  <c:v>119</c:v>
                </c:pt>
                <c:pt idx="120">
                  <c:v>120</c:v>
                </c:pt>
                <c:pt idx="121">
                  <c:v>121</c:v>
                </c:pt>
                <c:pt idx="122">
                  <c:v>122</c:v>
                </c:pt>
                <c:pt idx="123">
                  <c:v>123</c:v>
                </c:pt>
                <c:pt idx="124">
                  <c:v>124</c:v>
                </c:pt>
                <c:pt idx="125">
                  <c:v>125</c:v>
                </c:pt>
                <c:pt idx="126">
                  <c:v>126</c:v>
                </c:pt>
                <c:pt idx="127">
                  <c:v>127</c:v>
                </c:pt>
                <c:pt idx="128">
                  <c:v>128</c:v>
                </c:pt>
                <c:pt idx="129">
                  <c:v>129</c:v>
                </c:pt>
                <c:pt idx="130">
                  <c:v>130</c:v>
                </c:pt>
                <c:pt idx="131">
                  <c:v>131</c:v>
                </c:pt>
                <c:pt idx="132">
                  <c:v>132</c:v>
                </c:pt>
                <c:pt idx="133">
                  <c:v>133</c:v>
                </c:pt>
                <c:pt idx="134">
                  <c:v>134</c:v>
                </c:pt>
                <c:pt idx="135">
                  <c:v>135</c:v>
                </c:pt>
                <c:pt idx="136">
                  <c:v>136</c:v>
                </c:pt>
                <c:pt idx="137">
                  <c:v>137</c:v>
                </c:pt>
                <c:pt idx="138">
                  <c:v>138</c:v>
                </c:pt>
                <c:pt idx="139">
                  <c:v>139</c:v>
                </c:pt>
                <c:pt idx="140">
                  <c:v>140</c:v>
                </c:pt>
                <c:pt idx="141">
                  <c:v>141</c:v>
                </c:pt>
                <c:pt idx="142">
                  <c:v>142</c:v>
                </c:pt>
                <c:pt idx="143">
                  <c:v>143</c:v>
                </c:pt>
                <c:pt idx="144">
                  <c:v>144</c:v>
                </c:pt>
                <c:pt idx="145">
                  <c:v>145</c:v>
                </c:pt>
                <c:pt idx="146">
                  <c:v>146</c:v>
                </c:pt>
                <c:pt idx="147">
                  <c:v>147</c:v>
                </c:pt>
                <c:pt idx="148">
                  <c:v>148</c:v>
                </c:pt>
                <c:pt idx="149">
                  <c:v>149</c:v>
                </c:pt>
                <c:pt idx="150">
                  <c:v>150</c:v>
                </c:pt>
                <c:pt idx="151">
                  <c:v>151</c:v>
                </c:pt>
                <c:pt idx="152">
                  <c:v>152</c:v>
                </c:pt>
                <c:pt idx="153">
                  <c:v>153</c:v>
                </c:pt>
                <c:pt idx="154">
                  <c:v>154</c:v>
                </c:pt>
                <c:pt idx="155">
                  <c:v>155</c:v>
                </c:pt>
                <c:pt idx="156">
                  <c:v>156</c:v>
                </c:pt>
                <c:pt idx="157">
                  <c:v>157</c:v>
                </c:pt>
                <c:pt idx="158">
                  <c:v>158</c:v>
                </c:pt>
                <c:pt idx="159">
                  <c:v>159</c:v>
                </c:pt>
                <c:pt idx="160">
                  <c:v>160</c:v>
                </c:pt>
              </c:numCache>
            </c:numRef>
          </c:cat>
          <c:val>
            <c:numRef>
              <c:f>Siirtokapasiteetti!$M$2:$M$162</c:f>
              <c:numCache>
                <c:formatCode>General</c:formatCode>
                <c:ptCount val="161"/>
                <c:pt idx="0">
                  <c:v>500</c:v>
                </c:pt>
                <c:pt idx="1">
                  <c:v>500</c:v>
                </c:pt>
                <c:pt idx="2">
                  <c:v>500</c:v>
                </c:pt>
                <c:pt idx="3">
                  <c:v>500</c:v>
                </c:pt>
                <c:pt idx="4">
                  <c:v>500</c:v>
                </c:pt>
                <c:pt idx="5">
                  <c:v>500</c:v>
                </c:pt>
                <c:pt idx="6">
                  <c:v>500</c:v>
                </c:pt>
                <c:pt idx="7">
                  <c:v>500</c:v>
                </c:pt>
                <c:pt idx="8">
                  <c:v>500</c:v>
                </c:pt>
                <c:pt idx="9">
                  <c:v>500</c:v>
                </c:pt>
                <c:pt idx="10">
                  <c:v>500</c:v>
                </c:pt>
                <c:pt idx="11">
                  <c:v>482.94979999999998</c:v>
                </c:pt>
                <c:pt idx="12">
                  <c:v>465.89960000000002</c:v>
                </c:pt>
                <c:pt idx="13">
                  <c:v>448.8494</c:v>
                </c:pt>
                <c:pt idx="14">
                  <c:v>431.79919999999998</c:v>
                </c:pt>
                <c:pt idx="15">
                  <c:v>414.74900000000002</c:v>
                </c:pt>
                <c:pt idx="16">
                  <c:v>397.69880000000001</c:v>
                </c:pt>
                <c:pt idx="17">
                  <c:v>380.64859999999999</c:v>
                </c:pt>
                <c:pt idx="18">
                  <c:v>363.59839999999997</c:v>
                </c:pt>
                <c:pt idx="19">
                  <c:v>346.54820000000001</c:v>
                </c:pt>
                <c:pt idx="20">
                  <c:v>329.49799999999999</c:v>
                </c:pt>
                <c:pt idx="21">
                  <c:v>320.03460000000001</c:v>
                </c:pt>
                <c:pt idx="22">
                  <c:v>310.57119999999998</c:v>
                </c:pt>
                <c:pt idx="23">
                  <c:v>301.1078</c:v>
                </c:pt>
                <c:pt idx="24">
                  <c:v>291.64440000000002</c:v>
                </c:pt>
                <c:pt idx="25">
                  <c:v>282.18099999999998</c:v>
                </c:pt>
                <c:pt idx="26">
                  <c:v>272.7176</c:v>
                </c:pt>
                <c:pt idx="27">
                  <c:v>263.25419999999997</c:v>
                </c:pt>
                <c:pt idx="28">
                  <c:v>253.79079999999999</c:v>
                </c:pt>
                <c:pt idx="29">
                  <c:v>244.32740000000001</c:v>
                </c:pt>
                <c:pt idx="30">
                  <c:v>234.864</c:v>
                </c:pt>
                <c:pt idx="31">
                  <c:v>230.39714000000001</c:v>
                </c:pt>
                <c:pt idx="32">
                  <c:v>225.93028000000001</c:v>
                </c:pt>
                <c:pt idx="33">
                  <c:v>221.46342000000001</c:v>
                </c:pt>
                <c:pt idx="34">
                  <c:v>216.99656000000002</c:v>
                </c:pt>
                <c:pt idx="35">
                  <c:v>212.52969999999999</c:v>
                </c:pt>
                <c:pt idx="36">
                  <c:v>208.06283999999999</c:v>
                </c:pt>
                <c:pt idx="37">
                  <c:v>203.59598</c:v>
                </c:pt>
                <c:pt idx="38">
                  <c:v>199.12912</c:v>
                </c:pt>
                <c:pt idx="39">
                  <c:v>194.66226</c:v>
                </c:pt>
                <c:pt idx="40">
                  <c:v>190.19540000000001</c:v>
                </c:pt>
                <c:pt idx="41">
                  <c:v>187.66906</c:v>
                </c:pt>
                <c:pt idx="42">
                  <c:v>185.14272</c:v>
                </c:pt>
                <c:pt idx="43">
                  <c:v>182.61637999999999</c:v>
                </c:pt>
                <c:pt idx="44">
                  <c:v>180.09003999999999</c:v>
                </c:pt>
                <c:pt idx="45">
                  <c:v>177.56369999999998</c:v>
                </c:pt>
                <c:pt idx="46">
                  <c:v>175.03736000000001</c:v>
                </c:pt>
                <c:pt idx="47">
                  <c:v>172.51102</c:v>
                </c:pt>
                <c:pt idx="48">
                  <c:v>169.98468</c:v>
                </c:pt>
                <c:pt idx="49">
                  <c:v>167.45833999999999</c:v>
                </c:pt>
                <c:pt idx="50">
                  <c:v>164.93199999999999</c:v>
                </c:pt>
                <c:pt idx="51">
                  <c:v>163.34035999999998</c:v>
                </c:pt>
                <c:pt idx="52">
                  <c:v>161.74871999999999</c:v>
                </c:pt>
                <c:pt idx="53">
                  <c:v>160.15708000000001</c:v>
                </c:pt>
                <c:pt idx="54">
                  <c:v>158.56544</c:v>
                </c:pt>
                <c:pt idx="55">
                  <c:v>156.97379999999998</c:v>
                </c:pt>
                <c:pt idx="56">
                  <c:v>155.38216</c:v>
                </c:pt>
                <c:pt idx="57">
                  <c:v>153.79052000000001</c:v>
                </c:pt>
                <c:pt idx="58">
                  <c:v>152.19888</c:v>
                </c:pt>
                <c:pt idx="59">
                  <c:v>150.60723999999999</c:v>
                </c:pt>
                <c:pt idx="60">
                  <c:v>149.01560000000001</c:v>
                </c:pt>
                <c:pt idx="61">
                  <c:v>147.93720000000002</c:v>
                </c:pt>
                <c:pt idx="62">
                  <c:v>146.8588</c:v>
                </c:pt>
                <c:pt idx="63">
                  <c:v>145.78039999999999</c:v>
                </c:pt>
                <c:pt idx="64">
                  <c:v>144.702</c:v>
                </c:pt>
                <c:pt idx="65">
                  <c:v>143.62360000000001</c:v>
                </c:pt>
                <c:pt idx="66">
                  <c:v>142.54519999999999</c:v>
                </c:pt>
                <c:pt idx="67">
                  <c:v>141.46679999999998</c:v>
                </c:pt>
                <c:pt idx="68">
                  <c:v>140.38839999999999</c:v>
                </c:pt>
                <c:pt idx="69">
                  <c:v>139.31</c:v>
                </c:pt>
                <c:pt idx="70">
                  <c:v>138.23159999999999</c:v>
                </c:pt>
                <c:pt idx="71">
                  <c:v>137.46163999999999</c:v>
                </c:pt>
                <c:pt idx="72">
                  <c:v>136.69167999999999</c:v>
                </c:pt>
                <c:pt idx="73">
                  <c:v>135.92171999999999</c:v>
                </c:pt>
                <c:pt idx="74">
                  <c:v>135.15176</c:v>
                </c:pt>
                <c:pt idx="75">
                  <c:v>134.3818</c:v>
                </c:pt>
                <c:pt idx="76">
                  <c:v>133.61184</c:v>
                </c:pt>
                <c:pt idx="77">
                  <c:v>132.84188</c:v>
                </c:pt>
                <c:pt idx="78">
                  <c:v>132.07192000000001</c:v>
                </c:pt>
                <c:pt idx="79">
                  <c:v>131.30196000000001</c:v>
                </c:pt>
                <c:pt idx="80">
                  <c:v>130.53200000000001</c:v>
                </c:pt>
                <c:pt idx="81">
                  <c:v>129.96016</c:v>
                </c:pt>
                <c:pt idx="82">
                  <c:v>129.38832000000002</c:v>
                </c:pt>
                <c:pt idx="83">
                  <c:v>128.81648000000001</c:v>
                </c:pt>
                <c:pt idx="84">
                  <c:v>128.24464</c:v>
                </c:pt>
                <c:pt idx="85">
                  <c:v>127.6728</c:v>
                </c:pt>
                <c:pt idx="86">
                  <c:v>127.10096</c:v>
                </c:pt>
                <c:pt idx="87">
                  <c:v>126.52912000000001</c:v>
                </c:pt>
                <c:pt idx="88">
                  <c:v>125.95728</c:v>
                </c:pt>
                <c:pt idx="89">
                  <c:v>125.38543999999999</c:v>
                </c:pt>
                <c:pt idx="90">
                  <c:v>124.81359999999999</c:v>
                </c:pt>
                <c:pt idx="91">
                  <c:v>124.37569999999999</c:v>
                </c:pt>
                <c:pt idx="92">
                  <c:v>123.9378</c:v>
                </c:pt>
                <c:pt idx="93">
                  <c:v>123.4999</c:v>
                </c:pt>
                <c:pt idx="94">
                  <c:v>123.062</c:v>
                </c:pt>
                <c:pt idx="95">
                  <c:v>122.6241</c:v>
                </c:pt>
                <c:pt idx="96">
                  <c:v>122.1862</c:v>
                </c:pt>
                <c:pt idx="97">
                  <c:v>121.7483</c:v>
                </c:pt>
                <c:pt idx="98">
                  <c:v>121.3104</c:v>
                </c:pt>
                <c:pt idx="99">
                  <c:v>120.8725</c:v>
                </c:pt>
                <c:pt idx="100">
                  <c:v>120.4346</c:v>
                </c:pt>
                <c:pt idx="101">
                  <c:v>120.09102</c:v>
                </c:pt>
                <c:pt idx="102">
                  <c:v>119.74744</c:v>
                </c:pt>
                <c:pt idx="103">
                  <c:v>119.40386000000001</c:v>
                </c:pt>
                <c:pt idx="104">
                  <c:v>119.06028000000001</c:v>
                </c:pt>
                <c:pt idx="105">
                  <c:v>118.7167</c:v>
                </c:pt>
                <c:pt idx="106">
                  <c:v>118.37312</c:v>
                </c:pt>
                <c:pt idx="107">
                  <c:v>118.02954</c:v>
                </c:pt>
                <c:pt idx="108">
                  <c:v>117.68596000000001</c:v>
                </c:pt>
                <c:pt idx="109">
                  <c:v>117.34238000000001</c:v>
                </c:pt>
                <c:pt idx="110">
                  <c:v>116.9988</c:v>
                </c:pt>
                <c:pt idx="111">
                  <c:v>116.72388000000001</c:v>
                </c:pt>
                <c:pt idx="112">
                  <c:v>116.44896</c:v>
                </c:pt>
                <c:pt idx="113">
                  <c:v>116.17404000000001</c:v>
                </c:pt>
                <c:pt idx="114">
                  <c:v>115.89912</c:v>
                </c:pt>
                <c:pt idx="115">
                  <c:v>115.6242</c:v>
                </c:pt>
                <c:pt idx="116">
                  <c:v>115.34928000000001</c:v>
                </c:pt>
                <c:pt idx="117">
                  <c:v>115.07436</c:v>
                </c:pt>
                <c:pt idx="118">
                  <c:v>114.79944</c:v>
                </c:pt>
                <c:pt idx="119">
                  <c:v>114.52452</c:v>
                </c:pt>
                <c:pt idx="120">
                  <c:v>114.2496</c:v>
                </c:pt>
                <c:pt idx="121">
                  <c:v>114.02598</c:v>
                </c:pt>
                <c:pt idx="122">
                  <c:v>113.80236000000001</c:v>
                </c:pt>
                <c:pt idx="123">
                  <c:v>113.57874</c:v>
                </c:pt>
                <c:pt idx="124">
                  <c:v>113.35512</c:v>
                </c:pt>
                <c:pt idx="125">
                  <c:v>113.1315</c:v>
                </c:pt>
                <c:pt idx="126">
                  <c:v>112.90788000000001</c:v>
                </c:pt>
                <c:pt idx="127">
                  <c:v>112.68426000000001</c:v>
                </c:pt>
                <c:pt idx="128">
                  <c:v>112.46064</c:v>
                </c:pt>
                <c:pt idx="129">
                  <c:v>112.23702</c:v>
                </c:pt>
                <c:pt idx="130">
                  <c:v>112.0134</c:v>
                </c:pt>
                <c:pt idx="131">
                  <c:v>111.768076153846</c:v>
                </c:pt>
                <c:pt idx="132">
                  <c:v>111.53966439560401</c:v>
                </c:pt>
                <c:pt idx="133">
                  <c:v>111.311252637363</c:v>
                </c:pt>
                <c:pt idx="134">
                  <c:v>111.08284087912099</c:v>
                </c:pt>
                <c:pt idx="135">
                  <c:v>110.854429120879</c:v>
                </c:pt>
                <c:pt idx="136">
                  <c:v>110.626017362637</c:v>
                </c:pt>
                <c:pt idx="137">
                  <c:v>110.39760560439601</c:v>
                </c:pt>
                <c:pt idx="138">
                  <c:v>110.169193846154</c:v>
                </c:pt>
                <c:pt idx="139">
                  <c:v>109.940782087912</c:v>
                </c:pt>
                <c:pt idx="140">
                  <c:v>109.71237032966999</c:v>
                </c:pt>
                <c:pt idx="141">
                  <c:v>109.483958571429</c:v>
                </c:pt>
                <c:pt idx="142">
                  <c:v>109.255546813187</c:v>
                </c:pt>
                <c:pt idx="143">
                  <c:v>109.02713505494501</c:v>
                </c:pt>
                <c:pt idx="144">
                  <c:v>108.798723296703</c:v>
                </c:pt>
                <c:pt idx="145">
                  <c:v>108.57031153846199</c:v>
                </c:pt>
                <c:pt idx="146">
                  <c:v>108.34189978022</c:v>
                </c:pt>
                <c:pt idx="147">
                  <c:v>108.113488021978</c:v>
                </c:pt>
                <c:pt idx="148">
                  <c:v>107.885076263736</c:v>
                </c:pt>
                <c:pt idx="149">
                  <c:v>107.65666450549</c:v>
                </c:pt>
                <c:pt idx="150">
                  <c:v>107.428252747248</c:v>
                </c:pt>
                <c:pt idx="151">
                  <c:v>107.19984098900601</c:v>
                </c:pt>
                <c:pt idx="152">
                  <c:v>106.971429230764</c:v>
                </c:pt>
                <c:pt idx="153">
                  <c:v>106.743017472522</c:v>
                </c:pt>
                <c:pt idx="154">
                  <c:v>106.51460571427999</c:v>
                </c:pt>
                <c:pt idx="155">
                  <c:v>106.28619395603801</c:v>
                </c:pt>
                <c:pt idx="156">
                  <c:v>106.057782197796</c:v>
                </c:pt>
                <c:pt idx="157">
                  <c:v>105.829370439554</c:v>
                </c:pt>
                <c:pt idx="158">
                  <c:v>105.60095868131199</c:v>
                </c:pt>
                <c:pt idx="159">
                  <c:v>105.37254692307</c:v>
                </c:pt>
                <c:pt idx="160">
                  <c:v>105.144135164828</c:v>
                </c:pt>
              </c:numCache>
            </c:numRef>
          </c:val>
          <c:smooth val="0"/>
          <c:extLst>
            <c:ext xmlns:c16="http://schemas.microsoft.com/office/drawing/2014/chart" uri="{C3380CC4-5D6E-409C-BE32-E72D297353CC}">
              <c16:uniqueId val="{0000000A-5D44-4CA9-BBD1-9D8723E4D4BD}"/>
            </c:ext>
          </c:extLst>
        </c:ser>
        <c:dLbls>
          <c:showLegendKey val="0"/>
          <c:showVal val="0"/>
          <c:showCatName val="0"/>
          <c:showSerName val="0"/>
          <c:showPercent val="0"/>
          <c:showBubbleSize val="0"/>
        </c:dLbls>
        <c:smooth val="0"/>
        <c:axId val="584862175"/>
        <c:axId val="584862655"/>
      </c:lineChart>
      <c:catAx>
        <c:axId val="584862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84862655"/>
        <c:crosses val="autoZero"/>
        <c:auto val="1"/>
        <c:lblAlgn val="ctr"/>
        <c:lblOffset val="100"/>
        <c:noMultiLvlLbl val="0"/>
      </c:catAx>
      <c:valAx>
        <c:axId val="5848626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8486217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274320</xdr:colOff>
      <xdr:row>2</xdr:row>
      <xdr:rowOff>19050</xdr:rowOff>
    </xdr:from>
    <xdr:to>
      <xdr:col>31</xdr:col>
      <xdr:colOff>373380</xdr:colOff>
      <xdr:row>40</xdr:row>
      <xdr:rowOff>60960</xdr:rowOff>
    </xdr:to>
    <xdr:graphicFrame macro="">
      <xdr:nvGraphicFramePr>
        <xdr:cNvPr id="2" name="Chart 1">
          <a:extLst>
            <a:ext uri="{FF2B5EF4-FFF2-40B4-BE49-F238E27FC236}">
              <a16:creationId xmlns:a16="http://schemas.microsoft.com/office/drawing/2014/main" id="{9EAB5E15-BBF6-4EFA-B04E-607B2D611F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9D7CA3-5B72-4BB7-8632-91000516AFA3}" name="Table1" displayName="Table1" ref="A1:N162" totalsRowShown="0">
  <autoFilter ref="A1:N162" xr:uid="{10ECBBFD-C6B3-4662-BF4B-F2CCAF9DDB78}"/>
  <tableColumns count="14">
    <tableColumn id="1" xr3:uid="{FBC26F57-14AE-491A-ABA9-76C8061FD817}" name="Johtopituus"/>
    <tableColumn id="18" xr3:uid="{841CC24A-E653-4CEB-914D-29ABC31CFDC9}" name="Sarake1"/>
    <tableColumn id="2" xr3:uid="{44F25A06-C2EE-4423-B9F5-E14D3E740675}" name="1-Duck kulutus"/>
    <tableColumn id="8" xr3:uid="{A2D3F7EA-270A-4A67-9E6C-70B95BE28E64}" name="keskimääräinen siirtokapasiteetti" dataDxfId="18">
      <calculatedColumnFormula>AVERAGE(C$2:C2)</calculatedColumnFormula>
    </tableColumn>
    <tableColumn id="3" xr3:uid="{AC258961-FD6C-4561-B444-0D6AB2E3C9B6}" name="1-Duck tuotanto"/>
    <tableColumn id="9" xr3:uid="{B0BA3391-B0E8-4DAE-BA6A-92EFD00926A3}" name="keskimääräinen siirtokapasiteetti2" dataDxfId="17">
      <calculatedColumnFormula>AVERAGE(E$2:E2)</calculatedColumnFormula>
    </tableColumn>
    <tableColumn id="4" xr3:uid="{AAD6F56D-86A0-4B62-877D-B6FE6643F992}" name="2-Duck kulutus"/>
    <tableColumn id="10" xr3:uid="{202710C4-8E09-4E8E-A12D-A739F1EEC8F2}" name="keskimääräinen siirtokapasiteetti3" dataDxfId="16">
      <calculatedColumnFormula>AVERAGE(G$2:G2)</calculatedColumnFormula>
    </tableColumn>
    <tableColumn id="5" xr3:uid="{DF2D6C8D-A6BA-4CEA-8B80-A880A25A7756}" name="2-Duck tuotanto"/>
    <tableColumn id="11" xr3:uid="{C4CB87D3-2C74-45F7-9239-110A04C310FD}" name="keskimääräinen siirtokapasiteetti4" dataDxfId="15">
      <calculatedColumnFormula>AVERAGE(I$2:I2)</calculatedColumnFormula>
    </tableColumn>
    <tableColumn id="6" xr3:uid="{0BED162A-7705-440F-B7A0-CF35C240918C}" name="2x2-Duck kulutus"/>
    <tableColumn id="12" xr3:uid="{2D50D0DD-18E3-430E-9E0C-8E3959FD6D54}" name="keskimääräinen siirtokapasiteetti5" dataDxfId="14">
      <calculatedColumnFormula>AVERAGE(K$2:K2)</calculatedColumnFormula>
    </tableColumn>
    <tableColumn id="7" xr3:uid="{B845B063-9322-488F-B8F9-C788EAAD2D90}" name="2x2-Duck tuotanto"/>
    <tableColumn id="14" xr3:uid="{E4DDF5C1-58EC-467C-865E-3820063D253E}" name="keskimääräinen siirtokapasiteetti6" dataDxfId="13">
      <calculatedColumnFormula>AVERAGE(M$2:M2)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BD5A1E-40FD-4A50-99F7-CDBC5C6F97EC}" name="Table13" displayName="Table13" ref="A1:V162" totalsRowShown="0" headerRowDxfId="0">
  <autoFilter ref="A1:V162" xr:uid="{BEBD5A1E-40FD-4A50-99F7-CDBC5C6F97EC}"/>
  <tableColumns count="22">
    <tableColumn id="1" xr3:uid="{14A442E9-F7DA-4711-8D69-2B78A88ADB62}" name="Johtoyhteyden pituus"/>
    <tableColumn id="2" xr3:uid="{8BFDD772-0307-4D53-8CA5-E1821B3CCA24}" name="1-Duck kulutus"/>
    <tableColumn id="8" xr3:uid="{EFED7245-7743-49AD-AE32-CF344767207C}" name="2-Duck kulutus" dataDxfId="12"/>
    <tableColumn id="19" xr3:uid="{E556BCAB-8DF9-4AEC-A8E2-38B83FD37F12}" name="2x2-Duck kulutus" dataDxfId="11"/>
    <tableColumn id="3" xr3:uid="{664D4244-2296-4762-80D6-30408F739774}" name="Kulutuksen kapasiteettivarausmaksu etäisyydellä x ilman vapaasti seisovia pylväitä" dataDxfId="10">
      <calculatedColumnFormula array="1">SLOPE(Table13[[#This Row],[Johtoyhteyden pituus]]*marginaalikustannus!$D$8:$D$10,Table13[[#This Row],[1-Duck kulutus]:[2x2-Duck kulutus]])</calculatedColumnFormula>
    </tableColumn>
    <tableColumn id="9" xr3:uid="{584D58B5-2840-449A-BAD8-D0EFCF96BAD0}" name="Kulutuksen keskimääräinen kapasiteettivarausmaksu x pituisella siirtoyhteydellä ilman vapaasti seisovia pylväitä" dataDxfId="9">
      <calculatedColumnFormula>AVERAGE($E$2:E2)</calculatedColumnFormula>
    </tableColumn>
    <tableColumn id="20" xr3:uid="{2495D074-B80E-4386-96D4-A94E6E35479E}" name="Sarake6" dataDxfId="8"/>
    <tableColumn id="4" xr3:uid="{48113CC9-0599-44E9-B6AA-3C8C2C94B649}" name="1-Duck tuotanto" dataDxfId="7"/>
    <tableColumn id="10" xr3:uid="{D161CD7D-4F4F-458E-9D8A-26EF976323E2}" name="2-Duck tuotanto" dataDxfId="6"/>
    <tableColumn id="5" xr3:uid="{B0A5977E-27AB-4D37-B05A-915C09877164}" name="2x2-Duck tuotanto" dataDxfId="5"/>
    <tableColumn id="11" xr3:uid="{82C3610C-36FD-46BA-8429-46CAB1A9CFB8}" name="Tuotannon kapasiteettivarausmaksu etäisyydellä x ilman vapaasti seisovia pylväitä" dataDxfId="4">
      <calculatedColumnFormula array="1">SLOPE(Table13[[#This Row],[Johtoyhteyden pituus]]*marginaalikustannus!$D$8:$D$10,Table13[[#This Row],[1-Duck tuotanto]:[2x2-Duck tuotanto]])</calculatedColumnFormula>
    </tableColumn>
    <tableColumn id="6" xr3:uid="{4F7F14C6-5E5E-434C-A0F5-CEFC61453438}" name="Tuotannon keskimääräinen kapasiteettivarausmaksu x pituisella siirtoyhteydellä ilman vapaasti seisovia pylväitä" dataDxfId="3"/>
    <tableColumn id="12" xr3:uid="{6A3C5F54-CCE1-4C64-A5B3-190CB29AD68D}" name="Sarake5" dataDxfId="2"/>
    <tableColumn id="7" xr3:uid="{FF4B6C23-D649-41DD-B034-D36E6B96A815}" name="Sarake7"/>
    <tableColumn id="27" xr3:uid="{391C2617-5CC9-4E98-85C8-5E0B83456535}" name="Vapari kulutuksen kapasiteettivarausmaksu etäisyydellä x">
      <calculatedColumnFormula array="1">SLOPE(Table13[[#This Row],[Johtoyhteyden pituus]]*marginaalikustannus!$D$14:$D$16,Table13[[#This Row],[1-Duck kulutus]:[2x2-Duck kulutus]])</calculatedColumnFormula>
    </tableColumn>
    <tableColumn id="26" xr3:uid="{11603014-C785-457D-84FF-1A8708D85A6C}" name="Vapari kulutuksen keskimääräinen kapasiteettivarausmaksu x pituisella johdolla">
      <calculatedColumnFormula>AVERAGE($O$2:O2)</calculatedColumnFormula>
    </tableColumn>
    <tableColumn id="25" xr3:uid="{CAB3375D-F74C-4A47-989E-43DEA540DB9F}" name="Sarake76"/>
    <tableColumn id="24" xr3:uid="{EA27609F-7001-4778-9C15-C4F38B5C1592}" name="Sarake75"/>
    <tableColumn id="23" xr3:uid="{CCC1A6D0-60DC-4E47-99ED-DCABA194E3D7}" name="Vapari tuotannon kapasiteettivarausmaksu etäisyydellä x">
      <calculatedColumnFormula array="1">SLOPE(Table13[[#This Row],[Johtoyhteyden pituus]]*marginaalikustannus!$D$14:$D$16,Table13[[#This Row],[1-Duck tuotanto]:[2x2-Duck tuotanto]])</calculatedColumnFormula>
    </tableColumn>
    <tableColumn id="22" xr3:uid="{AD2F69E0-1B59-476D-B893-4E462F70ED8A}" name="Vapari tuotannon keskimääräinen kapasiteettivarausmaksu x pituisella johdolla">
      <calculatedColumnFormula>AVERAGE($S$2:S2)</calculatedColumnFormula>
    </tableColumn>
    <tableColumn id="21" xr3:uid="{6BAFD98B-5C2F-444E-BED1-82B3C6733642}" name="Sarake72"/>
    <tableColumn id="14" xr3:uid="{5E34A88B-DF92-467A-83E4-BF02CB52CF66}" name="Sarake8" dataDxfId="1"/>
  </tableColumns>
  <tableStyleInfo name="TableStyleMedium2" showFirstColumn="0" showLastColumn="0" showRowStripes="1" showColumnStripes="0"/>
</table>
</file>

<file path=xl/theme/theme1.xml><?xml version="1.0" encoding="utf-8"?>
<a:theme xmlns:a="http://schemas.openxmlformats.org/drawingml/2006/main" name="Office 2013 – 2022 -te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7D106-ED91-40AD-9CB3-0A97084939AC}">
  <dimension ref="A1:D29"/>
  <sheetViews>
    <sheetView tabSelected="1" workbookViewId="0">
      <selection activeCell="H5" sqref="H5"/>
    </sheetView>
  </sheetViews>
  <sheetFormatPr defaultRowHeight="15" x14ac:dyDescent="0.25"/>
  <cols>
    <col min="1" max="1" width="91" customWidth="1"/>
    <col min="2" max="2" width="16" customWidth="1"/>
    <col min="4" max="4" width="149.42578125" customWidth="1"/>
  </cols>
  <sheetData>
    <row r="1" spans="1:4" ht="42" x14ac:dyDescent="0.35">
      <c r="A1" s="54" t="s">
        <v>0</v>
      </c>
      <c r="B1" s="43"/>
      <c r="C1" s="43"/>
      <c r="D1" s="51" t="s">
        <v>1</v>
      </c>
    </row>
    <row r="2" spans="1:4" ht="6.75" customHeight="1" x14ac:dyDescent="0.25">
      <c r="A2" s="43"/>
      <c r="B2" s="43"/>
      <c r="C2" s="43"/>
      <c r="D2" s="49"/>
    </row>
    <row r="3" spans="1:4" ht="30" x14ac:dyDescent="0.25">
      <c r="A3" s="14" t="s">
        <v>2</v>
      </c>
      <c r="B3" s="19">
        <v>224</v>
      </c>
      <c r="C3" s="10" t="s">
        <v>3</v>
      </c>
    </row>
    <row r="4" spans="1:4" ht="30" x14ac:dyDescent="0.25">
      <c r="A4" s="14" t="s">
        <v>78</v>
      </c>
      <c r="B4" s="19">
        <v>50</v>
      </c>
      <c r="C4" s="10" t="s">
        <v>4</v>
      </c>
      <c r="D4" s="41" t="s">
        <v>79</v>
      </c>
    </row>
    <row r="5" spans="1:4" ht="30" x14ac:dyDescent="0.25">
      <c r="A5" s="14" t="s">
        <v>6</v>
      </c>
      <c r="B5" s="19">
        <v>10</v>
      </c>
      <c r="C5" s="10" t="s">
        <v>7</v>
      </c>
    </row>
    <row r="6" spans="1:4" ht="5.25" customHeight="1" x14ac:dyDescent="0.25">
      <c r="A6" s="44"/>
      <c r="B6" s="45"/>
      <c r="C6" s="45"/>
      <c r="D6" s="49"/>
    </row>
    <row r="7" spans="1:4" ht="27.75" customHeight="1" x14ac:dyDescent="0.25">
      <c r="A7" s="37" t="s">
        <v>8</v>
      </c>
      <c r="B7" s="38">
        <f>VLOOKUP('Laskentatyökalu 1'!B4,Table13[[Johtoyhteyden pituus]:[Kulutuksen keskimääräinen kapasiteettivarausmaksu x pituisella siirtoyhteydellä ilman vapaasti seisovia pylväitä]],6,FALSE)*(1-B5/100)+VLOOKUP('Laskentatyökalu 1'!B4,Table13[[Sarake7]:[Vapari kulutuksen keskimääräinen kapasiteettivarausmaksu x pituisella johdolla]],3,FALSE)*(B5/100)</f>
        <v>11130.345284943936</v>
      </c>
      <c r="C7" s="39" t="s">
        <v>9</v>
      </c>
    </row>
    <row r="8" spans="1:4" ht="27.75" customHeight="1" x14ac:dyDescent="0.25">
      <c r="A8" s="37" t="s">
        <v>10</v>
      </c>
      <c r="B8" s="52">
        <f>VLOOKUP('Laskentatyökalu 1'!B4,Table13[[Johtoyhteyden pituus]:[Tuotannon keskimääräinen kapasiteettivarausmaksu x pituisella siirtoyhteydellä ilman vapaasti seisovia pylväitä]],12,FALSE)*(1-B5/100)+VLOOKUP('Laskentatyökalu 1'!B4,Table13[[Sarake75]:[Vapari tuotannon keskimääräinen kapasiteettivarausmaksu x pituisella johdolla]],3,FALSE)*(B5/100)</f>
        <v>22460.979231565158</v>
      </c>
      <c r="C8" s="53" t="s">
        <v>9</v>
      </c>
    </row>
    <row r="9" spans="1:4" ht="21.75" customHeight="1" x14ac:dyDescent="0.25">
      <c r="A9" s="55" t="s">
        <v>11</v>
      </c>
      <c r="B9" s="48"/>
      <c r="C9" s="47"/>
      <c r="D9" s="49"/>
    </row>
    <row r="10" spans="1:4" ht="30" x14ac:dyDescent="0.25">
      <c r="A10" s="56" t="s">
        <v>12</v>
      </c>
      <c r="B10" s="46"/>
      <c r="C10" s="46"/>
      <c r="D10" s="50" t="s">
        <v>5</v>
      </c>
    </row>
    <row r="11" spans="1:4" ht="30" x14ac:dyDescent="0.25">
      <c r="A11" s="9" t="s">
        <v>13</v>
      </c>
      <c r="B11" s="33">
        <v>30</v>
      </c>
      <c r="C11" s="12" t="s">
        <v>14</v>
      </c>
    </row>
    <row r="12" spans="1:4" ht="30" x14ac:dyDescent="0.25">
      <c r="A12" s="9" t="s">
        <v>15</v>
      </c>
      <c r="B12" s="34">
        <v>20</v>
      </c>
      <c r="C12" s="12" t="s">
        <v>14</v>
      </c>
    </row>
    <row r="13" spans="1:4" ht="30" x14ac:dyDescent="0.25">
      <c r="A13" s="11" t="s">
        <v>16</v>
      </c>
      <c r="B13" s="34">
        <v>60</v>
      </c>
      <c r="C13" s="12" t="s">
        <v>14</v>
      </c>
    </row>
    <row r="14" spans="1:4" ht="30" x14ac:dyDescent="0.25">
      <c r="A14" s="56" t="s">
        <v>17</v>
      </c>
      <c r="B14" s="43"/>
      <c r="C14" s="43"/>
      <c r="D14" s="50" t="s">
        <v>5</v>
      </c>
    </row>
    <row r="15" spans="1:4" ht="30" x14ac:dyDescent="0.25">
      <c r="A15" s="9" t="s">
        <v>13</v>
      </c>
      <c r="B15" s="19">
        <v>50</v>
      </c>
      <c r="C15" s="10" t="s">
        <v>14</v>
      </c>
    </row>
    <row r="16" spans="1:4" ht="30" x14ac:dyDescent="0.25">
      <c r="A16" s="9" t="s">
        <v>15</v>
      </c>
      <c r="B16" s="34">
        <v>20</v>
      </c>
      <c r="C16" s="12" t="s">
        <v>14</v>
      </c>
    </row>
    <row r="17" spans="1:4" ht="30" x14ac:dyDescent="0.25">
      <c r="A17" s="11" t="s">
        <v>16</v>
      </c>
      <c r="B17" s="34">
        <v>60</v>
      </c>
      <c r="C17" s="12" t="s">
        <v>14</v>
      </c>
    </row>
    <row r="18" spans="1:4" ht="6" customHeight="1" x14ac:dyDescent="0.25">
      <c r="A18" s="43"/>
      <c r="B18" s="43"/>
      <c r="C18" s="43"/>
      <c r="D18" s="49"/>
    </row>
    <row r="19" spans="1:4" ht="30" x14ac:dyDescent="0.25">
      <c r="A19" s="15" t="s">
        <v>18</v>
      </c>
      <c r="B19" s="31">
        <f>IF(B11-B12&lt;B13,(B11-B12)/B13,1)</f>
        <v>0.16666666666666666</v>
      </c>
      <c r="C19" s="13"/>
    </row>
    <row r="20" spans="1:4" ht="30" x14ac:dyDescent="0.25">
      <c r="A20" s="15" t="s">
        <v>19</v>
      </c>
      <c r="B20" s="32">
        <f>IF(B11-B12&lt;B13,AVERAGE(B19,1),1)</f>
        <v>0.58333333333333337</v>
      </c>
      <c r="C20" s="13"/>
    </row>
    <row r="21" spans="1:4" ht="30" x14ac:dyDescent="0.25">
      <c r="A21" s="15" t="s">
        <v>20</v>
      </c>
      <c r="B21" s="30">
        <f>IF(((B17-(B15-B16))*(B7/B8))&gt;0,((B17-(B15-B16))*(B7/B8)),0)</f>
        <v>14.866242255327089</v>
      </c>
      <c r="C21" s="13" t="s">
        <v>14</v>
      </c>
      <c r="D21" s="40" t="s">
        <v>21</v>
      </c>
    </row>
    <row r="22" spans="1:4" ht="38.25" customHeight="1" x14ac:dyDescent="0.25">
      <c r="A22" s="37" t="s">
        <v>22</v>
      </c>
      <c r="B22" s="52">
        <f>IF(B21&gt;0,B20*B8,B8)</f>
        <v>13102.237885079676</v>
      </c>
      <c r="C22" s="39" t="s">
        <v>9</v>
      </c>
      <c r="D22" s="41" t="s">
        <v>23</v>
      </c>
    </row>
    <row r="23" spans="1:4" ht="18.75" x14ac:dyDescent="0.3">
      <c r="A23" s="35"/>
      <c r="B23" s="36"/>
      <c r="C23" s="7"/>
    </row>
    <row r="24" spans="1:4" ht="147.75" customHeight="1" x14ac:dyDescent="0.25">
      <c r="A24" s="58" t="s">
        <v>92</v>
      </c>
      <c r="B24" s="58"/>
      <c r="C24" s="58"/>
      <c r="D24" s="58"/>
    </row>
    <row r="25" spans="1:4" ht="26.25" x14ac:dyDescent="0.25">
      <c r="A25" s="66" t="s">
        <v>91</v>
      </c>
      <c r="B25" s="42"/>
      <c r="C25" s="42"/>
      <c r="D25" s="42"/>
    </row>
    <row r="26" spans="1:4" ht="84" customHeight="1" x14ac:dyDescent="0.25">
      <c r="A26" s="57" t="s">
        <v>94</v>
      </c>
      <c r="B26" s="57"/>
      <c r="C26" s="57"/>
      <c r="D26" s="57"/>
    </row>
    <row r="27" spans="1:4" ht="72" customHeight="1" x14ac:dyDescent="0.25">
      <c r="A27" s="57" t="s">
        <v>93</v>
      </c>
      <c r="B27" s="57"/>
      <c r="C27" s="57"/>
      <c r="D27" s="57"/>
    </row>
    <row r="28" spans="1:4" ht="44.25" customHeight="1" x14ac:dyDescent="0.25">
      <c r="A28" s="57" t="s">
        <v>95</v>
      </c>
      <c r="B28" s="57"/>
      <c r="C28" s="57"/>
      <c r="D28" s="57"/>
    </row>
    <row r="29" spans="1:4" x14ac:dyDescent="0.25">
      <c r="A29" s="1"/>
    </row>
  </sheetData>
  <mergeCells count="4">
    <mergeCell ref="A28:D28"/>
    <mergeCell ref="A24:D24"/>
    <mergeCell ref="A26:D26"/>
    <mergeCell ref="A27:D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D6107-A95E-4844-8DD2-7C54D29F66BB}">
  <dimension ref="A1:D24"/>
  <sheetViews>
    <sheetView topLeftCell="A10" workbookViewId="0">
      <selection activeCell="D24" sqref="D24"/>
    </sheetView>
  </sheetViews>
  <sheetFormatPr defaultRowHeight="15" x14ac:dyDescent="0.25"/>
  <cols>
    <col min="1" max="1" width="90.7109375" customWidth="1"/>
    <col min="2" max="2" width="14.28515625" customWidth="1"/>
    <col min="3" max="3" width="16.5703125" customWidth="1"/>
    <col min="4" max="4" width="143.140625" customWidth="1"/>
  </cols>
  <sheetData>
    <row r="1" spans="1:4" ht="63" customHeight="1" x14ac:dyDescent="0.25">
      <c r="A1" s="65" t="s">
        <v>90</v>
      </c>
      <c r="B1" s="65"/>
      <c r="C1" s="65"/>
      <c r="D1" s="68" t="s">
        <v>1</v>
      </c>
    </row>
    <row r="2" spans="1:4" ht="6" customHeight="1" x14ac:dyDescent="0.25">
      <c r="A2" s="43"/>
      <c r="B2" s="43"/>
      <c r="C2" s="43"/>
      <c r="D2" s="49"/>
    </row>
    <row r="3" spans="1:4" ht="30" x14ac:dyDescent="0.25">
      <c r="A3" s="14" t="s">
        <v>2</v>
      </c>
      <c r="B3" s="19">
        <v>224</v>
      </c>
      <c r="C3" s="10" t="s">
        <v>3</v>
      </c>
    </row>
    <row r="4" spans="1:4" ht="45.75" customHeight="1" x14ac:dyDescent="0.25">
      <c r="A4" s="14" t="s">
        <v>89</v>
      </c>
      <c r="B4" s="19">
        <v>25</v>
      </c>
      <c r="C4" s="10" t="s">
        <v>4</v>
      </c>
      <c r="D4" s="1" t="s">
        <v>96</v>
      </c>
    </row>
    <row r="5" spans="1:4" ht="30" x14ac:dyDescent="0.25">
      <c r="A5" s="14" t="s">
        <v>6</v>
      </c>
      <c r="B5" s="19">
        <v>10</v>
      </c>
      <c r="C5" s="10" t="s">
        <v>7</v>
      </c>
    </row>
    <row r="6" spans="1:4" x14ac:dyDescent="0.25">
      <c r="A6" s="44"/>
      <c r="B6" s="45"/>
      <c r="C6" s="45"/>
      <c r="D6" s="49"/>
    </row>
    <row r="7" spans="1:4" ht="30" x14ac:dyDescent="0.25">
      <c r="A7" s="37" t="s">
        <v>8</v>
      </c>
      <c r="B7" s="38">
        <f>VLOOKUP('Laskentatyökalu 2'!B4,Table13[[Johtoyhteyden pituus]:[Kulutuksen keskimääräinen kapasiteettivarausmaksu x pituisella siirtoyhteydellä ilman vapaasti seisovia pylväitä]],5,FALSE)*(1-B5/100)+VLOOKUP('Laskentatyökalu 2'!B4,Table13[[Sarake7]:[Vapari kulutuksen keskimääräinen kapasiteettivarausmaksu x pituisella johdolla]],2,FALSE)*(B5/100)</f>
        <v>9521.9642857142844</v>
      </c>
      <c r="C7" s="39" t="s">
        <v>9</v>
      </c>
    </row>
    <row r="8" spans="1:4" ht="30" x14ac:dyDescent="0.25">
      <c r="A8" s="37" t="s">
        <v>10</v>
      </c>
      <c r="B8" s="52">
        <f>VLOOKUP('Laskentatyökalu 2'!B4,Table13[[Johtoyhteyden pituus]:[Tuotannon keskimääräinen kapasiteettivarausmaksu x pituisella siirtoyhteydellä ilman vapaasti seisovia pylväitä]],11,FALSE)*(1-B5/100)+VLOOKUP('Laskentatyökalu 2'!B4,Table13[[Sarake75]:[Vapari tuotannon keskimääräinen kapasiteettivarausmaksu x pituisella johdolla]],2,FALSE)*(B5/100)</f>
        <v>17592.528747439654</v>
      </c>
      <c r="C8" s="53" t="s">
        <v>9</v>
      </c>
    </row>
    <row r="9" spans="1:4" ht="37.5" x14ac:dyDescent="0.25">
      <c r="A9" s="55" t="s">
        <v>11</v>
      </c>
      <c r="B9" s="48"/>
      <c r="C9" s="47"/>
      <c r="D9" s="49"/>
    </row>
    <row r="10" spans="1:4" ht="30" x14ac:dyDescent="0.25">
      <c r="A10" s="56" t="s">
        <v>12</v>
      </c>
      <c r="B10" s="46"/>
      <c r="C10" s="46"/>
      <c r="D10" s="50" t="s">
        <v>5</v>
      </c>
    </row>
    <row r="11" spans="1:4" ht="30" x14ac:dyDescent="0.25">
      <c r="A11" s="9" t="s">
        <v>13</v>
      </c>
      <c r="B11" s="33">
        <v>30</v>
      </c>
      <c r="C11" s="12" t="s">
        <v>14</v>
      </c>
    </row>
    <row r="12" spans="1:4" ht="30" x14ac:dyDescent="0.25">
      <c r="A12" s="9" t="s">
        <v>15</v>
      </c>
      <c r="B12" s="34">
        <v>20</v>
      </c>
      <c r="C12" s="12" t="s">
        <v>14</v>
      </c>
    </row>
    <row r="13" spans="1:4" ht="30" x14ac:dyDescent="0.25">
      <c r="A13" s="11" t="s">
        <v>16</v>
      </c>
      <c r="B13" s="34">
        <v>60</v>
      </c>
      <c r="C13" s="12" t="s">
        <v>14</v>
      </c>
    </row>
    <row r="14" spans="1:4" ht="30" x14ac:dyDescent="0.25">
      <c r="A14" s="56" t="s">
        <v>17</v>
      </c>
      <c r="B14" s="43"/>
      <c r="C14" s="43"/>
      <c r="D14" s="50" t="s">
        <v>5</v>
      </c>
    </row>
    <row r="15" spans="1:4" ht="30" x14ac:dyDescent="0.25">
      <c r="A15" s="9" t="s">
        <v>13</v>
      </c>
      <c r="B15" s="19">
        <v>50</v>
      </c>
      <c r="C15" s="10" t="s">
        <v>14</v>
      </c>
    </row>
    <row r="16" spans="1:4" ht="30" x14ac:dyDescent="0.25">
      <c r="A16" s="9" t="s">
        <v>15</v>
      </c>
      <c r="B16" s="34">
        <v>20</v>
      </c>
      <c r="C16" s="12" t="s">
        <v>14</v>
      </c>
    </row>
    <row r="17" spans="1:4" ht="30" x14ac:dyDescent="0.25">
      <c r="A17" s="11" t="s">
        <v>16</v>
      </c>
      <c r="B17" s="34">
        <v>60</v>
      </c>
      <c r="C17" s="12" t="s">
        <v>14</v>
      </c>
    </row>
    <row r="18" spans="1:4" x14ac:dyDescent="0.25">
      <c r="A18" s="43"/>
      <c r="B18" s="43"/>
      <c r="C18" s="43"/>
      <c r="D18" s="49"/>
    </row>
    <row r="19" spans="1:4" ht="30" x14ac:dyDescent="0.25">
      <c r="A19" s="15" t="s">
        <v>18</v>
      </c>
      <c r="B19" s="31">
        <f>IF(B11-B12&lt;B13,(B11-B12)/B13,1)</f>
        <v>0.16666666666666666</v>
      </c>
      <c r="C19" s="13"/>
    </row>
    <row r="20" spans="1:4" ht="30" x14ac:dyDescent="0.25">
      <c r="A20" s="15" t="s">
        <v>19</v>
      </c>
      <c r="B20" s="32">
        <f>IF(B11-B12&lt;B13,AVERAGE(B19,1),1)</f>
        <v>0.58333333333333337</v>
      </c>
      <c r="C20" s="13"/>
    </row>
    <row r="21" spans="1:4" ht="30" x14ac:dyDescent="0.25">
      <c r="A21" s="15" t="s">
        <v>20</v>
      </c>
      <c r="B21" s="30">
        <f>IF(((B17-(B15-B16))*(B7/B8))&gt;0,((B17-(B15-B16))*(B7/B8)),0)</f>
        <v>16.237513814664204</v>
      </c>
      <c r="C21" s="13" t="s">
        <v>14</v>
      </c>
    </row>
    <row r="22" spans="1:4" ht="30" x14ac:dyDescent="0.25">
      <c r="A22" s="37" t="s">
        <v>22</v>
      </c>
      <c r="B22" s="38">
        <f>IF(B21&gt;0,B20*B8,B8)</f>
        <v>10262.308436006466</v>
      </c>
      <c r="C22" s="39" t="s">
        <v>9</v>
      </c>
    </row>
    <row r="24" spans="1:4" ht="178.5" customHeight="1" x14ac:dyDescent="0.25">
      <c r="A24" s="67" t="s">
        <v>97</v>
      </c>
      <c r="B24" s="67"/>
      <c r="C24" s="67"/>
    </row>
  </sheetData>
  <mergeCells count="2">
    <mergeCell ref="A1:C1"/>
    <mergeCell ref="A24:C2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9E39-1E3D-4F7D-84D9-C1AE5816901F}">
  <dimension ref="A1:M24"/>
  <sheetViews>
    <sheetView workbookViewId="0">
      <selection activeCell="D15" sqref="D15"/>
    </sheetView>
  </sheetViews>
  <sheetFormatPr defaultRowHeight="15" x14ac:dyDescent="0.25"/>
  <cols>
    <col min="1" max="1" width="48.28515625" bestFit="1" customWidth="1"/>
    <col min="2" max="2" width="13.5703125" bestFit="1" customWidth="1"/>
    <col min="3" max="3" width="14.7109375" bestFit="1" customWidth="1"/>
    <col min="4" max="4" width="11.42578125" bestFit="1" customWidth="1"/>
    <col min="5" max="5" width="16.140625" customWidth="1"/>
    <col min="6" max="6" width="17.85546875" customWidth="1"/>
    <col min="7" max="7" width="26" customWidth="1"/>
  </cols>
  <sheetData>
    <row r="1" spans="1:13" x14ac:dyDescent="0.25">
      <c r="A1" s="8" t="s">
        <v>24</v>
      </c>
      <c r="H1" s="4"/>
    </row>
    <row r="2" spans="1:13" x14ac:dyDescent="0.25">
      <c r="A2" s="4"/>
      <c r="B2" s="4"/>
      <c r="C2" s="4"/>
      <c r="D2" s="64" t="s">
        <v>25</v>
      </c>
      <c r="E2" s="64"/>
      <c r="F2" s="64"/>
      <c r="G2" s="64"/>
      <c r="H2" s="4"/>
    </row>
    <row r="3" spans="1:13" x14ac:dyDescent="0.25">
      <c r="A3" t="s">
        <v>26</v>
      </c>
      <c r="B3" s="2"/>
      <c r="C3" s="4"/>
      <c r="D3" s="64"/>
      <c r="E3" s="64"/>
      <c r="F3" s="64"/>
      <c r="G3" s="64"/>
      <c r="H3" s="4"/>
    </row>
    <row r="4" spans="1:13" x14ac:dyDescent="0.25">
      <c r="A4" t="s">
        <v>27</v>
      </c>
      <c r="B4" s="2">
        <f>'Laskentatyökalu 1'!B3</f>
        <v>224</v>
      </c>
      <c r="C4" s="4"/>
      <c r="D4" s="64"/>
      <c r="E4" s="64"/>
      <c r="F4" s="64"/>
      <c r="G4" s="64"/>
      <c r="H4" s="4"/>
    </row>
    <row r="5" spans="1:13" x14ac:dyDescent="0.25">
      <c r="A5" t="s">
        <v>28</v>
      </c>
      <c r="B5" s="29">
        <f>1000/B4</f>
        <v>4.4642857142857144</v>
      </c>
      <c r="C5" s="4"/>
      <c r="D5" s="4"/>
      <c r="E5" s="4"/>
      <c r="F5" s="4"/>
      <c r="G5" s="4"/>
      <c r="H5" s="4"/>
    </row>
    <row r="6" spans="1:13" ht="15" customHeight="1" x14ac:dyDescent="0.25">
      <c r="A6" t="s">
        <v>29</v>
      </c>
      <c r="B6" s="2">
        <f>MROUND('Laskentatyökalu 1'!B4,1)</f>
        <v>50</v>
      </c>
      <c r="C6" s="4"/>
      <c r="D6" s="28"/>
      <c r="E6" s="59" t="s">
        <v>30</v>
      </c>
      <c r="F6" s="61" t="s">
        <v>31</v>
      </c>
      <c r="G6" s="63" t="s">
        <v>32</v>
      </c>
      <c r="H6" s="4"/>
    </row>
    <row r="7" spans="1:13" ht="32.25" customHeight="1" x14ac:dyDescent="0.25">
      <c r="A7" s="4"/>
      <c r="B7" s="4"/>
      <c r="C7" s="4"/>
      <c r="D7" t="s">
        <v>33</v>
      </c>
      <c r="E7" s="60"/>
      <c r="F7" s="62"/>
      <c r="G7" s="63"/>
      <c r="H7" s="4"/>
      <c r="I7" s="6"/>
      <c r="J7" s="6"/>
      <c r="K7" s="6"/>
      <c r="L7" s="6"/>
      <c r="M7" s="6"/>
    </row>
    <row r="8" spans="1:13" x14ac:dyDescent="0.25">
      <c r="A8" t="s">
        <v>34</v>
      </c>
      <c r="B8" s="2" t="s">
        <v>35</v>
      </c>
      <c r="C8" s="4"/>
      <c r="D8" s="23">
        <f>B9*$B$5+$B$19*3</f>
        <v>139060.71428571429</v>
      </c>
      <c r="E8" s="26">
        <f>VLOOKUP($B$6,Table1[],3,FALSE)</f>
        <v>104.57599999999999</v>
      </c>
      <c r="F8" s="21">
        <f>VLOOKUP($B$6,Table1[],5,FALSE)</f>
        <v>48.875</v>
      </c>
      <c r="G8">
        <v>108</v>
      </c>
      <c r="H8" s="4"/>
      <c r="I8" s="6"/>
      <c r="J8" s="6"/>
      <c r="K8" s="6"/>
      <c r="L8" s="6"/>
      <c r="M8" s="6"/>
    </row>
    <row r="9" spans="1:13" x14ac:dyDescent="0.25">
      <c r="A9" t="s">
        <v>36</v>
      </c>
      <c r="B9" s="20">
        <v>24900</v>
      </c>
      <c r="C9" s="4"/>
      <c r="D9" s="24">
        <f>B10*$B$5+($B$19*3)*2</f>
        <v>176782.14285714284</v>
      </c>
      <c r="E9" s="18">
        <f>VLOOKUP($B$6,Table1[],7,FALSE)</f>
        <v>173.94300000000001</v>
      </c>
      <c r="F9" s="17">
        <f>VLOOKUP($B$6,Table1[],9,FALSE)</f>
        <v>82.465999999999994</v>
      </c>
      <c r="G9">
        <v>207</v>
      </c>
      <c r="H9" s="4"/>
      <c r="I9" s="6"/>
      <c r="J9" s="6"/>
      <c r="K9" s="6"/>
      <c r="L9" s="6"/>
      <c r="M9" s="6"/>
    </row>
    <row r="10" spans="1:13" x14ac:dyDescent="0.25">
      <c r="A10" t="s">
        <v>37</v>
      </c>
      <c r="B10" s="20">
        <v>27100</v>
      </c>
      <c r="C10" s="4"/>
      <c r="D10" s="24">
        <f>B11*$B$5+$B$19*3*4</f>
        <v>272314.28571428568</v>
      </c>
      <c r="E10" s="18">
        <f>VLOOKUP($B$6,Table1[],11,FALSE)</f>
        <v>347.88600000000002</v>
      </c>
      <c r="F10" s="17">
        <f>VLOOKUP($B$6,Table1[],13,FALSE)</f>
        <v>164.93199999999999</v>
      </c>
      <c r="G10">
        <v>440</v>
      </c>
      <c r="H10" s="4"/>
      <c r="I10" s="6"/>
      <c r="J10" s="6"/>
      <c r="K10" s="6"/>
      <c r="L10" s="6"/>
      <c r="M10" s="6"/>
    </row>
    <row r="11" spans="1:13" x14ac:dyDescent="0.25">
      <c r="A11" t="s">
        <v>38</v>
      </c>
      <c r="B11" s="20">
        <v>36000</v>
      </c>
      <c r="C11" s="4"/>
      <c r="D11" s="4"/>
      <c r="E11" s="4"/>
      <c r="F11" s="4"/>
      <c r="G11" s="4"/>
      <c r="H11" s="4"/>
      <c r="I11" s="6"/>
      <c r="J11" s="6"/>
      <c r="K11" s="6"/>
      <c r="L11" s="6"/>
      <c r="M11" s="6"/>
    </row>
    <row r="12" spans="1:13" x14ac:dyDescent="0.25">
      <c r="A12" s="4"/>
      <c r="B12" s="4"/>
      <c r="C12" s="4"/>
      <c r="D12" s="4"/>
      <c r="E12" s="4"/>
      <c r="F12" s="4"/>
      <c r="G12" s="4"/>
      <c r="H12" s="4"/>
      <c r="I12" s="6"/>
      <c r="J12" s="6"/>
      <c r="K12" s="6"/>
      <c r="L12" s="6"/>
      <c r="M12" s="6"/>
    </row>
    <row r="13" spans="1:13" x14ac:dyDescent="0.25">
      <c r="A13" t="s">
        <v>39</v>
      </c>
      <c r="B13" s="2" t="s">
        <v>35</v>
      </c>
      <c r="C13" s="4"/>
      <c r="D13" s="4"/>
      <c r="E13" s="4"/>
      <c r="F13" s="4"/>
      <c r="G13" s="4"/>
      <c r="H13" s="4"/>
      <c r="I13" s="6"/>
      <c r="J13" s="6"/>
      <c r="K13" s="6"/>
      <c r="L13" s="6"/>
      <c r="M13" s="6"/>
    </row>
    <row r="14" spans="1:13" x14ac:dyDescent="0.25">
      <c r="A14" t="s">
        <v>36</v>
      </c>
      <c r="B14" s="20">
        <v>62200</v>
      </c>
      <c r="C14" s="4"/>
      <c r="D14" s="24">
        <f>B14*$B$5+$B$19*3</f>
        <v>305578.57142857142</v>
      </c>
      <c r="E14" s="18">
        <f>VLOOKUP($B$6,Table1[],3,FALSE)</f>
        <v>104.57599999999999</v>
      </c>
      <c r="F14" s="17">
        <f>VLOOKUP($B$6,Table1[],5,FALSE)</f>
        <v>48.875</v>
      </c>
      <c r="G14">
        <v>120</v>
      </c>
      <c r="H14" s="4"/>
      <c r="I14" s="6"/>
      <c r="J14" s="6"/>
      <c r="K14" s="6"/>
      <c r="L14" s="6"/>
      <c r="M14" s="6"/>
    </row>
    <row r="15" spans="1:13" x14ac:dyDescent="0.25">
      <c r="A15" t="s">
        <v>37</v>
      </c>
      <c r="B15" s="20">
        <v>64300</v>
      </c>
      <c r="C15" s="4"/>
      <c r="D15" s="24">
        <f>B15*$B$5+$B$19*3*2</f>
        <v>342853.57142857142</v>
      </c>
      <c r="E15" s="18">
        <f>VLOOKUP($B$6,Table1[],7,FALSE)</f>
        <v>173.94300000000001</v>
      </c>
      <c r="F15" s="17">
        <f>VLOOKUP($B$6,Table1[],9,FALSE)</f>
        <v>82.465999999999994</v>
      </c>
      <c r="G15">
        <v>240</v>
      </c>
      <c r="H15" s="4"/>
      <c r="I15" s="6"/>
      <c r="J15" s="6"/>
      <c r="K15" s="6"/>
      <c r="L15" s="6"/>
      <c r="M15" s="6"/>
    </row>
    <row r="16" spans="1:13" x14ac:dyDescent="0.25">
      <c r="A16" t="s">
        <v>38</v>
      </c>
      <c r="B16" s="20">
        <v>90300</v>
      </c>
      <c r="C16" s="4"/>
      <c r="D16" s="25">
        <f>B16*$B$5+$B$19*3*4</f>
        <v>514725</v>
      </c>
      <c r="E16" s="27">
        <f>VLOOKUP($B$6,Table1[],11,FALSE)</f>
        <v>347.88600000000002</v>
      </c>
      <c r="F16" s="22">
        <f>VLOOKUP($B$6,Table1[],13,FALSE)</f>
        <v>164.93199999999999</v>
      </c>
      <c r="G16">
        <v>480</v>
      </c>
      <c r="H16" s="4"/>
    </row>
    <row r="17" spans="1:8" x14ac:dyDescent="0.25">
      <c r="A17" s="4"/>
      <c r="B17" s="4"/>
      <c r="C17" s="4"/>
      <c r="D17" s="4"/>
      <c r="E17" s="4"/>
      <c r="F17" s="4"/>
      <c r="G17" s="4"/>
      <c r="H17" s="4"/>
    </row>
    <row r="18" spans="1:8" x14ac:dyDescent="0.25">
      <c r="A18" t="s">
        <v>40</v>
      </c>
      <c r="B18" s="2" t="s">
        <v>41</v>
      </c>
      <c r="C18" s="4"/>
      <c r="D18" s="4"/>
      <c r="E18" s="4"/>
      <c r="F18" s="4"/>
      <c r="G18" s="4"/>
      <c r="H18" s="4"/>
    </row>
    <row r="19" spans="1:8" x14ac:dyDescent="0.25">
      <c r="A19" t="s">
        <v>42</v>
      </c>
      <c r="B19" s="20">
        <v>9300</v>
      </c>
      <c r="C19" s="4"/>
      <c r="D19" s="4"/>
      <c r="E19" s="4"/>
      <c r="F19" s="4"/>
      <c r="G19" s="4"/>
      <c r="H19" s="4"/>
    </row>
    <row r="20" spans="1:8" x14ac:dyDescent="0.25">
      <c r="A20" s="4"/>
      <c r="B20" s="5"/>
      <c r="C20" s="4"/>
      <c r="D20" s="4"/>
      <c r="E20" s="4"/>
      <c r="F20" s="4"/>
      <c r="G20" s="4"/>
      <c r="H20" s="4"/>
    </row>
    <row r="21" spans="1:8" x14ac:dyDescent="0.25">
      <c r="B21" s="2" t="s">
        <v>43</v>
      </c>
      <c r="C21" s="2" t="s">
        <v>44</v>
      </c>
      <c r="D21" s="4"/>
      <c r="E21" s="4"/>
      <c r="F21" s="4"/>
      <c r="G21" s="4"/>
      <c r="H21" s="4"/>
    </row>
    <row r="22" spans="1:8" x14ac:dyDescent="0.25">
      <c r="A22" t="s">
        <v>45</v>
      </c>
      <c r="B22" s="3">
        <f>SLOPE(D8:D10,E8:E10)</f>
        <v>547.96811752386782</v>
      </c>
      <c r="C22" s="3">
        <f>SLOPE(D8:D10,F8:F10)</f>
        <v>1150.107798685515</v>
      </c>
      <c r="D22" s="4"/>
      <c r="E22" s="4"/>
      <c r="F22" s="4"/>
      <c r="G22" s="4"/>
      <c r="H22" s="4"/>
    </row>
    <row r="23" spans="1:8" x14ac:dyDescent="0.25">
      <c r="A23" t="s">
        <v>46</v>
      </c>
      <c r="B23" s="3">
        <f>SLOPE(D14:D16,E14:E16)</f>
        <v>884.38458548972039</v>
      </c>
      <c r="C23" s="3">
        <f>SLOPE(D14:D16,F14:F16)</f>
        <v>1855.2269289650851</v>
      </c>
      <c r="D23" s="4"/>
      <c r="E23" s="4"/>
      <c r="F23" s="4"/>
      <c r="G23" s="4"/>
      <c r="H23" s="4"/>
    </row>
    <row r="24" spans="1:8" x14ac:dyDescent="0.25">
      <c r="A24" s="4"/>
      <c r="B24" s="4"/>
      <c r="C24" s="4"/>
      <c r="D24" s="4"/>
      <c r="E24" s="4"/>
      <c r="F24" s="4"/>
      <c r="G24" s="4"/>
      <c r="H24" s="4"/>
    </row>
  </sheetData>
  <mergeCells count="4">
    <mergeCell ref="E6:E7"/>
    <mergeCell ref="F6:F7"/>
    <mergeCell ref="G6:G7"/>
    <mergeCell ref="D2:G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654AD-DA59-4735-BF92-F2C626CF28F4}">
  <dimension ref="A1:P162"/>
  <sheetViews>
    <sheetView topLeftCell="A10" workbookViewId="0">
      <selection activeCell="G32" sqref="G32"/>
    </sheetView>
  </sheetViews>
  <sheetFormatPr defaultRowHeight="15" x14ac:dyDescent="0.25"/>
  <cols>
    <col min="1" max="2" width="12.7109375" customWidth="1"/>
    <col min="3" max="3" width="15.42578125" customWidth="1"/>
    <col min="4" max="4" width="12.7109375" customWidth="1"/>
    <col min="5" max="6" width="16.7109375" customWidth="1"/>
    <col min="7" max="8" width="15.42578125" customWidth="1"/>
    <col min="9" max="10" width="16.7109375" customWidth="1"/>
    <col min="11" max="12" width="17.28515625" customWidth="1"/>
    <col min="13" max="13" width="18.5703125" customWidth="1"/>
    <col min="14" max="15" width="18.7109375" customWidth="1"/>
    <col min="16" max="16" width="9.140625" customWidth="1"/>
  </cols>
  <sheetData>
    <row r="1" spans="1:14" x14ac:dyDescent="0.25">
      <c r="A1" t="s">
        <v>47</v>
      </c>
      <c r="B1" t="s">
        <v>48</v>
      </c>
      <c r="C1" t="s">
        <v>49</v>
      </c>
      <c r="D1" t="s">
        <v>50</v>
      </c>
      <c r="E1" t="s">
        <v>51</v>
      </c>
      <c r="F1" t="s">
        <v>52</v>
      </c>
      <c r="G1" t="s">
        <v>53</v>
      </c>
      <c r="H1" t="s">
        <v>54</v>
      </c>
      <c r="I1" t="s">
        <v>55</v>
      </c>
      <c r="J1" t="s">
        <v>56</v>
      </c>
      <c r="K1" t="s">
        <v>57</v>
      </c>
      <c r="L1" t="s">
        <v>58</v>
      </c>
      <c r="M1" t="s">
        <v>59</v>
      </c>
      <c r="N1" t="s">
        <v>60</v>
      </c>
    </row>
    <row r="2" spans="1:14" x14ac:dyDescent="0.25">
      <c r="A2">
        <v>0</v>
      </c>
      <c r="C2">
        <v>125</v>
      </c>
      <c r="D2">
        <f>AVERAGE(C$2:C2)</f>
        <v>125</v>
      </c>
      <c r="E2">
        <v>125</v>
      </c>
      <c r="F2">
        <f>AVERAGE(E$2:E2)</f>
        <v>125</v>
      </c>
      <c r="G2">
        <v>250</v>
      </c>
      <c r="H2">
        <f>AVERAGE(G$2:G2)</f>
        <v>250</v>
      </c>
      <c r="I2">
        <v>250</v>
      </c>
      <c r="J2">
        <f>AVERAGE(I$2:I2)</f>
        <v>250</v>
      </c>
      <c r="K2">
        <v>500</v>
      </c>
      <c r="L2">
        <f>AVERAGE(K$2:K2)</f>
        <v>500</v>
      </c>
      <c r="M2">
        <v>500</v>
      </c>
      <c r="N2">
        <f>AVERAGE(M$2:M2)</f>
        <v>500</v>
      </c>
    </row>
    <row r="3" spans="1:14" x14ac:dyDescent="0.25">
      <c r="A3">
        <v>1</v>
      </c>
      <c r="C3">
        <v>125</v>
      </c>
      <c r="D3">
        <f>AVERAGE(C$2:C3)</f>
        <v>125</v>
      </c>
      <c r="E3">
        <v>125</v>
      </c>
      <c r="F3">
        <f>AVERAGE(E$2:E3)</f>
        <v>125</v>
      </c>
      <c r="G3">
        <v>250</v>
      </c>
      <c r="H3">
        <f>AVERAGE(G$2:G3)</f>
        <v>250</v>
      </c>
      <c r="I3">
        <v>250</v>
      </c>
      <c r="J3">
        <f>AVERAGE(I$2:I3)</f>
        <v>250</v>
      </c>
      <c r="K3">
        <v>500</v>
      </c>
      <c r="L3">
        <f>AVERAGE(K$2:K3)</f>
        <v>500</v>
      </c>
      <c r="M3">
        <v>500</v>
      </c>
      <c r="N3">
        <f>AVERAGE(M$2:M3)</f>
        <v>500</v>
      </c>
    </row>
    <row r="4" spans="1:14" x14ac:dyDescent="0.25">
      <c r="A4">
        <v>2</v>
      </c>
      <c r="C4">
        <v>125</v>
      </c>
      <c r="D4">
        <f>AVERAGE(C$2:C4)</f>
        <v>125</v>
      </c>
      <c r="E4">
        <v>125</v>
      </c>
      <c r="F4">
        <f>AVERAGE(E$2:E4)</f>
        <v>125</v>
      </c>
      <c r="G4">
        <v>250</v>
      </c>
      <c r="H4">
        <f>AVERAGE(G$2:G4)</f>
        <v>250</v>
      </c>
      <c r="I4">
        <v>250</v>
      </c>
      <c r="J4">
        <f>AVERAGE(I$2:I4)</f>
        <v>250</v>
      </c>
      <c r="K4">
        <v>500</v>
      </c>
      <c r="L4">
        <f>AVERAGE(K$2:K4)</f>
        <v>500</v>
      </c>
      <c r="M4">
        <v>500</v>
      </c>
      <c r="N4">
        <f>AVERAGE(M$2:M4)</f>
        <v>500</v>
      </c>
    </row>
    <row r="5" spans="1:14" x14ac:dyDescent="0.25">
      <c r="A5">
        <v>3</v>
      </c>
      <c r="C5">
        <v>125</v>
      </c>
      <c r="D5">
        <f>AVERAGE(C$2:C5)</f>
        <v>125</v>
      </c>
      <c r="E5">
        <v>125</v>
      </c>
      <c r="F5">
        <f>AVERAGE(E$2:E5)</f>
        <v>125</v>
      </c>
      <c r="G5">
        <v>250</v>
      </c>
      <c r="H5">
        <f>AVERAGE(G$2:G5)</f>
        <v>250</v>
      </c>
      <c r="I5">
        <v>250</v>
      </c>
      <c r="J5">
        <f>AVERAGE(I$2:I5)</f>
        <v>250</v>
      </c>
      <c r="K5">
        <v>500</v>
      </c>
      <c r="L5">
        <f>AVERAGE(K$2:K5)</f>
        <v>500</v>
      </c>
      <c r="M5">
        <v>500</v>
      </c>
      <c r="N5">
        <f>AVERAGE(M$2:M5)</f>
        <v>500</v>
      </c>
    </row>
    <row r="6" spans="1:14" x14ac:dyDescent="0.25">
      <c r="A6">
        <v>4</v>
      </c>
      <c r="C6">
        <v>125</v>
      </c>
      <c r="D6">
        <f>AVERAGE(C$2:C6)</f>
        <v>125</v>
      </c>
      <c r="E6">
        <v>125</v>
      </c>
      <c r="F6">
        <f>AVERAGE(E$2:E6)</f>
        <v>125</v>
      </c>
      <c r="G6">
        <v>250</v>
      </c>
      <c r="H6">
        <f>AVERAGE(G$2:G6)</f>
        <v>250</v>
      </c>
      <c r="I6">
        <v>250</v>
      </c>
      <c r="J6">
        <f>AVERAGE(I$2:I6)</f>
        <v>250</v>
      </c>
      <c r="K6">
        <v>500</v>
      </c>
      <c r="L6">
        <f>AVERAGE(K$2:K6)</f>
        <v>500</v>
      </c>
      <c r="M6">
        <v>500</v>
      </c>
      <c r="N6">
        <f>AVERAGE(M$2:M6)</f>
        <v>500</v>
      </c>
    </row>
    <row r="7" spans="1:14" x14ac:dyDescent="0.25">
      <c r="A7">
        <v>5</v>
      </c>
      <c r="C7">
        <v>125</v>
      </c>
      <c r="D7">
        <f>AVERAGE(C$2:C7)</f>
        <v>125</v>
      </c>
      <c r="E7">
        <v>125</v>
      </c>
      <c r="F7">
        <f>AVERAGE(E$2:E7)</f>
        <v>125</v>
      </c>
      <c r="G7">
        <v>250</v>
      </c>
      <c r="H7">
        <f>AVERAGE(G$2:G7)</f>
        <v>250</v>
      </c>
      <c r="I7">
        <v>250</v>
      </c>
      <c r="J7">
        <f>AVERAGE(I$2:I7)</f>
        <v>250</v>
      </c>
      <c r="K7">
        <v>500</v>
      </c>
      <c r="L7">
        <f>AVERAGE(K$2:K7)</f>
        <v>500</v>
      </c>
      <c r="M7">
        <v>500</v>
      </c>
      <c r="N7">
        <f>AVERAGE(M$2:M7)</f>
        <v>500</v>
      </c>
    </row>
    <row r="8" spans="1:14" x14ac:dyDescent="0.25">
      <c r="A8">
        <v>6</v>
      </c>
      <c r="C8">
        <v>125</v>
      </c>
      <c r="D8">
        <f>AVERAGE(C$2:C8)</f>
        <v>125</v>
      </c>
      <c r="E8">
        <v>125</v>
      </c>
      <c r="F8">
        <f>AVERAGE(E$2:E8)</f>
        <v>125</v>
      </c>
      <c r="G8">
        <v>250</v>
      </c>
      <c r="H8">
        <f>AVERAGE(G$2:G8)</f>
        <v>250</v>
      </c>
      <c r="I8">
        <v>250</v>
      </c>
      <c r="J8">
        <f>AVERAGE(I$2:I8)</f>
        <v>250</v>
      </c>
      <c r="K8">
        <v>500</v>
      </c>
      <c r="L8">
        <f>AVERAGE(K$2:K8)</f>
        <v>500</v>
      </c>
      <c r="M8">
        <v>500</v>
      </c>
      <c r="N8">
        <f>AVERAGE(M$2:M8)</f>
        <v>500</v>
      </c>
    </row>
    <row r="9" spans="1:14" x14ac:dyDescent="0.25">
      <c r="A9">
        <v>7</v>
      </c>
      <c r="C9">
        <v>125</v>
      </c>
      <c r="D9">
        <f>AVERAGE(C$2:C9)</f>
        <v>125</v>
      </c>
      <c r="E9">
        <v>125</v>
      </c>
      <c r="F9">
        <f>AVERAGE(E$2:E9)</f>
        <v>125</v>
      </c>
      <c r="G9">
        <v>250</v>
      </c>
      <c r="H9">
        <f>AVERAGE(G$2:G9)</f>
        <v>250</v>
      </c>
      <c r="I9">
        <v>250</v>
      </c>
      <c r="J9">
        <f>AVERAGE(I$2:I9)</f>
        <v>250</v>
      </c>
      <c r="K9">
        <v>500</v>
      </c>
      <c r="L9">
        <f>AVERAGE(K$2:K9)</f>
        <v>500</v>
      </c>
      <c r="M9">
        <v>500</v>
      </c>
      <c r="N9">
        <f>AVERAGE(M$2:M9)</f>
        <v>500</v>
      </c>
    </row>
    <row r="10" spans="1:14" x14ac:dyDescent="0.25">
      <c r="A10">
        <v>8</v>
      </c>
      <c r="C10">
        <v>125</v>
      </c>
      <c r="D10">
        <f>AVERAGE(C$2:C10)</f>
        <v>125</v>
      </c>
      <c r="E10">
        <v>125</v>
      </c>
      <c r="F10">
        <f>AVERAGE(E$2:E10)</f>
        <v>125</v>
      </c>
      <c r="G10">
        <v>250</v>
      </c>
      <c r="H10">
        <f>AVERAGE(G$2:G10)</f>
        <v>250</v>
      </c>
      <c r="I10">
        <v>250</v>
      </c>
      <c r="J10">
        <f>AVERAGE(I$2:I10)</f>
        <v>250</v>
      </c>
      <c r="K10">
        <v>500</v>
      </c>
      <c r="L10">
        <f>AVERAGE(K$2:K10)</f>
        <v>500</v>
      </c>
      <c r="M10">
        <v>500</v>
      </c>
      <c r="N10">
        <f>AVERAGE(M$2:M10)</f>
        <v>500</v>
      </c>
    </row>
    <row r="11" spans="1:14" x14ac:dyDescent="0.25">
      <c r="A11">
        <v>9</v>
      </c>
      <c r="C11">
        <v>125</v>
      </c>
      <c r="D11">
        <f>AVERAGE(C$2:C11)</f>
        <v>125</v>
      </c>
      <c r="E11">
        <v>125</v>
      </c>
      <c r="F11">
        <f>AVERAGE(E$2:E11)</f>
        <v>125</v>
      </c>
      <c r="G11">
        <v>250</v>
      </c>
      <c r="H11">
        <f>AVERAGE(G$2:G11)</f>
        <v>250</v>
      </c>
      <c r="I11">
        <v>250</v>
      </c>
      <c r="J11">
        <f>AVERAGE(I$2:I11)</f>
        <v>250</v>
      </c>
      <c r="K11">
        <v>500</v>
      </c>
      <c r="L11">
        <f>AVERAGE(K$2:K11)</f>
        <v>500</v>
      </c>
      <c r="M11">
        <v>500</v>
      </c>
      <c r="N11">
        <f>AVERAGE(M$2:M11)</f>
        <v>500</v>
      </c>
    </row>
    <row r="12" spans="1:14" x14ac:dyDescent="0.25">
      <c r="A12">
        <v>10</v>
      </c>
      <c r="C12">
        <v>125</v>
      </c>
      <c r="D12">
        <f>AVERAGE(C$2:C12)</f>
        <v>125</v>
      </c>
      <c r="E12">
        <v>125</v>
      </c>
      <c r="F12">
        <f>AVERAGE(E$2:E12)</f>
        <v>125</v>
      </c>
      <c r="G12">
        <v>250</v>
      </c>
      <c r="H12">
        <f>AVERAGE(G$2:G12)</f>
        <v>250</v>
      </c>
      <c r="I12">
        <v>250</v>
      </c>
      <c r="J12">
        <f>AVERAGE(I$2:I12)</f>
        <v>250</v>
      </c>
      <c r="K12">
        <v>500</v>
      </c>
      <c r="L12">
        <f>AVERAGE(K$2:K12)</f>
        <v>500</v>
      </c>
      <c r="M12">
        <v>500</v>
      </c>
      <c r="N12">
        <f>AVERAGE(M$2:M12)</f>
        <v>500</v>
      </c>
    </row>
    <row r="13" spans="1:14" x14ac:dyDescent="0.25">
      <c r="A13">
        <v>11</v>
      </c>
      <c r="C13">
        <v>125</v>
      </c>
      <c r="D13">
        <f>AVERAGE(C$2:C13)</f>
        <v>125</v>
      </c>
      <c r="E13">
        <v>121.81807000000001</v>
      </c>
      <c r="F13">
        <f>AVERAGE(E$2:E13)</f>
        <v>124.73483916666667</v>
      </c>
      <c r="G13">
        <v>250</v>
      </c>
      <c r="H13">
        <f>AVERAGE(G$2:G13)</f>
        <v>250</v>
      </c>
      <c r="I13">
        <v>241.47489999999999</v>
      </c>
      <c r="J13">
        <f>AVERAGE(I$2:I13)</f>
        <v>249.28957500000001</v>
      </c>
      <c r="K13">
        <v>500</v>
      </c>
      <c r="L13">
        <f>AVERAGE(K$2:K13)</f>
        <v>500</v>
      </c>
      <c r="M13">
        <v>482.94979999999998</v>
      </c>
      <c r="N13">
        <f>AVERAGE(M$2:M13)</f>
        <v>498.57915000000003</v>
      </c>
    </row>
    <row r="14" spans="1:14" x14ac:dyDescent="0.25">
      <c r="A14">
        <v>12</v>
      </c>
      <c r="C14">
        <v>125</v>
      </c>
      <c r="D14">
        <f>AVERAGE(C$2:C14)</f>
        <v>125</v>
      </c>
      <c r="E14">
        <v>118.63614</v>
      </c>
      <c r="F14">
        <f>AVERAGE(E$2:E14)</f>
        <v>124.26570846153847</v>
      </c>
      <c r="G14">
        <v>250</v>
      </c>
      <c r="H14">
        <f>AVERAGE(G$2:G14)</f>
        <v>250</v>
      </c>
      <c r="I14">
        <v>232.94980000000001</v>
      </c>
      <c r="J14">
        <f>AVERAGE(I$2:I14)</f>
        <v>248.03266923076924</v>
      </c>
      <c r="K14">
        <v>500</v>
      </c>
      <c r="L14">
        <f>AVERAGE(K$2:K14)</f>
        <v>500</v>
      </c>
      <c r="M14">
        <v>465.89960000000002</v>
      </c>
      <c r="N14">
        <f>AVERAGE(M$2:M14)</f>
        <v>496.06533846153849</v>
      </c>
    </row>
    <row r="15" spans="1:14" x14ac:dyDescent="0.25">
      <c r="A15">
        <v>13</v>
      </c>
      <c r="C15">
        <v>125</v>
      </c>
      <c r="D15">
        <f>AVERAGE(C$2:C15)</f>
        <v>125</v>
      </c>
      <c r="E15">
        <v>115.45421</v>
      </c>
      <c r="F15">
        <f>AVERAGE(E$2:E15)</f>
        <v>123.63631571428573</v>
      </c>
      <c r="G15">
        <v>250</v>
      </c>
      <c r="H15">
        <f>AVERAGE(G$2:G15)</f>
        <v>250</v>
      </c>
      <c r="I15">
        <v>224.4247</v>
      </c>
      <c r="J15">
        <f>AVERAGE(I$2:I15)</f>
        <v>246.34638571428573</v>
      </c>
      <c r="K15">
        <v>500</v>
      </c>
      <c r="L15">
        <f>AVERAGE(K$2:K15)</f>
        <v>500</v>
      </c>
      <c r="M15">
        <v>448.8494</v>
      </c>
      <c r="N15">
        <f>AVERAGE(M$2:M15)</f>
        <v>492.69277142857146</v>
      </c>
    </row>
    <row r="16" spans="1:14" x14ac:dyDescent="0.25">
      <c r="A16">
        <v>14</v>
      </c>
      <c r="C16">
        <v>125</v>
      </c>
      <c r="D16">
        <f>AVERAGE(C$2:C16)</f>
        <v>125</v>
      </c>
      <c r="E16">
        <v>112.27227999999999</v>
      </c>
      <c r="F16">
        <f>AVERAGE(E$2:E16)</f>
        <v>122.87871333333334</v>
      </c>
      <c r="G16">
        <v>250</v>
      </c>
      <c r="H16">
        <f>AVERAGE(G$2:G16)</f>
        <v>250</v>
      </c>
      <c r="I16">
        <v>215.89959999999999</v>
      </c>
      <c r="J16">
        <f>AVERAGE(I$2:I16)</f>
        <v>244.31660000000002</v>
      </c>
      <c r="K16">
        <v>500</v>
      </c>
      <c r="L16">
        <f>AVERAGE(K$2:K16)</f>
        <v>500</v>
      </c>
      <c r="M16">
        <v>431.79919999999998</v>
      </c>
      <c r="N16">
        <f>AVERAGE(M$2:M16)</f>
        <v>488.63320000000004</v>
      </c>
    </row>
    <row r="17" spans="1:14" x14ac:dyDescent="0.25">
      <c r="A17">
        <v>15</v>
      </c>
      <c r="C17">
        <v>125</v>
      </c>
      <c r="D17">
        <f>AVERAGE(C$2:C17)</f>
        <v>125</v>
      </c>
      <c r="E17">
        <v>109.09035</v>
      </c>
      <c r="F17">
        <f>AVERAGE(E$2:E17)</f>
        <v>122.016940625</v>
      </c>
      <c r="G17">
        <v>250</v>
      </c>
      <c r="H17">
        <f>AVERAGE(G$2:G17)</f>
        <v>250</v>
      </c>
      <c r="I17">
        <v>207.37450000000001</v>
      </c>
      <c r="J17">
        <f>AVERAGE(I$2:I17)</f>
        <v>242.00771875000001</v>
      </c>
      <c r="K17">
        <v>500</v>
      </c>
      <c r="L17">
        <f>AVERAGE(K$2:K17)</f>
        <v>500</v>
      </c>
      <c r="M17">
        <v>414.74900000000002</v>
      </c>
      <c r="N17">
        <f>AVERAGE(M$2:M17)</f>
        <v>484.01543750000002</v>
      </c>
    </row>
    <row r="18" spans="1:14" x14ac:dyDescent="0.25">
      <c r="A18">
        <v>16</v>
      </c>
      <c r="C18">
        <v>125</v>
      </c>
      <c r="D18">
        <f>AVERAGE(C$2:C18)</f>
        <v>125</v>
      </c>
      <c r="E18">
        <v>105.90842000000001</v>
      </c>
      <c r="F18">
        <f>AVERAGE(E$2:E18)</f>
        <v>121.06938058823529</v>
      </c>
      <c r="G18">
        <v>250</v>
      </c>
      <c r="H18">
        <f>AVERAGE(G$2:G18)</f>
        <v>250</v>
      </c>
      <c r="I18">
        <v>198.8494</v>
      </c>
      <c r="J18">
        <f>AVERAGE(I$2:I18)</f>
        <v>239.46899411764707</v>
      </c>
      <c r="K18">
        <v>500</v>
      </c>
      <c r="L18">
        <f>AVERAGE(K$2:K18)</f>
        <v>500</v>
      </c>
      <c r="M18">
        <v>397.69880000000001</v>
      </c>
      <c r="N18">
        <f>AVERAGE(M$2:M18)</f>
        <v>478.93798823529414</v>
      </c>
    </row>
    <row r="19" spans="1:14" x14ac:dyDescent="0.25">
      <c r="A19">
        <v>17</v>
      </c>
      <c r="C19">
        <v>125</v>
      </c>
      <c r="D19">
        <f>AVERAGE(C$2:C19)</f>
        <v>125</v>
      </c>
      <c r="E19">
        <v>102.72649</v>
      </c>
      <c r="F19">
        <f>AVERAGE(E$2:E19)</f>
        <v>120.05033111111112</v>
      </c>
      <c r="G19">
        <v>250</v>
      </c>
      <c r="H19">
        <f>AVERAGE(G$2:G19)</f>
        <v>250</v>
      </c>
      <c r="I19">
        <v>190.32429999999999</v>
      </c>
      <c r="J19">
        <f>AVERAGE(I$2:I19)</f>
        <v>236.73873333333333</v>
      </c>
      <c r="K19">
        <v>500</v>
      </c>
      <c r="L19">
        <f>AVERAGE(K$2:K19)</f>
        <v>500</v>
      </c>
      <c r="M19">
        <v>380.64859999999999</v>
      </c>
      <c r="N19">
        <f>AVERAGE(M$2:M19)</f>
        <v>473.47746666666666</v>
      </c>
    </row>
    <row r="20" spans="1:14" x14ac:dyDescent="0.25">
      <c r="A20">
        <v>18</v>
      </c>
      <c r="C20">
        <v>125</v>
      </c>
      <c r="D20">
        <f>AVERAGE(C$2:C20)</f>
        <v>125</v>
      </c>
      <c r="E20">
        <v>99.544560000000004</v>
      </c>
      <c r="F20">
        <f>AVERAGE(E$2:E20)</f>
        <v>118.97107999999999</v>
      </c>
      <c r="G20">
        <v>250</v>
      </c>
      <c r="H20">
        <f>AVERAGE(G$2:G20)</f>
        <v>250</v>
      </c>
      <c r="I20">
        <v>181.79919999999998</v>
      </c>
      <c r="J20">
        <f>AVERAGE(I$2:I20)</f>
        <v>233.84717894736843</v>
      </c>
      <c r="K20">
        <v>500</v>
      </c>
      <c r="L20">
        <f>AVERAGE(K$2:K20)</f>
        <v>500</v>
      </c>
      <c r="M20">
        <v>363.59839999999997</v>
      </c>
      <c r="N20">
        <f>AVERAGE(M$2:M20)</f>
        <v>467.69435789473687</v>
      </c>
    </row>
    <row r="21" spans="1:14" x14ac:dyDescent="0.25">
      <c r="A21">
        <v>19</v>
      </c>
      <c r="C21">
        <v>125</v>
      </c>
      <c r="D21">
        <f>AVERAGE(C$2:C21)</f>
        <v>125</v>
      </c>
      <c r="E21">
        <v>96.362629999999996</v>
      </c>
      <c r="F21">
        <f>AVERAGE(E$2:E21)</f>
        <v>117.84065749999999</v>
      </c>
      <c r="G21">
        <v>250</v>
      </c>
      <c r="H21">
        <f>AVERAGE(G$2:G21)</f>
        <v>250</v>
      </c>
      <c r="I21">
        <v>173.2741</v>
      </c>
      <c r="J21">
        <f>AVERAGE(I$2:I21)</f>
        <v>230.81852499999999</v>
      </c>
      <c r="K21">
        <v>500</v>
      </c>
      <c r="L21">
        <f>AVERAGE(K$2:K21)</f>
        <v>500</v>
      </c>
      <c r="M21">
        <v>346.54820000000001</v>
      </c>
      <c r="N21">
        <f>AVERAGE(M$2:M21)</f>
        <v>461.63704999999999</v>
      </c>
    </row>
    <row r="22" spans="1:14" x14ac:dyDescent="0.25">
      <c r="A22">
        <v>20</v>
      </c>
      <c r="C22">
        <v>125</v>
      </c>
      <c r="D22">
        <f>AVERAGE(C$2:C22)</f>
        <v>125</v>
      </c>
      <c r="E22">
        <v>93.180700000000002</v>
      </c>
      <c r="F22">
        <f>AVERAGE(E$2:E22)</f>
        <v>116.6663738095238</v>
      </c>
      <c r="G22">
        <v>250</v>
      </c>
      <c r="H22">
        <f>AVERAGE(G$2:G22)</f>
        <v>250</v>
      </c>
      <c r="I22">
        <v>164.749</v>
      </c>
      <c r="J22">
        <f>AVERAGE(I$2:I22)</f>
        <v>227.67235714285712</v>
      </c>
      <c r="K22">
        <v>500</v>
      </c>
      <c r="L22">
        <f>AVERAGE(K$2:K22)</f>
        <v>500</v>
      </c>
      <c r="M22">
        <v>329.49799999999999</v>
      </c>
      <c r="N22">
        <f>AVERAGE(M$2:M22)</f>
        <v>455.34471428571425</v>
      </c>
    </row>
    <row r="23" spans="1:14" x14ac:dyDescent="0.25">
      <c r="A23">
        <v>21</v>
      </c>
      <c r="C23">
        <v>125</v>
      </c>
      <c r="D23">
        <f>AVERAGE(C$2:C23)</f>
        <v>125</v>
      </c>
      <c r="E23">
        <v>90.614109999999997</v>
      </c>
      <c r="F23">
        <f>AVERAGE(E$2:E23)</f>
        <v>115.48217999999999</v>
      </c>
      <c r="G23">
        <v>250</v>
      </c>
      <c r="H23">
        <f>AVERAGE(G$2:G23)</f>
        <v>250</v>
      </c>
      <c r="I23">
        <v>160.01730000000001</v>
      </c>
      <c r="J23">
        <f>AVERAGE(I$2:I23)</f>
        <v>224.59712727272728</v>
      </c>
      <c r="K23">
        <v>500</v>
      </c>
      <c r="L23">
        <f>AVERAGE(K$2:K23)</f>
        <v>500</v>
      </c>
      <c r="M23">
        <v>320.03460000000001</v>
      </c>
      <c r="N23">
        <f>AVERAGE(M$2:M23)</f>
        <v>449.19425454545456</v>
      </c>
    </row>
    <row r="24" spans="1:14" x14ac:dyDescent="0.25">
      <c r="A24">
        <v>22</v>
      </c>
      <c r="C24">
        <v>125</v>
      </c>
      <c r="D24">
        <f>AVERAGE(C$2:C24)</f>
        <v>125</v>
      </c>
      <c r="E24">
        <v>88.047520000000006</v>
      </c>
      <c r="F24">
        <f>AVERAGE(E$2:E24)</f>
        <v>114.28936869565217</v>
      </c>
      <c r="G24">
        <v>250</v>
      </c>
      <c r="H24">
        <f>AVERAGE(G$2:G24)</f>
        <v>250</v>
      </c>
      <c r="I24">
        <v>155.28559999999999</v>
      </c>
      <c r="J24">
        <f>AVERAGE(I$2:I24)</f>
        <v>221.58358260869568</v>
      </c>
      <c r="K24">
        <v>500</v>
      </c>
      <c r="L24">
        <f>AVERAGE(K$2:K24)</f>
        <v>500</v>
      </c>
      <c r="M24">
        <v>310.57119999999998</v>
      </c>
      <c r="N24">
        <f>AVERAGE(M$2:M24)</f>
        <v>443.16716521739136</v>
      </c>
    </row>
    <row r="25" spans="1:14" x14ac:dyDescent="0.25">
      <c r="A25">
        <v>23</v>
      </c>
      <c r="C25">
        <v>125</v>
      </c>
      <c r="D25">
        <f>AVERAGE(C$2:C25)</f>
        <v>125</v>
      </c>
      <c r="E25">
        <v>85.480930000000001</v>
      </c>
      <c r="F25">
        <f>AVERAGE(E$2:E25)</f>
        <v>113.08901708333333</v>
      </c>
      <c r="G25">
        <v>250</v>
      </c>
      <c r="H25">
        <f>AVERAGE(G$2:G25)</f>
        <v>250</v>
      </c>
      <c r="I25">
        <v>150.5539</v>
      </c>
      <c r="J25">
        <f>AVERAGE(I$2:I25)</f>
        <v>218.62401250000002</v>
      </c>
      <c r="K25">
        <v>500</v>
      </c>
      <c r="L25">
        <f>AVERAGE(K$2:K25)</f>
        <v>500</v>
      </c>
      <c r="M25">
        <v>301.1078</v>
      </c>
      <c r="N25">
        <f>AVERAGE(M$2:M25)</f>
        <v>437.24802500000004</v>
      </c>
    </row>
    <row r="26" spans="1:14" x14ac:dyDescent="0.25">
      <c r="A26">
        <v>24</v>
      </c>
      <c r="C26">
        <v>125</v>
      </c>
      <c r="D26">
        <f>AVERAGE(C$2:C26)</f>
        <v>125</v>
      </c>
      <c r="E26">
        <v>82.914339999999996</v>
      </c>
      <c r="F26">
        <f>AVERAGE(E$2:E26)</f>
        <v>111.88203</v>
      </c>
      <c r="G26">
        <v>250</v>
      </c>
      <c r="H26">
        <f>AVERAGE(G$2:G26)</f>
        <v>250</v>
      </c>
      <c r="I26">
        <v>145.82220000000001</v>
      </c>
      <c r="J26">
        <f>AVERAGE(I$2:I26)</f>
        <v>215.71194</v>
      </c>
      <c r="K26">
        <v>500</v>
      </c>
      <c r="L26">
        <f>AVERAGE(K$2:K26)</f>
        <v>500</v>
      </c>
      <c r="M26">
        <v>291.64440000000002</v>
      </c>
      <c r="N26">
        <f>AVERAGE(M$2:M26)</f>
        <v>431.42388</v>
      </c>
    </row>
    <row r="27" spans="1:14" x14ac:dyDescent="0.25">
      <c r="A27">
        <v>25</v>
      </c>
      <c r="C27">
        <v>125</v>
      </c>
      <c r="D27">
        <f>AVERAGE(C$2:C27)</f>
        <v>125</v>
      </c>
      <c r="E27">
        <v>80.347749999999991</v>
      </c>
      <c r="F27">
        <f>AVERAGE(E$2:E27)</f>
        <v>110.66917307692307</v>
      </c>
      <c r="G27">
        <v>250</v>
      </c>
      <c r="H27">
        <f>AVERAGE(G$2:G27)</f>
        <v>250</v>
      </c>
      <c r="I27">
        <v>141.09049999999999</v>
      </c>
      <c r="J27">
        <f>AVERAGE(I$2:I27)</f>
        <v>212.84188461538463</v>
      </c>
      <c r="K27">
        <v>500</v>
      </c>
      <c r="L27">
        <f>AVERAGE(K$2:K27)</f>
        <v>500</v>
      </c>
      <c r="M27">
        <v>282.18099999999998</v>
      </c>
      <c r="N27">
        <f>AVERAGE(M$2:M27)</f>
        <v>425.68376923076926</v>
      </c>
    </row>
    <row r="28" spans="1:14" x14ac:dyDescent="0.25">
      <c r="A28">
        <v>26</v>
      </c>
      <c r="C28">
        <v>125</v>
      </c>
      <c r="D28">
        <f>AVERAGE(C$2:C28)</f>
        <v>125</v>
      </c>
      <c r="E28">
        <v>77.78116</v>
      </c>
      <c r="F28">
        <f>AVERAGE(E$2:E28)</f>
        <v>109.45109851851851</v>
      </c>
      <c r="G28">
        <v>250</v>
      </c>
      <c r="H28">
        <f>AVERAGE(G$2:G28)</f>
        <v>250</v>
      </c>
      <c r="I28">
        <v>136.3588</v>
      </c>
      <c r="J28">
        <f>AVERAGE(I$2:I28)</f>
        <v>210.00917777777778</v>
      </c>
      <c r="K28">
        <v>500</v>
      </c>
      <c r="L28">
        <f>AVERAGE(K$2:K28)</f>
        <v>500</v>
      </c>
      <c r="M28">
        <v>272.7176</v>
      </c>
      <c r="N28">
        <f>AVERAGE(M$2:M28)</f>
        <v>420.01835555555556</v>
      </c>
    </row>
    <row r="29" spans="1:14" x14ac:dyDescent="0.25">
      <c r="A29">
        <v>27</v>
      </c>
      <c r="C29">
        <v>125</v>
      </c>
      <c r="D29">
        <f>AVERAGE(C$2:C29)</f>
        <v>125</v>
      </c>
      <c r="E29">
        <v>75.214569999999995</v>
      </c>
      <c r="F29">
        <f>AVERAGE(E$2:E29)</f>
        <v>108.22836535714285</v>
      </c>
      <c r="G29">
        <v>250</v>
      </c>
      <c r="H29">
        <f>AVERAGE(G$2:G29)</f>
        <v>250</v>
      </c>
      <c r="I29">
        <v>131.62709999999998</v>
      </c>
      <c r="J29">
        <f>AVERAGE(I$2:I29)</f>
        <v>207.20981785714284</v>
      </c>
      <c r="K29">
        <v>500</v>
      </c>
      <c r="L29">
        <f>AVERAGE(K$2:K29)</f>
        <v>500</v>
      </c>
      <c r="M29">
        <v>263.25419999999997</v>
      </c>
      <c r="N29">
        <f>AVERAGE(M$2:M29)</f>
        <v>414.41963571428568</v>
      </c>
    </row>
    <row r="30" spans="1:14" x14ac:dyDescent="0.25">
      <c r="A30">
        <v>28</v>
      </c>
      <c r="C30">
        <v>125</v>
      </c>
      <c r="D30">
        <f>AVERAGE(C$2:C30)</f>
        <v>125</v>
      </c>
      <c r="E30">
        <v>72.64797999999999</v>
      </c>
      <c r="F30">
        <f>AVERAGE(E$2:E30)</f>
        <v>107.00145551724138</v>
      </c>
      <c r="G30">
        <v>250</v>
      </c>
      <c r="H30">
        <f>AVERAGE(G$2:G30)</f>
        <v>250</v>
      </c>
      <c r="I30">
        <v>126.8954</v>
      </c>
      <c r="J30">
        <f>AVERAGE(I$2:I30)</f>
        <v>204.4403551724138</v>
      </c>
      <c r="K30">
        <v>500</v>
      </c>
      <c r="L30">
        <f>AVERAGE(K$2:K30)</f>
        <v>500</v>
      </c>
      <c r="M30">
        <v>253.79079999999999</v>
      </c>
      <c r="N30">
        <f>AVERAGE(M$2:M30)</f>
        <v>408.88071034482761</v>
      </c>
    </row>
    <row r="31" spans="1:14" x14ac:dyDescent="0.25">
      <c r="A31">
        <v>29</v>
      </c>
      <c r="C31">
        <v>125</v>
      </c>
      <c r="D31">
        <f>AVERAGE(C$2:C31)</f>
        <v>125</v>
      </c>
      <c r="E31">
        <v>70.081389999999999</v>
      </c>
      <c r="F31">
        <f>AVERAGE(E$2:E31)</f>
        <v>105.77078666666667</v>
      </c>
      <c r="G31">
        <v>250</v>
      </c>
      <c r="H31">
        <f>AVERAGE(G$2:G31)</f>
        <v>250</v>
      </c>
      <c r="I31">
        <v>122.16370000000001</v>
      </c>
      <c r="J31">
        <f>AVERAGE(I$2:I31)</f>
        <v>201.6978</v>
      </c>
      <c r="K31">
        <v>500</v>
      </c>
      <c r="L31">
        <f>AVERAGE(K$2:K31)</f>
        <v>500</v>
      </c>
      <c r="M31">
        <v>244.32740000000001</v>
      </c>
      <c r="N31">
        <f>AVERAGE(M$2:M31)</f>
        <v>403.3956</v>
      </c>
    </row>
    <row r="32" spans="1:14" x14ac:dyDescent="0.25">
      <c r="A32">
        <v>30</v>
      </c>
      <c r="C32">
        <v>125</v>
      </c>
      <c r="D32">
        <f>AVERAGE(C$2:C32)</f>
        <v>125</v>
      </c>
      <c r="E32">
        <v>67.514799999999994</v>
      </c>
      <c r="F32">
        <f>AVERAGE(E$2:E32)</f>
        <v>104.53672258064516</v>
      </c>
      <c r="G32">
        <v>250</v>
      </c>
      <c r="H32">
        <f>AVERAGE(G$2:G32)</f>
        <v>250</v>
      </c>
      <c r="I32">
        <v>117.432</v>
      </c>
      <c r="J32">
        <f>AVERAGE(I$2:I32)</f>
        <v>198.97954838709677</v>
      </c>
      <c r="K32">
        <v>500</v>
      </c>
      <c r="L32">
        <f>AVERAGE(K$2:K32)</f>
        <v>500</v>
      </c>
      <c r="M32">
        <v>234.864</v>
      </c>
      <c r="N32">
        <f>AVERAGE(M$2:M32)</f>
        <v>397.95909677419354</v>
      </c>
    </row>
    <row r="33" spans="1:16" x14ac:dyDescent="0.25">
      <c r="A33">
        <v>31</v>
      </c>
      <c r="C33">
        <v>125</v>
      </c>
      <c r="D33">
        <f>AVERAGE(C$2:C33)</f>
        <v>125</v>
      </c>
      <c r="E33">
        <v>66.319499999999991</v>
      </c>
      <c r="F33">
        <f>AVERAGE(E$2:E33)</f>
        <v>103.342434375</v>
      </c>
      <c r="G33">
        <v>246.5566</v>
      </c>
      <c r="H33">
        <f>AVERAGE(G$2:G33)</f>
        <v>249.89239375</v>
      </c>
      <c r="I33">
        <v>115.19857</v>
      </c>
      <c r="J33">
        <f>AVERAGE(I$2:I33)</f>
        <v>196.36139281249999</v>
      </c>
      <c r="K33">
        <v>493.11320000000001</v>
      </c>
      <c r="L33">
        <f>AVERAGE(K$2:K33)</f>
        <v>499.78478749999999</v>
      </c>
      <c r="M33">
        <v>230.39714000000001</v>
      </c>
      <c r="N33">
        <f>AVERAGE(M$2:M33)</f>
        <v>392.72278562499997</v>
      </c>
    </row>
    <row r="34" spans="1:16" x14ac:dyDescent="0.25">
      <c r="A34">
        <v>32</v>
      </c>
      <c r="C34">
        <v>125</v>
      </c>
      <c r="D34">
        <f>AVERAGE(C$2:C34)</f>
        <v>125</v>
      </c>
      <c r="E34">
        <v>65.124200000000002</v>
      </c>
      <c r="F34">
        <f>AVERAGE(E$2:E34)</f>
        <v>102.18430606060606</v>
      </c>
      <c r="G34">
        <v>243.11320000000001</v>
      </c>
      <c r="H34">
        <f>AVERAGE(G$2:G34)</f>
        <v>249.68696363636363</v>
      </c>
      <c r="I34">
        <v>112.96514000000001</v>
      </c>
      <c r="J34">
        <f>AVERAGE(I$2:I34)</f>
        <v>193.83423363636362</v>
      </c>
      <c r="K34">
        <v>486.22640000000001</v>
      </c>
      <c r="L34">
        <f>AVERAGE(K$2:K34)</f>
        <v>499.37392727272726</v>
      </c>
      <c r="M34">
        <v>225.93028000000001</v>
      </c>
      <c r="N34">
        <f>AVERAGE(M$2:M34)</f>
        <v>387.66846727272724</v>
      </c>
    </row>
    <row r="35" spans="1:16" x14ac:dyDescent="0.25">
      <c r="A35">
        <v>33</v>
      </c>
      <c r="C35">
        <v>125</v>
      </c>
      <c r="D35">
        <f>AVERAGE(C$2:C35)</f>
        <v>125</v>
      </c>
      <c r="E35">
        <v>63.928899999999999</v>
      </c>
      <c r="F35">
        <f>AVERAGE(E$2:E35)</f>
        <v>101.05914705882353</v>
      </c>
      <c r="G35">
        <v>239.66980000000001</v>
      </c>
      <c r="H35">
        <f>AVERAGE(G$2:G35)</f>
        <v>249.39234117647058</v>
      </c>
      <c r="I35">
        <v>110.73171000000001</v>
      </c>
      <c r="J35">
        <f>AVERAGE(I$2:I35)</f>
        <v>191.39004176470587</v>
      </c>
      <c r="K35">
        <v>479.33960000000002</v>
      </c>
      <c r="L35">
        <f>AVERAGE(K$2:K35)</f>
        <v>498.78468235294116</v>
      </c>
      <c r="M35">
        <v>221.46342000000001</v>
      </c>
      <c r="N35">
        <f>AVERAGE(M$2:M35)</f>
        <v>382.78008352941174</v>
      </c>
    </row>
    <row r="36" spans="1:16" x14ac:dyDescent="0.25">
      <c r="A36">
        <v>34</v>
      </c>
      <c r="C36">
        <v>125</v>
      </c>
      <c r="D36">
        <f>AVERAGE(C$2:C36)</f>
        <v>125</v>
      </c>
      <c r="E36">
        <v>62.733599999999996</v>
      </c>
      <c r="F36">
        <f>AVERAGE(E$2:E36)</f>
        <v>99.964131428571434</v>
      </c>
      <c r="G36">
        <v>236.22640000000001</v>
      </c>
      <c r="H36">
        <f>AVERAGE(G$2:G36)</f>
        <v>249.0161714285714</v>
      </c>
      <c r="I36">
        <v>108.49828000000001</v>
      </c>
      <c r="J36">
        <f>AVERAGE(I$2:I36)</f>
        <v>189.0217057142857</v>
      </c>
      <c r="K36">
        <v>472.45280000000002</v>
      </c>
      <c r="L36">
        <f>AVERAGE(K$2:K36)</f>
        <v>498.03234285714279</v>
      </c>
      <c r="M36">
        <v>216.99656000000002</v>
      </c>
      <c r="N36">
        <f>AVERAGE(M$2:M36)</f>
        <v>378.0434114285714</v>
      </c>
    </row>
    <row r="37" spans="1:16" x14ac:dyDescent="0.25">
      <c r="A37">
        <v>35</v>
      </c>
      <c r="C37">
        <v>125</v>
      </c>
      <c r="D37">
        <f>AVERAGE(C$2:C37)</f>
        <v>125</v>
      </c>
      <c r="E37">
        <v>61.538299999999992</v>
      </c>
      <c r="F37">
        <f>AVERAGE(E$2:E37)</f>
        <v>98.896747222222231</v>
      </c>
      <c r="G37">
        <v>232.78300000000002</v>
      </c>
      <c r="H37">
        <f>AVERAGE(G$2:G37)</f>
        <v>248.56524999999996</v>
      </c>
      <c r="I37">
        <v>106.26485</v>
      </c>
      <c r="J37">
        <f>AVERAGE(I$2:I37)</f>
        <v>186.72290416666664</v>
      </c>
      <c r="K37">
        <v>465.56600000000003</v>
      </c>
      <c r="L37">
        <f>AVERAGE(K$2:K37)</f>
        <v>497.13049999999993</v>
      </c>
      <c r="M37">
        <v>212.52969999999999</v>
      </c>
      <c r="N37">
        <f>AVERAGE(M$2:M37)</f>
        <v>373.44580833333328</v>
      </c>
    </row>
    <row r="38" spans="1:16" x14ac:dyDescent="0.25">
      <c r="A38">
        <v>36</v>
      </c>
      <c r="C38">
        <v>125</v>
      </c>
      <c r="D38">
        <f>AVERAGE(C$2:C38)</f>
        <v>125</v>
      </c>
      <c r="E38">
        <v>60.342999999999996</v>
      </c>
      <c r="F38">
        <f>AVERAGE(E$2:E38)</f>
        <v>97.854754054054055</v>
      </c>
      <c r="G38">
        <v>229.33960000000002</v>
      </c>
      <c r="H38">
        <f>AVERAGE(G$2:G38)</f>
        <v>248.04563783783777</v>
      </c>
      <c r="I38">
        <v>104.03142</v>
      </c>
      <c r="J38">
        <f>AVERAGE(I$2:I38)</f>
        <v>184.48799918918917</v>
      </c>
      <c r="K38">
        <v>458.67920000000004</v>
      </c>
      <c r="L38">
        <f>AVERAGE(K$2:K38)</f>
        <v>496.09127567567555</v>
      </c>
      <c r="M38">
        <v>208.06283999999999</v>
      </c>
      <c r="N38">
        <f>AVERAGE(M$2:M38)</f>
        <v>368.97599837837834</v>
      </c>
    </row>
    <row r="39" spans="1:16" x14ac:dyDescent="0.25">
      <c r="A39">
        <v>37</v>
      </c>
      <c r="C39">
        <v>125</v>
      </c>
      <c r="D39">
        <f>AVERAGE(C$2:C39)</f>
        <v>125</v>
      </c>
      <c r="E39">
        <v>59.1477</v>
      </c>
      <c r="F39">
        <f>AVERAGE(E$2:E39)</f>
        <v>96.836147368421052</v>
      </c>
      <c r="G39">
        <v>225.89619999999999</v>
      </c>
      <c r="H39">
        <f>AVERAGE(G$2:G39)</f>
        <v>247.46275789473677</v>
      </c>
      <c r="I39">
        <v>101.79799</v>
      </c>
      <c r="J39">
        <f>AVERAGE(I$2:I39)</f>
        <v>182.31194631578947</v>
      </c>
      <c r="K39">
        <v>451.79239999999999</v>
      </c>
      <c r="L39">
        <f>AVERAGE(K$2:K39)</f>
        <v>494.92551578947354</v>
      </c>
      <c r="M39">
        <v>203.59598</v>
      </c>
      <c r="N39">
        <f>AVERAGE(M$2:M39)</f>
        <v>364.62389263157894</v>
      </c>
    </row>
    <row r="40" spans="1:16" x14ac:dyDescent="0.25">
      <c r="A40">
        <v>38</v>
      </c>
      <c r="C40">
        <v>125</v>
      </c>
      <c r="D40">
        <f>AVERAGE(C$2:C40)</f>
        <v>125</v>
      </c>
      <c r="E40">
        <v>57.952399999999997</v>
      </c>
      <c r="F40">
        <f>AVERAGE(E$2:E40)</f>
        <v>95.839128205128205</v>
      </c>
      <c r="G40">
        <v>222.4528</v>
      </c>
      <c r="H40">
        <f>AVERAGE(G$2:G40)</f>
        <v>246.82147692307683</v>
      </c>
      <c r="I40">
        <v>99.56456</v>
      </c>
      <c r="J40">
        <f>AVERAGE(I$2:I40)</f>
        <v>180.19021846153845</v>
      </c>
      <c r="K40">
        <v>444.90559999999999</v>
      </c>
      <c r="L40">
        <f>AVERAGE(K$2:K40)</f>
        <v>493.64295384615366</v>
      </c>
      <c r="M40">
        <v>199.12912</v>
      </c>
      <c r="N40">
        <f>AVERAGE(M$2:M40)</f>
        <v>360.3804369230769</v>
      </c>
    </row>
    <row r="41" spans="1:16" x14ac:dyDescent="0.25">
      <c r="A41">
        <v>39</v>
      </c>
      <c r="C41">
        <v>125</v>
      </c>
      <c r="D41">
        <f>AVERAGE(C$2:C41)</f>
        <v>125</v>
      </c>
      <c r="E41">
        <v>56.757099999999994</v>
      </c>
      <c r="F41">
        <f>AVERAGE(E$2:E41)</f>
        <v>94.862077499999998</v>
      </c>
      <c r="G41">
        <v>219.0094</v>
      </c>
      <c r="H41">
        <f>AVERAGE(G$2:G41)</f>
        <v>246.12617499999993</v>
      </c>
      <c r="I41">
        <v>97.331130000000002</v>
      </c>
      <c r="J41">
        <f>AVERAGE(I$2:I41)</f>
        <v>178.11874124999997</v>
      </c>
      <c r="K41">
        <v>438.0188</v>
      </c>
      <c r="L41">
        <f>AVERAGE(K$2:K41)</f>
        <v>492.25234999999986</v>
      </c>
      <c r="M41">
        <v>194.66226</v>
      </c>
      <c r="N41">
        <f>AVERAGE(M$2:M41)</f>
        <v>356.23748249999994</v>
      </c>
    </row>
    <row r="42" spans="1:16" x14ac:dyDescent="0.25">
      <c r="A42">
        <v>40</v>
      </c>
      <c r="C42">
        <v>125</v>
      </c>
      <c r="D42">
        <f>AVERAGE(C$2:C42)</f>
        <v>125</v>
      </c>
      <c r="E42">
        <v>55.561799999999998</v>
      </c>
      <c r="F42">
        <f>AVERAGE(E$2:E42)</f>
        <v>93.903534146341457</v>
      </c>
      <c r="G42">
        <v>215.566</v>
      </c>
      <c r="H42">
        <f>AVERAGE(G$2:G42)</f>
        <v>245.38080487804871</v>
      </c>
      <c r="I42">
        <v>95.097700000000003</v>
      </c>
      <c r="J42">
        <f>AVERAGE(I$2:I42)</f>
        <v>176.09383780487804</v>
      </c>
      <c r="K42">
        <v>431.13200000000001</v>
      </c>
      <c r="L42">
        <f>AVERAGE(K$2:K42)</f>
        <v>490.76160975609741</v>
      </c>
      <c r="M42">
        <v>190.19540000000001</v>
      </c>
      <c r="N42">
        <f>AVERAGE(M$2:M42)</f>
        <v>352.18767560975607</v>
      </c>
    </row>
    <row r="43" spans="1:16" x14ac:dyDescent="0.25">
      <c r="A43">
        <v>41</v>
      </c>
      <c r="C43">
        <v>122.9576</v>
      </c>
      <c r="D43">
        <f>AVERAGE(C$2:C43)</f>
        <v>124.95137142857142</v>
      </c>
      <c r="E43">
        <v>54.893119999999996</v>
      </c>
      <c r="F43">
        <f>AVERAGE(E$2:E43)</f>
        <v>92.974714761904764</v>
      </c>
      <c r="G43">
        <v>211.40370000000001</v>
      </c>
      <c r="H43">
        <f>AVERAGE(G$2:G43)</f>
        <v>244.57182619047614</v>
      </c>
      <c r="I43">
        <v>93.834530000000001</v>
      </c>
      <c r="J43">
        <f>AVERAGE(I$2:I43)</f>
        <v>174.13528285714284</v>
      </c>
      <c r="K43">
        <v>422.80740000000003</v>
      </c>
      <c r="L43">
        <f>AVERAGE(K$2:K43)</f>
        <v>489.14365238095229</v>
      </c>
      <c r="M43">
        <v>187.66906</v>
      </c>
      <c r="N43">
        <f>AVERAGE(M$2:M43)</f>
        <v>348.27056571428568</v>
      </c>
      <c r="P43" s="8" t="s">
        <v>61</v>
      </c>
    </row>
    <row r="44" spans="1:16" x14ac:dyDescent="0.25">
      <c r="A44">
        <v>42</v>
      </c>
      <c r="C44">
        <v>120.9152</v>
      </c>
      <c r="D44">
        <f>AVERAGE(C$2:C44)</f>
        <v>124.85750697674419</v>
      </c>
      <c r="E44">
        <v>54.224440000000001</v>
      </c>
      <c r="F44">
        <f>AVERAGE(E$2:E44)</f>
        <v>92.073545581395351</v>
      </c>
      <c r="G44">
        <v>207.2414</v>
      </c>
      <c r="H44">
        <f>AVERAGE(G$2:G44)</f>
        <v>243.70367674418603</v>
      </c>
      <c r="I44">
        <v>92.571359999999999</v>
      </c>
      <c r="J44">
        <f>AVERAGE(I$2:I44)</f>
        <v>172.23844744186044</v>
      </c>
      <c r="K44">
        <v>414.4828</v>
      </c>
      <c r="L44">
        <f>AVERAGE(K$2:K44)</f>
        <v>487.40735348837205</v>
      </c>
      <c r="M44">
        <v>185.14272</v>
      </c>
      <c r="N44">
        <f>AVERAGE(M$2:M44)</f>
        <v>344.47689488372089</v>
      </c>
      <c r="P44" t="s">
        <v>62</v>
      </c>
    </row>
    <row r="45" spans="1:16" x14ac:dyDescent="0.25">
      <c r="A45">
        <v>43</v>
      </c>
      <c r="C45">
        <v>118.8728</v>
      </c>
      <c r="D45">
        <f>AVERAGE(C$2:C45)</f>
        <v>124.72149090909092</v>
      </c>
      <c r="E45">
        <v>53.555759999999999</v>
      </c>
      <c r="F45">
        <f>AVERAGE(E$2:E45)</f>
        <v>91.198141363636367</v>
      </c>
      <c r="G45">
        <v>203.07910000000001</v>
      </c>
      <c r="H45">
        <f>AVERAGE(G$2:G45)</f>
        <v>242.7803909090909</v>
      </c>
      <c r="I45">
        <v>91.308189999999996</v>
      </c>
      <c r="J45">
        <f>AVERAGE(I$2:I45)</f>
        <v>170.39912340909089</v>
      </c>
      <c r="K45">
        <v>406.15820000000002</v>
      </c>
      <c r="L45">
        <f>AVERAGE(K$2:K45)</f>
        <v>485.56078181818179</v>
      </c>
      <c r="M45">
        <v>182.61637999999999</v>
      </c>
      <c r="N45">
        <f>AVERAGE(M$2:M45)</f>
        <v>340.79824681818178</v>
      </c>
      <c r="P45" t="s">
        <v>63</v>
      </c>
    </row>
    <row r="46" spans="1:16" x14ac:dyDescent="0.25">
      <c r="A46">
        <v>44</v>
      </c>
      <c r="C46">
        <v>116.8304</v>
      </c>
      <c r="D46">
        <f>AVERAGE(C$2:C46)</f>
        <v>124.54613333333333</v>
      </c>
      <c r="E46">
        <v>52.887079999999997</v>
      </c>
      <c r="F46">
        <f>AVERAGE(E$2:E46)</f>
        <v>90.346784444444452</v>
      </c>
      <c r="G46">
        <v>198.91679999999999</v>
      </c>
      <c r="H46">
        <f>AVERAGE(G$2:G46)</f>
        <v>241.80564444444445</v>
      </c>
      <c r="I46">
        <v>90.045019999999994</v>
      </c>
      <c r="J46">
        <f>AVERAGE(I$2:I46)</f>
        <v>168.61347666666663</v>
      </c>
      <c r="K46">
        <v>397.83359999999999</v>
      </c>
      <c r="L46">
        <f>AVERAGE(K$2:K46)</f>
        <v>483.61128888888891</v>
      </c>
      <c r="M46">
        <v>180.09003999999999</v>
      </c>
      <c r="N46">
        <f>AVERAGE(M$2:M46)</f>
        <v>337.22695333333326</v>
      </c>
      <c r="P46" t="s">
        <v>64</v>
      </c>
    </row>
    <row r="47" spans="1:16" x14ac:dyDescent="0.25">
      <c r="A47">
        <v>45</v>
      </c>
      <c r="C47">
        <v>114.788</v>
      </c>
      <c r="D47">
        <f>AVERAGE(C$2:C47)</f>
        <v>124.33399999999999</v>
      </c>
      <c r="E47">
        <v>52.218400000000003</v>
      </c>
      <c r="F47">
        <f>AVERAGE(E$2:E47)</f>
        <v>89.517906521739135</v>
      </c>
      <c r="G47">
        <v>194.75450000000001</v>
      </c>
      <c r="H47">
        <f>AVERAGE(G$2:G47)</f>
        <v>240.78279347826086</v>
      </c>
      <c r="I47">
        <v>88.781849999999991</v>
      </c>
      <c r="J47">
        <f>AVERAGE(I$2:I47)</f>
        <v>166.87800652173911</v>
      </c>
      <c r="K47">
        <v>389.50900000000001</v>
      </c>
      <c r="L47">
        <f>AVERAGE(K$2:K47)</f>
        <v>481.56558695652171</v>
      </c>
      <c r="M47">
        <v>177.56369999999998</v>
      </c>
      <c r="N47">
        <f>AVERAGE(M$2:M47)</f>
        <v>333.75601304347822</v>
      </c>
      <c r="P47" t="s">
        <v>65</v>
      </c>
    </row>
    <row r="48" spans="1:16" x14ac:dyDescent="0.25">
      <c r="A48">
        <v>46</v>
      </c>
      <c r="C48">
        <v>112.7456</v>
      </c>
      <c r="D48">
        <f>AVERAGE(C$2:C48)</f>
        <v>124.08743829787234</v>
      </c>
      <c r="E48">
        <v>51.549720000000001</v>
      </c>
      <c r="F48">
        <f>AVERAGE(E$2:E48)</f>
        <v>88.710072765957449</v>
      </c>
      <c r="G48">
        <v>190.59219999999999</v>
      </c>
      <c r="H48">
        <f>AVERAGE(G$2:G48)</f>
        <v>239.71490851063828</v>
      </c>
      <c r="I48">
        <v>87.518680000000003</v>
      </c>
      <c r="J48">
        <f>AVERAGE(I$2:I48)</f>
        <v>165.18951021276592</v>
      </c>
      <c r="K48">
        <v>381.18439999999998</v>
      </c>
      <c r="L48">
        <f>AVERAGE(K$2:K48)</f>
        <v>479.42981702127656</v>
      </c>
      <c r="M48">
        <v>175.03736000000001</v>
      </c>
      <c r="N48">
        <f>AVERAGE(M$2:M48)</f>
        <v>330.37902042553185</v>
      </c>
      <c r="P48" t="s">
        <v>66</v>
      </c>
    </row>
    <row r="49" spans="1:16" x14ac:dyDescent="0.25">
      <c r="A49">
        <v>47</v>
      </c>
      <c r="C49">
        <v>110.7032</v>
      </c>
      <c r="D49">
        <f>AVERAGE(C$2:C49)</f>
        <v>123.8086</v>
      </c>
      <c r="E49">
        <v>50.881039999999999</v>
      </c>
      <c r="F49">
        <f>AVERAGE(E$2:E49)</f>
        <v>87.921967916666674</v>
      </c>
      <c r="G49">
        <v>186.4299</v>
      </c>
      <c r="H49">
        <f>AVERAGE(G$2:G49)</f>
        <v>238.60480416666664</v>
      </c>
      <c r="I49">
        <v>86.255510000000001</v>
      </c>
      <c r="J49">
        <f>AVERAGE(I$2:I49)</f>
        <v>163.54505187499998</v>
      </c>
      <c r="K49">
        <v>372.85980000000001</v>
      </c>
      <c r="L49">
        <f>AVERAGE(K$2:K49)</f>
        <v>477.20960833333328</v>
      </c>
      <c r="M49">
        <v>172.51102</v>
      </c>
      <c r="N49">
        <f>AVERAGE(M$2:M49)</f>
        <v>327.09010374999997</v>
      </c>
      <c r="P49" t="s">
        <v>67</v>
      </c>
    </row>
    <row r="50" spans="1:16" x14ac:dyDescent="0.25">
      <c r="A50">
        <v>48</v>
      </c>
      <c r="C50">
        <v>108.66079999999999</v>
      </c>
      <c r="D50">
        <f>AVERAGE(C$2:C50)</f>
        <v>123.49946122448978</v>
      </c>
      <c r="E50">
        <v>50.212359999999997</v>
      </c>
      <c r="F50">
        <f>AVERAGE(E$2:E50)</f>
        <v>87.152384081632661</v>
      </c>
      <c r="G50">
        <v>182.26760000000002</v>
      </c>
      <c r="H50">
        <f>AVERAGE(G$2:G50)</f>
        <v>237.45506530612241</v>
      </c>
      <c r="I50">
        <v>84.992339999999999</v>
      </c>
      <c r="J50">
        <f>AVERAGE(I$2:I50)</f>
        <v>161.94193530612242</v>
      </c>
      <c r="K50">
        <v>364.53520000000003</v>
      </c>
      <c r="L50">
        <f>AVERAGE(K$2:K50)</f>
        <v>474.91013061224481</v>
      </c>
      <c r="M50">
        <v>169.98468</v>
      </c>
      <c r="N50">
        <f>AVERAGE(M$2:M50)</f>
        <v>323.88387061224483</v>
      </c>
      <c r="P50" t="s">
        <v>68</v>
      </c>
    </row>
    <row r="51" spans="1:16" x14ac:dyDescent="0.25">
      <c r="A51">
        <v>49</v>
      </c>
      <c r="C51">
        <v>106.61839999999999</v>
      </c>
      <c r="D51">
        <f>AVERAGE(C$2:C51)</f>
        <v>123.16184</v>
      </c>
      <c r="E51">
        <v>49.543680000000002</v>
      </c>
      <c r="F51">
        <f>AVERAGE(E$2:E51)</f>
        <v>86.400210000000001</v>
      </c>
      <c r="G51">
        <v>178.1053</v>
      </c>
      <c r="H51">
        <f>AVERAGE(G$2:G51)</f>
        <v>236.26806999999994</v>
      </c>
      <c r="I51">
        <v>83.729169999999996</v>
      </c>
      <c r="J51">
        <f>AVERAGE(I$2:I51)</f>
        <v>160.37767999999997</v>
      </c>
      <c r="K51">
        <v>356.2106</v>
      </c>
      <c r="L51">
        <f>AVERAGE(K$2:K51)</f>
        <v>472.53613999999988</v>
      </c>
      <c r="M51">
        <v>167.45833999999999</v>
      </c>
      <c r="N51">
        <f>AVERAGE(M$2:M51)</f>
        <v>320.75535999999994</v>
      </c>
      <c r="P51" t="s">
        <v>69</v>
      </c>
    </row>
    <row r="52" spans="1:16" x14ac:dyDescent="0.25">
      <c r="A52">
        <v>50</v>
      </c>
      <c r="C52">
        <v>104.57599999999999</v>
      </c>
      <c r="D52">
        <f>AVERAGE(C$2:C52)</f>
        <v>122.79741176470587</v>
      </c>
      <c r="E52">
        <v>48.875</v>
      </c>
      <c r="F52">
        <f>AVERAGE(E$2:E52)</f>
        <v>85.664421568627461</v>
      </c>
      <c r="G52">
        <v>173.94300000000001</v>
      </c>
      <c r="H52">
        <f>AVERAGE(G$2:G52)</f>
        <v>235.04600980392149</v>
      </c>
      <c r="I52">
        <v>82.465999999999994</v>
      </c>
      <c r="J52">
        <f>AVERAGE(I$2:I52)</f>
        <v>158.84999999999997</v>
      </c>
      <c r="K52">
        <v>347.88600000000002</v>
      </c>
      <c r="L52">
        <f>AVERAGE(K$2:K52)</f>
        <v>470.09201960784299</v>
      </c>
      <c r="M52">
        <v>164.93199999999999</v>
      </c>
      <c r="N52">
        <f>AVERAGE(M$2:M52)</f>
        <v>317.69999999999993</v>
      </c>
      <c r="P52" t="s">
        <v>70</v>
      </c>
    </row>
    <row r="53" spans="1:16" x14ac:dyDescent="0.25">
      <c r="A53">
        <v>51</v>
      </c>
      <c r="C53">
        <v>102.92729999999999</v>
      </c>
      <c r="D53">
        <f>AVERAGE(C$2:C53)</f>
        <v>122.41529423076923</v>
      </c>
      <c r="E53">
        <v>48.457769999999996</v>
      </c>
      <c r="F53">
        <f>AVERAGE(E$2:E53)</f>
        <v>84.948909038461551</v>
      </c>
      <c r="G53">
        <v>171.16770000000002</v>
      </c>
      <c r="H53">
        <f>AVERAGE(G$2:G53)</f>
        <v>233.81758076923069</v>
      </c>
      <c r="I53">
        <v>81.670179999999988</v>
      </c>
      <c r="J53">
        <f>AVERAGE(I$2:I53)</f>
        <v>157.36577269230767</v>
      </c>
      <c r="K53">
        <v>342.33540000000005</v>
      </c>
      <c r="L53">
        <f>AVERAGE(K$2:K53)</f>
        <v>467.63516153846138</v>
      </c>
      <c r="M53">
        <v>163.34035999999998</v>
      </c>
      <c r="N53">
        <f>AVERAGE(M$2:M53)</f>
        <v>314.73154538461534</v>
      </c>
    </row>
    <row r="54" spans="1:16" x14ac:dyDescent="0.25">
      <c r="A54">
        <v>52</v>
      </c>
      <c r="C54">
        <v>101.2786</v>
      </c>
      <c r="D54">
        <f>AVERAGE(C$2:C54)</f>
        <v>122.01648867924527</v>
      </c>
      <c r="E54">
        <v>48.04054</v>
      </c>
      <c r="F54">
        <f>AVERAGE(E$2:E54)</f>
        <v>84.252524716981142</v>
      </c>
      <c r="G54">
        <v>168.39240000000001</v>
      </c>
      <c r="H54">
        <f>AVERAGE(G$2:G54)</f>
        <v>232.58314339622635</v>
      </c>
      <c r="I54">
        <v>80.874359999999996</v>
      </c>
      <c r="J54">
        <f>AVERAGE(I$2:I54)</f>
        <v>155.92253849056601</v>
      </c>
      <c r="K54">
        <v>336.78480000000002</v>
      </c>
      <c r="L54">
        <f>AVERAGE(K$2:K54)</f>
        <v>465.16628679245269</v>
      </c>
      <c r="M54">
        <v>161.74871999999999</v>
      </c>
      <c r="N54">
        <f>AVERAGE(M$2:M54)</f>
        <v>311.84507698113202</v>
      </c>
    </row>
    <row r="55" spans="1:16" x14ac:dyDescent="0.25">
      <c r="A55">
        <v>53</v>
      </c>
      <c r="C55">
        <v>99.629899999999992</v>
      </c>
      <c r="D55">
        <f>AVERAGE(C$2:C55)</f>
        <v>121.60192222222221</v>
      </c>
      <c r="E55">
        <v>47.623310000000004</v>
      </c>
      <c r="F55">
        <f>AVERAGE(E$2:E55)</f>
        <v>83.574205925925924</v>
      </c>
      <c r="G55">
        <v>165.61709999999999</v>
      </c>
      <c r="H55">
        <f>AVERAGE(G$2:G55)</f>
        <v>231.3430314814814</v>
      </c>
      <c r="I55">
        <v>80.078540000000004</v>
      </c>
      <c r="J55">
        <f>AVERAGE(I$2:I55)</f>
        <v>154.51802000000001</v>
      </c>
      <c r="K55">
        <v>331.23419999999999</v>
      </c>
      <c r="L55">
        <f>AVERAGE(K$2:K55)</f>
        <v>462.68606296296281</v>
      </c>
      <c r="M55">
        <v>160.15708000000001</v>
      </c>
      <c r="N55">
        <f>AVERAGE(M$2:M55)</f>
        <v>309.03604000000001</v>
      </c>
    </row>
    <row r="56" spans="1:16" x14ac:dyDescent="0.25">
      <c r="A56">
        <v>54</v>
      </c>
      <c r="C56">
        <v>97.981200000000001</v>
      </c>
      <c r="D56">
        <f>AVERAGE(C$2:C56)</f>
        <v>121.17245454545454</v>
      </c>
      <c r="E56">
        <v>47.20608</v>
      </c>
      <c r="F56">
        <f>AVERAGE(E$2:E56)</f>
        <v>82.912967272727272</v>
      </c>
      <c r="G56">
        <v>162.84180000000001</v>
      </c>
      <c r="H56">
        <f>AVERAGE(G$2:G56)</f>
        <v>230.09755454545447</v>
      </c>
      <c r="I56">
        <v>79.282719999999998</v>
      </c>
      <c r="J56">
        <f>AVERAGE(I$2:I56)</f>
        <v>153.15010545454544</v>
      </c>
      <c r="K56">
        <v>325.68360000000001</v>
      </c>
      <c r="L56">
        <f>AVERAGE(K$2:K56)</f>
        <v>460.19510909090894</v>
      </c>
      <c r="M56">
        <v>158.56544</v>
      </c>
      <c r="N56">
        <f>AVERAGE(M$2:M56)</f>
        <v>306.30021090909088</v>
      </c>
    </row>
    <row r="57" spans="1:16" x14ac:dyDescent="0.25">
      <c r="A57">
        <v>55</v>
      </c>
      <c r="C57">
        <v>96.332499999999996</v>
      </c>
      <c r="D57">
        <f>AVERAGE(C$2:C57)</f>
        <v>120.72888392857143</v>
      </c>
      <c r="E57">
        <v>46.788849999999996</v>
      </c>
      <c r="F57">
        <f>AVERAGE(E$2:E57)</f>
        <v>82.267893749999999</v>
      </c>
      <c r="G57">
        <v>160.06650000000002</v>
      </c>
      <c r="H57">
        <f>AVERAGE(G$2:G57)</f>
        <v>228.84699999999995</v>
      </c>
      <c r="I57">
        <v>78.486899999999991</v>
      </c>
      <c r="J57">
        <f>AVERAGE(I$2:I57)</f>
        <v>151.81683392857141</v>
      </c>
      <c r="K57">
        <v>320.13300000000004</v>
      </c>
      <c r="L57">
        <f>AVERAGE(K$2:K57)</f>
        <v>457.6939999999999</v>
      </c>
      <c r="M57">
        <v>156.97379999999998</v>
      </c>
      <c r="N57">
        <f>AVERAGE(M$2:M57)</f>
        <v>303.63366785714283</v>
      </c>
    </row>
    <row r="58" spans="1:16" x14ac:dyDescent="0.25">
      <c r="A58">
        <v>56</v>
      </c>
      <c r="C58">
        <v>94.683799999999991</v>
      </c>
      <c r="D58">
        <f>AVERAGE(C$2:C58)</f>
        <v>120.27195263157894</v>
      </c>
      <c r="E58">
        <v>46.37162</v>
      </c>
      <c r="F58">
        <f>AVERAGE(E$2:E58)</f>
        <v>81.638134561403504</v>
      </c>
      <c r="G58">
        <v>157.2912</v>
      </c>
      <c r="H58">
        <f>AVERAGE(G$2:G58)</f>
        <v>227.59163508771925</v>
      </c>
      <c r="I58">
        <v>77.691079999999999</v>
      </c>
      <c r="J58">
        <f>AVERAGE(I$2:I58)</f>
        <v>150.51638210526315</v>
      </c>
      <c r="K58">
        <v>314.58240000000001</v>
      </c>
      <c r="L58">
        <f>AVERAGE(K$2:K58)</f>
        <v>455.18327017543851</v>
      </c>
      <c r="M58">
        <v>155.38216</v>
      </c>
      <c r="N58">
        <f>AVERAGE(M$2:M58)</f>
        <v>301.0327642105263</v>
      </c>
    </row>
    <row r="59" spans="1:16" x14ac:dyDescent="0.25">
      <c r="A59">
        <v>57</v>
      </c>
      <c r="C59">
        <v>93.0351</v>
      </c>
      <c r="D59">
        <f>AVERAGE(C$2:C59)</f>
        <v>119.80235172413794</v>
      </c>
      <c r="E59">
        <v>45.954390000000004</v>
      </c>
      <c r="F59">
        <f>AVERAGE(E$2:E59)</f>
        <v>81.022897586206895</v>
      </c>
      <c r="G59">
        <v>154.51589999999999</v>
      </c>
      <c r="H59">
        <f>AVERAGE(G$2:G59)</f>
        <v>226.3317086206896</v>
      </c>
      <c r="I59">
        <v>76.895260000000007</v>
      </c>
      <c r="J59">
        <f>AVERAGE(I$2:I59)</f>
        <v>149.24705241379309</v>
      </c>
      <c r="K59">
        <v>309.03179999999998</v>
      </c>
      <c r="L59">
        <f>AVERAGE(K$2:K59)</f>
        <v>452.66341724137919</v>
      </c>
      <c r="M59">
        <v>153.79052000000001</v>
      </c>
      <c r="N59">
        <f>AVERAGE(M$2:M59)</f>
        <v>298.49410482758617</v>
      </c>
    </row>
    <row r="60" spans="1:16" x14ac:dyDescent="0.25">
      <c r="A60">
        <v>58</v>
      </c>
      <c r="C60">
        <v>91.386399999999995</v>
      </c>
      <c r="D60">
        <f>AVERAGE(C$2:C60)</f>
        <v>119.32072542372882</v>
      </c>
      <c r="E60">
        <v>45.53716</v>
      </c>
      <c r="F60">
        <f>AVERAGE(E$2:E60)</f>
        <v>80.421444406779656</v>
      </c>
      <c r="G60">
        <v>151.7406</v>
      </c>
      <c r="H60">
        <f>AVERAGE(G$2:G60)</f>
        <v>225.06745254237282</v>
      </c>
      <c r="I60">
        <v>76.099440000000001</v>
      </c>
      <c r="J60">
        <f>AVERAGE(I$2:I60)</f>
        <v>148.00726237288134</v>
      </c>
      <c r="K60">
        <v>303.4812</v>
      </c>
      <c r="L60">
        <f>AVERAGE(K$2:K60)</f>
        <v>450.13490508474564</v>
      </c>
      <c r="M60">
        <v>152.19888</v>
      </c>
      <c r="N60">
        <f>AVERAGE(M$2:M60)</f>
        <v>296.01452474576269</v>
      </c>
    </row>
    <row r="61" spans="1:16" x14ac:dyDescent="0.25">
      <c r="A61">
        <v>59</v>
      </c>
      <c r="C61">
        <v>89.737700000000004</v>
      </c>
      <c r="D61">
        <f>AVERAGE(C$2:C61)</f>
        <v>118.827675</v>
      </c>
      <c r="E61">
        <v>45.119929999999997</v>
      </c>
      <c r="F61">
        <f>AVERAGE(E$2:E61)</f>
        <v>79.833085833333328</v>
      </c>
      <c r="G61">
        <v>148.96530000000001</v>
      </c>
      <c r="H61">
        <f>AVERAGE(G$2:G61)</f>
        <v>223.79908333333327</v>
      </c>
      <c r="I61">
        <v>75.303619999999995</v>
      </c>
      <c r="J61">
        <f>AVERAGE(I$2:I61)</f>
        <v>146.795535</v>
      </c>
      <c r="K61">
        <v>297.93060000000003</v>
      </c>
      <c r="L61">
        <f>AVERAGE(K$2:K61)</f>
        <v>447.59816666666654</v>
      </c>
      <c r="M61">
        <v>150.60723999999999</v>
      </c>
      <c r="N61">
        <f>AVERAGE(M$2:M61)</f>
        <v>293.59107</v>
      </c>
    </row>
    <row r="62" spans="1:16" x14ac:dyDescent="0.25">
      <c r="A62">
        <v>60</v>
      </c>
      <c r="C62">
        <v>88.088999999999999</v>
      </c>
      <c r="D62">
        <f>AVERAGE(C$2:C62)</f>
        <v>118.32376229508196</v>
      </c>
      <c r="E62">
        <v>44.7027</v>
      </c>
      <c r="F62">
        <f>AVERAGE(E$2:E62)</f>
        <v>79.257177868852452</v>
      </c>
      <c r="G62">
        <v>146.19</v>
      </c>
      <c r="H62">
        <f>AVERAGE(G$2:G62)</f>
        <v>222.52680327868848</v>
      </c>
      <c r="I62">
        <v>74.507800000000003</v>
      </c>
      <c r="J62">
        <f>AVERAGE(I$2:I62)</f>
        <v>145.6104901639344</v>
      </c>
      <c r="K62">
        <v>292.38</v>
      </c>
      <c r="L62">
        <f>AVERAGE(K$2:K62)</f>
        <v>445.05360655737695</v>
      </c>
      <c r="M62">
        <v>149.01560000000001</v>
      </c>
      <c r="N62">
        <f>AVERAGE(M$2:M62)</f>
        <v>291.2209803278688</v>
      </c>
    </row>
    <row r="63" spans="1:16" x14ac:dyDescent="0.25">
      <c r="A63">
        <v>61</v>
      </c>
      <c r="C63">
        <v>86.913529999999994</v>
      </c>
      <c r="D63">
        <f>AVERAGE(C$2:C63)</f>
        <v>117.81714564516129</v>
      </c>
      <c r="E63">
        <v>44.422739999999997</v>
      </c>
      <c r="F63">
        <f>AVERAGE(E$2:E63)</f>
        <v>78.69533209677418</v>
      </c>
      <c r="G63">
        <v>144.22110000000001</v>
      </c>
      <c r="H63">
        <f>AVERAGE(G$2:G63)</f>
        <v>221.2638080645161</v>
      </c>
      <c r="I63">
        <v>73.968600000000009</v>
      </c>
      <c r="J63">
        <f>AVERAGE(I$2:I63)</f>
        <v>144.45497580645159</v>
      </c>
      <c r="K63">
        <v>288.44220000000001</v>
      </c>
      <c r="L63">
        <f>AVERAGE(K$2:K63)</f>
        <v>442.5276161290322</v>
      </c>
      <c r="M63">
        <v>147.93720000000002</v>
      </c>
      <c r="N63">
        <f>AVERAGE(M$2:M63)</f>
        <v>288.90995161290317</v>
      </c>
    </row>
    <row r="64" spans="1:16" x14ac:dyDescent="0.25">
      <c r="A64">
        <v>62</v>
      </c>
      <c r="C64">
        <v>85.738060000000004</v>
      </c>
      <c r="D64">
        <f>AVERAGE(C$2:C64)</f>
        <v>117.3079538095238</v>
      </c>
      <c r="E64">
        <v>44.142780000000002</v>
      </c>
      <c r="F64">
        <f>AVERAGE(E$2:E64)</f>
        <v>78.146878888888878</v>
      </c>
      <c r="G64">
        <v>142.25219999999999</v>
      </c>
      <c r="H64">
        <f>AVERAGE(G$2:G64)</f>
        <v>220.00965555555553</v>
      </c>
      <c r="I64">
        <v>73.429400000000001</v>
      </c>
      <c r="J64">
        <f>AVERAGE(I$2:I64)</f>
        <v>143.3275857142857</v>
      </c>
      <c r="K64">
        <v>284.50439999999998</v>
      </c>
      <c r="L64">
        <f>AVERAGE(K$2:K64)</f>
        <v>440.01931111111105</v>
      </c>
      <c r="M64">
        <v>146.8588</v>
      </c>
      <c r="N64">
        <f>AVERAGE(M$2:M64)</f>
        <v>286.65517142857141</v>
      </c>
    </row>
    <row r="65" spans="1:14" x14ac:dyDescent="0.25">
      <c r="A65">
        <v>63</v>
      </c>
      <c r="C65">
        <v>84.56259</v>
      </c>
      <c r="D65">
        <f>AVERAGE(C$2:C65)</f>
        <v>116.79630749999998</v>
      </c>
      <c r="E65">
        <v>43.862819999999999</v>
      </c>
      <c r="F65">
        <f>AVERAGE(E$2:E65)</f>
        <v>77.611190468749996</v>
      </c>
      <c r="G65">
        <v>140.2833</v>
      </c>
      <c r="H65">
        <f>AVERAGE(G$2:G65)</f>
        <v>218.76393124999996</v>
      </c>
      <c r="I65">
        <v>72.890199999999993</v>
      </c>
      <c r="J65">
        <f>AVERAGE(I$2:I65)</f>
        <v>142.22700156249999</v>
      </c>
      <c r="K65">
        <v>280.56659999999999</v>
      </c>
      <c r="L65">
        <f>AVERAGE(K$2:K65)</f>
        <v>437.52786249999991</v>
      </c>
      <c r="M65">
        <v>145.78039999999999</v>
      </c>
      <c r="N65">
        <f>AVERAGE(M$2:M65)</f>
        <v>284.45400312499999</v>
      </c>
    </row>
    <row r="66" spans="1:14" x14ac:dyDescent="0.25">
      <c r="A66">
        <v>64</v>
      </c>
      <c r="C66">
        <v>83.387119999999996</v>
      </c>
      <c r="D66">
        <f>AVERAGE(C$2:C66)</f>
        <v>116.28231999999998</v>
      </c>
      <c r="E66">
        <v>43.582860000000004</v>
      </c>
      <c r="F66">
        <f>AVERAGE(E$2:E66)</f>
        <v>77.087677692307693</v>
      </c>
      <c r="G66">
        <v>138.31440000000001</v>
      </c>
      <c r="H66">
        <f>AVERAGE(G$2:G66)</f>
        <v>217.5262461538461</v>
      </c>
      <c r="I66">
        <v>72.350999999999999</v>
      </c>
      <c r="J66">
        <f>AVERAGE(I$2:I66)</f>
        <v>141.15198615384617</v>
      </c>
      <c r="K66">
        <v>276.62880000000001</v>
      </c>
      <c r="L66">
        <f>AVERAGE(K$2:K66)</f>
        <v>435.05249230769221</v>
      </c>
      <c r="M66">
        <v>144.702</v>
      </c>
      <c r="N66">
        <f>AVERAGE(M$2:M66)</f>
        <v>282.30397230769233</v>
      </c>
    </row>
    <row r="67" spans="1:14" x14ac:dyDescent="0.25">
      <c r="A67">
        <v>65</v>
      </c>
      <c r="C67">
        <v>82.211649999999992</v>
      </c>
      <c r="D67">
        <f>AVERAGE(C$2:C67)</f>
        <v>115.76609772727272</v>
      </c>
      <c r="E67">
        <v>43.302900000000001</v>
      </c>
      <c r="F67">
        <f>AVERAGE(E$2:E67)</f>
        <v>76.575787121212116</v>
      </c>
      <c r="G67">
        <v>136.34550000000002</v>
      </c>
      <c r="H67">
        <f>AVERAGE(G$2:G67)</f>
        <v>216.2962348484848</v>
      </c>
      <c r="I67">
        <v>71.811800000000005</v>
      </c>
      <c r="J67">
        <f>AVERAGE(I$2:I67)</f>
        <v>140.10137727272726</v>
      </c>
      <c r="K67">
        <v>272.69100000000003</v>
      </c>
      <c r="L67">
        <f>AVERAGE(K$2:K67)</f>
        <v>432.5924696969696</v>
      </c>
      <c r="M67">
        <v>143.62360000000001</v>
      </c>
      <c r="N67">
        <f>AVERAGE(M$2:M67)</f>
        <v>280.20275454545452</v>
      </c>
    </row>
    <row r="68" spans="1:14" x14ac:dyDescent="0.25">
      <c r="A68">
        <v>66</v>
      </c>
      <c r="C68">
        <v>81.036180000000002</v>
      </c>
      <c r="D68">
        <f>AVERAGE(C$2:C68)</f>
        <v>115.24774074626865</v>
      </c>
      <c r="E68">
        <v>43.022939999999998</v>
      </c>
      <c r="F68">
        <f>AVERAGE(E$2:E68)</f>
        <v>76.074998358208944</v>
      </c>
      <c r="G68">
        <v>134.3766</v>
      </c>
      <c r="H68">
        <f>AVERAGE(G$2:G68)</f>
        <v>215.07355373134322</v>
      </c>
      <c r="I68">
        <v>71.272599999999997</v>
      </c>
      <c r="J68">
        <f>AVERAGE(I$2:I68)</f>
        <v>139.07408208955223</v>
      </c>
      <c r="K68">
        <v>268.75319999999999</v>
      </c>
      <c r="L68">
        <f>AVERAGE(K$2:K68)</f>
        <v>430.14710746268645</v>
      </c>
      <c r="M68">
        <v>142.54519999999999</v>
      </c>
      <c r="N68">
        <f>AVERAGE(M$2:M68)</f>
        <v>278.14816417910447</v>
      </c>
    </row>
    <row r="69" spans="1:14" x14ac:dyDescent="0.25">
      <c r="A69">
        <v>67</v>
      </c>
      <c r="C69">
        <v>79.860709999999997</v>
      </c>
      <c r="D69">
        <f>AVERAGE(C$2:C69)</f>
        <v>114.72734323529411</v>
      </c>
      <c r="E69">
        <v>42.742980000000003</v>
      </c>
      <c r="F69">
        <f>AVERAGE(E$2:E69)</f>
        <v>75.584821617647052</v>
      </c>
      <c r="G69">
        <v>132.40770000000001</v>
      </c>
      <c r="H69">
        <f>AVERAGE(G$2:G69)</f>
        <v>213.85787941176463</v>
      </c>
      <c r="I69">
        <v>70.733399999999989</v>
      </c>
      <c r="J69">
        <f>AVERAGE(I$2:I69)</f>
        <v>138.06907205882351</v>
      </c>
      <c r="K69">
        <v>264.81540000000001</v>
      </c>
      <c r="L69">
        <f>AVERAGE(K$2:K69)</f>
        <v>427.71575882352926</v>
      </c>
      <c r="M69">
        <v>141.46679999999998</v>
      </c>
      <c r="N69">
        <f>AVERAGE(M$2:M69)</f>
        <v>276.13814411764702</v>
      </c>
    </row>
    <row r="70" spans="1:14" x14ac:dyDescent="0.25">
      <c r="A70">
        <v>68</v>
      </c>
      <c r="C70">
        <v>78.685239999999993</v>
      </c>
      <c r="D70">
        <f>AVERAGE(C$2:C70)</f>
        <v>114.20499391304347</v>
      </c>
      <c r="E70">
        <v>42.46302</v>
      </c>
      <c r="F70">
        <f>AVERAGE(E$2:E70)</f>
        <v>75.104795507246379</v>
      </c>
      <c r="G70">
        <v>130.43880000000001</v>
      </c>
      <c r="H70">
        <f>AVERAGE(G$2:G70)</f>
        <v>212.64890724637675</v>
      </c>
      <c r="I70">
        <v>70.194199999999995</v>
      </c>
      <c r="J70">
        <f>AVERAGE(I$2:I70)</f>
        <v>137.08537826086956</v>
      </c>
      <c r="K70">
        <v>260.87760000000003</v>
      </c>
      <c r="L70">
        <f>AVERAGE(K$2:K70)</f>
        <v>425.2978144927535</v>
      </c>
      <c r="M70">
        <v>140.38839999999999</v>
      </c>
      <c r="N70">
        <f>AVERAGE(M$2:M70)</f>
        <v>274.17075652173912</v>
      </c>
    </row>
    <row r="71" spans="1:14" x14ac:dyDescent="0.25">
      <c r="A71">
        <v>69</v>
      </c>
      <c r="C71">
        <v>77.509770000000003</v>
      </c>
      <c r="D71">
        <f>AVERAGE(C$2:C71)</f>
        <v>113.68077642857141</v>
      </c>
      <c r="E71">
        <v>42.183060000000005</v>
      </c>
      <c r="F71">
        <f>AVERAGE(E$2:E71)</f>
        <v>74.634484999999998</v>
      </c>
      <c r="G71">
        <v>128.4699</v>
      </c>
      <c r="H71">
        <f>AVERAGE(G$2:G71)</f>
        <v>211.44634999999994</v>
      </c>
      <c r="I71">
        <v>69.655000000000001</v>
      </c>
      <c r="J71">
        <f>AVERAGE(I$2:I71)</f>
        <v>136.12208714285714</v>
      </c>
      <c r="K71">
        <v>256.93979999999999</v>
      </c>
      <c r="L71">
        <f>AVERAGE(K$2:K71)</f>
        <v>422.89269999999988</v>
      </c>
      <c r="M71">
        <v>139.31</v>
      </c>
      <c r="N71">
        <f>AVERAGE(M$2:M71)</f>
        <v>272.24417428571428</v>
      </c>
    </row>
    <row r="72" spans="1:14" x14ac:dyDescent="0.25">
      <c r="A72">
        <v>70</v>
      </c>
      <c r="C72">
        <v>76.334299999999999</v>
      </c>
      <c r="D72">
        <f>AVERAGE(C$2:C72)</f>
        <v>113.15476971830985</v>
      </c>
      <c r="E72">
        <v>41.903100000000002</v>
      </c>
      <c r="F72">
        <f>AVERAGE(E$2:E72)</f>
        <v>74.173479577464803</v>
      </c>
      <c r="G72">
        <v>126.501</v>
      </c>
      <c r="H72">
        <f>AVERAGE(G$2:G72)</f>
        <v>210.24993661971826</v>
      </c>
      <c r="I72">
        <v>69.115799999999993</v>
      </c>
      <c r="J72">
        <f>AVERAGE(I$2:I72)</f>
        <v>135.17833661971829</v>
      </c>
      <c r="K72">
        <v>253.00200000000001</v>
      </c>
      <c r="L72">
        <f>AVERAGE(K$2:K72)</f>
        <v>420.49987323943651</v>
      </c>
      <c r="M72">
        <v>138.23159999999999</v>
      </c>
      <c r="N72">
        <f>AVERAGE(M$2:M72)</f>
        <v>270.35667323943659</v>
      </c>
    </row>
    <row r="73" spans="1:14" x14ac:dyDescent="0.25">
      <c r="A73">
        <v>71</v>
      </c>
      <c r="C73">
        <v>75.460210000000004</v>
      </c>
      <c r="D73">
        <f>AVERAGE(C$2:C73)</f>
        <v>112.63123416666666</v>
      </c>
      <c r="E73">
        <v>41.705380000000005</v>
      </c>
      <c r="F73">
        <f>AVERAGE(E$2:E73)</f>
        <v>73.722533750000011</v>
      </c>
      <c r="G73">
        <v>125.03840000000001</v>
      </c>
      <c r="H73">
        <f>AVERAGE(G$2:G73)</f>
        <v>209.06644305555548</v>
      </c>
      <c r="I73">
        <v>68.730819999999994</v>
      </c>
      <c r="J73">
        <f>AVERAGE(I$2:I73)</f>
        <v>134.25545444444444</v>
      </c>
      <c r="K73">
        <v>250.07680000000002</v>
      </c>
      <c r="L73">
        <f>AVERAGE(K$2:K73)</f>
        <v>418.13288611111096</v>
      </c>
      <c r="M73">
        <v>137.46163999999999</v>
      </c>
      <c r="N73">
        <f>AVERAGE(M$2:M73)</f>
        <v>268.51090888888888</v>
      </c>
    </row>
    <row r="74" spans="1:14" x14ac:dyDescent="0.25">
      <c r="A74">
        <v>72</v>
      </c>
      <c r="C74">
        <v>74.586119999999994</v>
      </c>
      <c r="D74">
        <f>AVERAGE(C$2:C74)</f>
        <v>112.11006821917807</v>
      </c>
      <c r="E74">
        <v>41.507660000000001</v>
      </c>
      <c r="F74">
        <f>AVERAGE(E$2:E74)</f>
        <v>73.28123410958905</v>
      </c>
      <c r="G74">
        <v>123.5758</v>
      </c>
      <c r="H74">
        <f>AVERAGE(G$2:G74)</f>
        <v>207.89533835616433</v>
      </c>
      <c r="I74">
        <v>68.345839999999995</v>
      </c>
      <c r="J74">
        <f>AVERAGE(I$2:I74)</f>
        <v>133.35258301369862</v>
      </c>
      <c r="K74">
        <v>247.1516</v>
      </c>
      <c r="L74">
        <f>AVERAGE(K$2:K74)</f>
        <v>415.79067671232866</v>
      </c>
      <c r="M74">
        <v>136.69167999999999</v>
      </c>
      <c r="N74">
        <f>AVERAGE(M$2:M74)</f>
        <v>266.70516602739724</v>
      </c>
    </row>
    <row r="75" spans="1:14" x14ac:dyDescent="0.25">
      <c r="A75">
        <v>73</v>
      </c>
      <c r="C75">
        <v>73.712029999999999</v>
      </c>
      <c r="D75">
        <f>AVERAGE(C$2:C75)</f>
        <v>111.5911758108108</v>
      </c>
      <c r="E75">
        <v>41.309939999999997</v>
      </c>
      <c r="F75">
        <f>AVERAGE(E$2:E75)</f>
        <v>72.849189594594606</v>
      </c>
      <c r="G75">
        <v>122.11320000000001</v>
      </c>
      <c r="H75">
        <f>AVERAGE(G$2:G75)</f>
        <v>206.73612027027019</v>
      </c>
      <c r="I75">
        <v>67.960859999999997</v>
      </c>
      <c r="J75">
        <f>AVERAGE(I$2:I75)</f>
        <v>132.46891108108107</v>
      </c>
      <c r="K75">
        <v>244.22640000000001</v>
      </c>
      <c r="L75">
        <f>AVERAGE(K$2:K75)</f>
        <v>413.47224054054038</v>
      </c>
      <c r="M75">
        <v>135.92171999999999</v>
      </c>
      <c r="N75">
        <f>AVERAGE(M$2:M75)</f>
        <v>264.93782216216215</v>
      </c>
    </row>
    <row r="76" spans="1:14" x14ac:dyDescent="0.25">
      <c r="A76">
        <v>74</v>
      </c>
      <c r="C76">
        <v>72.837940000000003</v>
      </c>
      <c r="D76">
        <f>AVERAGE(C$2:C76)</f>
        <v>111.07446599999999</v>
      </c>
      <c r="E76">
        <v>41.112220000000001</v>
      </c>
      <c r="F76">
        <f>AVERAGE(E$2:E76)</f>
        <v>72.426030000000011</v>
      </c>
      <c r="G76">
        <v>120.6506</v>
      </c>
      <c r="H76">
        <f>AVERAGE(G$2:G76)</f>
        <v>205.58831333333328</v>
      </c>
      <c r="I76">
        <v>67.575879999999998</v>
      </c>
      <c r="J76">
        <f>AVERAGE(I$2:I76)</f>
        <v>131.60367066666666</v>
      </c>
      <c r="K76">
        <v>241.30119999999999</v>
      </c>
      <c r="L76">
        <f>AVERAGE(K$2:K76)</f>
        <v>411.17662666666655</v>
      </c>
      <c r="M76">
        <v>135.15176</v>
      </c>
      <c r="N76">
        <f>AVERAGE(M$2:M76)</f>
        <v>263.20734133333332</v>
      </c>
    </row>
    <row r="77" spans="1:14" x14ac:dyDescent="0.25">
      <c r="A77">
        <v>75</v>
      </c>
      <c r="C77">
        <v>71.963850000000008</v>
      </c>
      <c r="D77">
        <f>AVERAGE(C$2:C77)</f>
        <v>110.55985263157893</v>
      </c>
      <c r="E77">
        <v>40.914500000000004</v>
      </c>
      <c r="F77">
        <f>AVERAGE(E$2:E77)</f>
        <v>72.011404605263166</v>
      </c>
      <c r="G77">
        <v>119.188</v>
      </c>
      <c r="H77">
        <f>AVERAGE(G$2:G77)</f>
        <v>204.45146710526311</v>
      </c>
      <c r="I77">
        <v>67.190899999999999</v>
      </c>
      <c r="J77">
        <f>AVERAGE(I$2:I77)</f>
        <v>130.75613421052631</v>
      </c>
      <c r="K77">
        <v>238.376</v>
      </c>
      <c r="L77">
        <f>AVERAGE(K$2:K77)</f>
        <v>408.90293421052621</v>
      </c>
      <c r="M77">
        <v>134.3818</v>
      </c>
      <c r="N77">
        <f>AVERAGE(M$2:M77)</f>
        <v>261.51226842105262</v>
      </c>
    </row>
    <row r="78" spans="1:14" x14ac:dyDescent="0.25">
      <c r="A78">
        <v>76</v>
      </c>
      <c r="C78">
        <v>71.089759999999998</v>
      </c>
      <c r="D78">
        <f>AVERAGE(C$2:C78)</f>
        <v>110.04725402597401</v>
      </c>
      <c r="E78">
        <v>40.71678</v>
      </c>
      <c r="F78">
        <f>AVERAGE(E$2:E78)</f>
        <v>71.604980909090926</v>
      </c>
      <c r="G78">
        <v>117.72540000000001</v>
      </c>
      <c r="H78">
        <f>AVERAGE(G$2:G78)</f>
        <v>203.3251545454545</v>
      </c>
      <c r="I78">
        <v>66.80592</v>
      </c>
      <c r="J78">
        <f>AVERAGE(I$2:I78)</f>
        <v>129.92561194805194</v>
      </c>
      <c r="K78">
        <v>235.45080000000002</v>
      </c>
      <c r="L78">
        <f>AVERAGE(K$2:K78)</f>
        <v>406.65030909090899</v>
      </c>
      <c r="M78">
        <v>133.61184</v>
      </c>
      <c r="N78">
        <f>AVERAGE(M$2:M78)</f>
        <v>259.85122389610387</v>
      </c>
    </row>
    <row r="79" spans="1:14" x14ac:dyDescent="0.25">
      <c r="A79">
        <v>77</v>
      </c>
      <c r="C79">
        <v>70.215670000000003</v>
      </c>
      <c r="D79">
        <f>AVERAGE(C$2:C79)</f>
        <v>109.53659269230768</v>
      </c>
      <c r="E79">
        <v>40.519059999999996</v>
      </c>
      <c r="F79">
        <f>AVERAGE(E$2:E79)</f>
        <v>71.20644346153847</v>
      </c>
      <c r="G79">
        <v>116.2628</v>
      </c>
      <c r="H79">
        <f>AVERAGE(G$2:G79)</f>
        <v>202.20897051282046</v>
      </c>
      <c r="I79">
        <v>66.420940000000002</v>
      </c>
      <c r="J79">
        <f>AVERAGE(I$2:I79)</f>
        <v>129.11144948717947</v>
      </c>
      <c r="K79">
        <v>232.5256</v>
      </c>
      <c r="L79">
        <f>AVERAGE(K$2:K79)</f>
        <v>404.41794102564091</v>
      </c>
      <c r="M79">
        <v>132.84188</v>
      </c>
      <c r="N79">
        <f>AVERAGE(M$2:M79)</f>
        <v>258.22289897435894</v>
      </c>
    </row>
    <row r="80" spans="1:14" x14ac:dyDescent="0.25">
      <c r="A80">
        <v>78</v>
      </c>
      <c r="C80">
        <v>69.341580000000008</v>
      </c>
      <c r="D80">
        <f>AVERAGE(C$2:C80)</f>
        <v>109.02779506329112</v>
      </c>
      <c r="E80">
        <v>40.321339999999999</v>
      </c>
      <c r="F80">
        <f>AVERAGE(E$2:E80)</f>
        <v>70.815492784810132</v>
      </c>
      <c r="G80">
        <v>114.8002</v>
      </c>
      <c r="H80">
        <f>AVERAGE(G$2:G80)</f>
        <v>201.10253037974678</v>
      </c>
      <c r="I80">
        <v>66.035960000000003</v>
      </c>
      <c r="J80">
        <f>AVERAGE(I$2:I80)</f>
        <v>128.31302556962024</v>
      </c>
      <c r="K80">
        <v>229.60040000000001</v>
      </c>
      <c r="L80">
        <f>AVERAGE(K$2:K80)</f>
        <v>402.20506075949356</v>
      </c>
      <c r="M80">
        <v>132.07192000000001</v>
      </c>
      <c r="N80">
        <f>AVERAGE(M$2:M80)</f>
        <v>256.62605113924047</v>
      </c>
    </row>
    <row r="81" spans="1:14" x14ac:dyDescent="0.25">
      <c r="A81">
        <v>79</v>
      </c>
      <c r="C81">
        <v>68.467489999999998</v>
      </c>
      <c r="D81">
        <f>AVERAGE(C$2:C81)</f>
        <v>108.52079125</v>
      </c>
      <c r="E81">
        <v>40.123620000000003</v>
      </c>
      <c r="F81">
        <f>AVERAGE(E$2:E81)</f>
        <v>70.431844375000011</v>
      </c>
      <c r="G81">
        <v>113.33759999999999</v>
      </c>
      <c r="H81">
        <f>AVERAGE(G$2:G81)</f>
        <v>200.00546874999995</v>
      </c>
      <c r="I81">
        <v>65.650980000000004</v>
      </c>
      <c r="J81">
        <f>AVERAGE(I$2:I81)</f>
        <v>127.52974999999999</v>
      </c>
      <c r="K81">
        <v>226.67519999999999</v>
      </c>
      <c r="L81">
        <f>AVERAGE(K$2:K81)</f>
        <v>400.0109374999999</v>
      </c>
      <c r="M81">
        <v>131.30196000000001</v>
      </c>
      <c r="N81">
        <f>AVERAGE(M$2:M81)</f>
        <v>255.05949999999999</v>
      </c>
    </row>
    <row r="82" spans="1:14" x14ac:dyDescent="0.25">
      <c r="A82">
        <v>80</v>
      </c>
      <c r="C82">
        <v>67.593400000000003</v>
      </c>
      <c r="D82">
        <f>AVERAGE(C$2:C82)</f>
        <v>108.01551481481481</v>
      </c>
      <c r="E82">
        <v>39.925899999999999</v>
      </c>
      <c r="F82">
        <f>AVERAGE(E$2:E82)</f>
        <v>70.055227777777787</v>
      </c>
      <c r="G82">
        <v>111.875</v>
      </c>
      <c r="H82">
        <f>AVERAGE(G$2:G82)</f>
        <v>198.91743827160488</v>
      </c>
      <c r="I82">
        <v>65.266000000000005</v>
      </c>
      <c r="J82">
        <f>AVERAGE(I$2:I82)</f>
        <v>126.76106172839505</v>
      </c>
      <c r="K82">
        <v>223.75</v>
      </c>
      <c r="L82">
        <f>AVERAGE(K$2:K82)</f>
        <v>397.83487654320976</v>
      </c>
      <c r="M82">
        <v>130.53200000000001</v>
      </c>
      <c r="N82">
        <f>AVERAGE(M$2:M82)</f>
        <v>253.5221234567901</v>
      </c>
    </row>
    <row r="83" spans="1:14" x14ac:dyDescent="0.25">
      <c r="A83">
        <v>81</v>
      </c>
      <c r="C83">
        <v>66.921750000000003</v>
      </c>
      <c r="D83">
        <f>AVERAGE(C$2:C83)</f>
        <v>107.5143713414634</v>
      </c>
      <c r="E83">
        <v>39.780900000000003</v>
      </c>
      <c r="F83">
        <f>AVERAGE(E$2:E83)</f>
        <v>69.6860286585366</v>
      </c>
      <c r="G83">
        <v>110.75020000000001</v>
      </c>
      <c r="H83">
        <f>AVERAGE(G$2:G83)</f>
        <v>197.84222804878044</v>
      </c>
      <c r="I83">
        <v>64.980080000000001</v>
      </c>
      <c r="J83">
        <f>AVERAGE(I$2:I83)</f>
        <v>126.0076351219512</v>
      </c>
      <c r="K83">
        <v>221.50040000000001</v>
      </c>
      <c r="L83">
        <f>AVERAGE(K$2:K83)</f>
        <v>395.68445609756088</v>
      </c>
      <c r="M83">
        <v>129.96016</v>
      </c>
      <c r="N83">
        <f>AVERAGE(M$2:M83)</f>
        <v>252.01527024390239</v>
      </c>
    </row>
    <row r="84" spans="1:14" x14ac:dyDescent="0.25">
      <c r="A84">
        <v>82</v>
      </c>
      <c r="C84">
        <v>66.250100000000003</v>
      </c>
      <c r="D84">
        <f>AVERAGE(C$2:C84)</f>
        <v>107.01721144578312</v>
      </c>
      <c r="E84">
        <v>39.635899999999999</v>
      </c>
      <c r="F84">
        <f>AVERAGE(E$2:E84)</f>
        <v>69.323978915662664</v>
      </c>
      <c r="G84">
        <v>109.6254</v>
      </c>
      <c r="H84">
        <f>AVERAGE(G$2:G84)</f>
        <v>196.77937469879515</v>
      </c>
      <c r="I84">
        <v>64.694160000000011</v>
      </c>
      <c r="J84">
        <f>AVERAGE(I$2:I84)</f>
        <v>125.26891855421684</v>
      </c>
      <c r="K84">
        <v>219.2508</v>
      </c>
      <c r="L84">
        <f>AVERAGE(K$2:K84)</f>
        <v>393.5587493975903</v>
      </c>
      <c r="M84">
        <v>129.38832000000002</v>
      </c>
      <c r="N84">
        <f>AVERAGE(M$2:M84)</f>
        <v>250.53783710843368</v>
      </c>
    </row>
    <row r="85" spans="1:14" x14ac:dyDescent="0.25">
      <c r="A85">
        <v>83</v>
      </c>
      <c r="C85">
        <v>65.578450000000004</v>
      </c>
      <c r="D85">
        <f>AVERAGE(C$2:C85)</f>
        <v>106.52389285714285</v>
      </c>
      <c r="E85">
        <v>39.490899999999996</v>
      </c>
      <c r="F85">
        <f>AVERAGE(E$2:E85)</f>
        <v>68.96882321428572</v>
      </c>
      <c r="G85">
        <v>108.50059999999999</v>
      </c>
      <c r="H85">
        <f>AVERAGE(G$2:G85)</f>
        <v>195.72843690476188</v>
      </c>
      <c r="I85">
        <v>64.408240000000006</v>
      </c>
      <c r="J85">
        <f>AVERAGE(I$2:I85)</f>
        <v>124.54438666666664</v>
      </c>
      <c r="K85">
        <v>217.00119999999998</v>
      </c>
      <c r="L85">
        <f>AVERAGE(K$2:K85)</f>
        <v>391.45687380952376</v>
      </c>
      <c r="M85">
        <v>128.81648000000001</v>
      </c>
      <c r="N85">
        <f>AVERAGE(M$2:M85)</f>
        <v>249.08877333333328</v>
      </c>
    </row>
    <row r="86" spans="1:14" x14ac:dyDescent="0.25">
      <c r="A86">
        <v>84</v>
      </c>
      <c r="C86">
        <v>64.906800000000004</v>
      </c>
      <c r="D86">
        <f>AVERAGE(C$2:C86)</f>
        <v>106.03428000000001</v>
      </c>
      <c r="E86">
        <v>39.3459</v>
      </c>
      <c r="F86">
        <f>AVERAGE(E$2:E86)</f>
        <v>68.620318235294135</v>
      </c>
      <c r="G86">
        <v>107.3758</v>
      </c>
      <c r="H86">
        <f>AVERAGE(G$2:G86)</f>
        <v>194.68899411764707</v>
      </c>
      <c r="I86">
        <v>64.122320000000002</v>
      </c>
      <c r="J86">
        <f>AVERAGE(I$2:I86)</f>
        <v>123.83353882352939</v>
      </c>
      <c r="K86">
        <v>214.7516</v>
      </c>
      <c r="L86">
        <f>AVERAGE(K$2:K86)</f>
        <v>389.37798823529414</v>
      </c>
      <c r="M86">
        <v>128.24464</v>
      </c>
      <c r="N86">
        <f>AVERAGE(M$2:M86)</f>
        <v>247.66707764705879</v>
      </c>
    </row>
    <row r="87" spans="1:14" x14ac:dyDescent="0.25">
      <c r="A87">
        <v>85</v>
      </c>
      <c r="C87">
        <v>64.235150000000004</v>
      </c>
      <c r="D87">
        <f>AVERAGE(C$2:C87)</f>
        <v>105.54824360465118</v>
      </c>
      <c r="E87">
        <v>39.200900000000004</v>
      </c>
      <c r="F87">
        <f>AVERAGE(E$2:E87)</f>
        <v>68.278231976744195</v>
      </c>
      <c r="G87">
        <v>106.251</v>
      </c>
      <c r="H87">
        <f>AVERAGE(G$2:G87)</f>
        <v>193.66064534883722</v>
      </c>
      <c r="I87">
        <v>63.836399999999998</v>
      </c>
      <c r="J87">
        <f>AVERAGE(I$2:I87)</f>
        <v>123.13589767441859</v>
      </c>
      <c r="K87">
        <v>212.50200000000001</v>
      </c>
      <c r="L87">
        <f>AVERAGE(K$2:K87)</f>
        <v>387.32129069767444</v>
      </c>
      <c r="M87">
        <v>127.6728</v>
      </c>
      <c r="N87">
        <f>AVERAGE(M$2:M87)</f>
        <v>246.27179534883717</v>
      </c>
    </row>
    <row r="88" spans="1:14" x14ac:dyDescent="0.25">
      <c r="A88">
        <v>86</v>
      </c>
      <c r="C88">
        <v>63.563500000000005</v>
      </c>
      <c r="D88">
        <f>AVERAGE(C$2:C88)</f>
        <v>105.06566034482759</v>
      </c>
      <c r="E88">
        <v>39.055900000000001</v>
      </c>
      <c r="F88">
        <f>AVERAGE(E$2:E88)</f>
        <v>67.942343103448295</v>
      </c>
      <c r="G88">
        <v>105.1262</v>
      </c>
      <c r="H88">
        <f>AVERAGE(G$2:G88)</f>
        <v>192.64300804597701</v>
      </c>
      <c r="I88">
        <v>63.55048</v>
      </c>
      <c r="J88">
        <f>AVERAGE(I$2:I88)</f>
        <v>122.45100781609193</v>
      </c>
      <c r="K88">
        <v>210.25239999999999</v>
      </c>
      <c r="L88">
        <f>AVERAGE(K$2:K88)</f>
        <v>385.28601609195402</v>
      </c>
      <c r="M88">
        <v>127.10096</v>
      </c>
      <c r="N88">
        <f>AVERAGE(M$2:M88)</f>
        <v>244.90201563218386</v>
      </c>
    </row>
    <row r="89" spans="1:14" x14ac:dyDescent="0.25">
      <c r="A89">
        <v>87</v>
      </c>
      <c r="C89">
        <v>62.891849999999998</v>
      </c>
      <c r="D89">
        <f>AVERAGE(C$2:C89)</f>
        <v>104.58641250000001</v>
      </c>
      <c r="E89">
        <v>38.910899999999998</v>
      </c>
      <c r="F89">
        <f>AVERAGE(E$2:E89)</f>
        <v>67.612440340909103</v>
      </c>
      <c r="G89">
        <v>104.00139999999999</v>
      </c>
      <c r="H89">
        <f>AVERAGE(G$2:G89)</f>
        <v>191.63571704545456</v>
      </c>
      <c r="I89">
        <v>63.264560000000003</v>
      </c>
      <c r="J89">
        <f>AVERAGE(I$2:I89)</f>
        <v>121.77843454545452</v>
      </c>
      <c r="K89">
        <v>208.00279999999998</v>
      </c>
      <c r="L89">
        <f>AVERAGE(K$2:K89)</f>
        <v>383.27143409090911</v>
      </c>
      <c r="M89">
        <v>126.52912000000001</v>
      </c>
      <c r="N89">
        <f>AVERAGE(M$2:M89)</f>
        <v>243.55686909090903</v>
      </c>
    </row>
    <row r="90" spans="1:14" x14ac:dyDescent="0.25">
      <c r="A90">
        <v>88</v>
      </c>
      <c r="C90">
        <v>62.220199999999998</v>
      </c>
      <c r="D90">
        <f>AVERAGE(C$2:C90)</f>
        <v>104.11038764044945</v>
      </c>
      <c r="E90">
        <v>38.765900000000002</v>
      </c>
      <c r="F90">
        <f>AVERAGE(E$2:E90)</f>
        <v>67.288321910112373</v>
      </c>
      <c r="G90">
        <v>102.8766</v>
      </c>
      <c r="H90">
        <f>AVERAGE(G$2:G90)</f>
        <v>190.63842359550563</v>
      </c>
      <c r="I90">
        <v>62.978639999999999</v>
      </c>
      <c r="J90">
        <f>AVERAGE(I$2:I90)</f>
        <v>121.11776269662919</v>
      </c>
      <c r="K90">
        <v>205.75319999999999</v>
      </c>
      <c r="L90">
        <f>AVERAGE(K$2:K90)</f>
        <v>381.27684719101126</v>
      </c>
      <c r="M90">
        <v>125.95728</v>
      </c>
      <c r="N90">
        <f>AVERAGE(M$2:M90)</f>
        <v>242.23552539325837</v>
      </c>
    </row>
    <row r="91" spans="1:14" x14ac:dyDescent="0.25">
      <c r="A91">
        <v>89</v>
      </c>
      <c r="C91">
        <v>61.548549999999999</v>
      </c>
      <c r="D91">
        <f>AVERAGE(C$2:C91)</f>
        <v>103.63747833333333</v>
      </c>
      <c r="E91">
        <v>38.620900000000006</v>
      </c>
      <c r="F91">
        <f>AVERAGE(E$2:E91)</f>
        <v>66.969795000000019</v>
      </c>
      <c r="G91">
        <v>101.7518</v>
      </c>
      <c r="H91">
        <f>AVERAGE(G$2:G91)</f>
        <v>189.65079444444441</v>
      </c>
      <c r="I91">
        <v>62.692719999999994</v>
      </c>
      <c r="J91">
        <f>AVERAGE(I$2:I91)</f>
        <v>120.46859555555551</v>
      </c>
      <c r="K91">
        <v>203.50360000000001</v>
      </c>
      <c r="L91">
        <f>AVERAGE(K$2:K91)</f>
        <v>379.30158888888883</v>
      </c>
      <c r="M91">
        <v>125.38543999999999</v>
      </c>
      <c r="N91">
        <f>AVERAGE(M$2:M91)</f>
        <v>240.93719111111102</v>
      </c>
    </row>
    <row r="92" spans="1:14" x14ac:dyDescent="0.25">
      <c r="A92">
        <v>90</v>
      </c>
      <c r="C92">
        <v>60.876899999999999</v>
      </c>
      <c r="D92">
        <f>AVERAGE(C$2:C92)</f>
        <v>103.16758186813186</v>
      </c>
      <c r="E92">
        <v>38.475900000000003</v>
      </c>
      <c r="F92">
        <f>AVERAGE(E$2:E92)</f>
        <v>66.656675274725302</v>
      </c>
      <c r="G92">
        <v>100.627</v>
      </c>
      <c r="H92">
        <f>AVERAGE(G$2:G92)</f>
        <v>188.67251098901099</v>
      </c>
      <c r="I92">
        <v>62.406799999999997</v>
      </c>
      <c r="J92">
        <f>AVERAGE(I$2:I92)</f>
        <v>119.83055384615382</v>
      </c>
      <c r="K92">
        <v>201.25399999999999</v>
      </c>
      <c r="L92">
        <f>AVERAGE(K$2:K92)</f>
        <v>377.34502197802198</v>
      </c>
      <c r="M92">
        <v>124.81359999999999</v>
      </c>
      <c r="N92">
        <f>AVERAGE(M$2:M92)</f>
        <v>239.66110769230764</v>
      </c>
    </row>
    <row r="93" spans="1:14" x14ac:dyDescent="0.25">
      <c r="A93">
        <v>91</v>
      </c>
      <c r="C93">
        <v>60.346919999999997</v>
      </c>
      <c r="D93">
        <f>AVERAGE(C$2:C93)</f>
        <v>102.70213989130434</v>
      </c>
      <c r="E93">
        <v>38.366520000000001</v>
      </c>
      <c r="F93">
        <f>AVERAGE(E$2:E93)</f>
        <v>66.349173586956539</v>
      </c>
      <c r="G93">
        <v>99.738550000000004</v>
      </c>
      <c r="H93">
        <f>AVERAGE(G$2:G93)</f>
        <v>187.70583749999997</v>
      </c>
      <c r="I93">
        <v>62.187849999999997</v>
      </c>
      <c r="J93">
        <f>AVERAGE(I$2:I93)</f>
        <v>119.20400271739128</v>
      </c>
      <c r="K93">
        <v>199.47710000000001</v>
      </c>
      <c r="L93">
        <f>AVERAGE(K$2:K93)</f>
        <v>375.41167499999995</v>
      </c>
      <c r="M93">
        <v>124.37569999999999</v>
      </c>
      <c r="N93">
        <f>AVERAGE(M$2:M93)</f>
        <v>238.40800543478255</v>
      </c>
    </row>
    <row r="94" spans="1:14" x14ac:dyDescent="0.25">
      <c r="A94">
        <v>92</v>
      </c>
      <c r="C94">
        <v>59.816940000000002</v>
      </c>
      <c r="D94">
        <f>AVERAGE(C$2:C94)</f>
        <v>102.24100870967742</v>
      </c>
      <c r="E94">
        <v>38.25714</v>
      </c>
      <c r="F94">
        <f>AVERAGE(E$2:E94)</f>
        <v>66.047108709677431</v>
      </c>
      <c r="G94">
        <v>98.850099999999998</v>
      </c>
      <c r="H94">
        <f>AVERAGE(G$2:G94)</f>
        <v>186.75039946236555</v>
      </c>
      <c r="I94">
        <v>61.968899999999998</v>
      </c>
      <c r="J94">
        <f>AVERAGE(I$2:I94)</f>
        <v>118.58857150537631</v>
      </c>
      <c r="K94">
        <v>197.7002</v>
      </c>
      <c r="L94">
        <f>AVERAGE(K$2:K94)</f>
        <v>373.5007989247311</v>
      </c>
      <c r="M94">
        <v>123.9378</v>
      </c>
      <c r="N94">
        <f>AVERAGE(M$2:M94)</f>
        <v>237.17714301075262</v>
      </c>
    </row>
    <row r="95" spans="1:14" x14ac:dyDescent="0.25">
      <c r="A95">
        <v>93</v>
      </c>
      <c r="C95">
        <v>59.286960000000001</v>
      </c>
      <c r="D95">
        <f>AVERAGE(C$2:C95)</f>
        <v>101.78405074468084</v>
      </c>
      <c r="E95">
        <v>38.147760000000005</v>
      </c>
      <c r="F95">
        <f>AVERAGE(E$2:E95)</f>
        <v>65.750307127659582</v>
      </c>
      <c r="G95">
        <v>97.961649999999992</v>
      </c>
      <c r="H95">
        <f>AVERAGE(G$2:G95)</f>
        <v>185.80583829787233</v>
      </c>
      <c r="I95">
        <v>61.749949999999998</v>
      </c>
      <c r="J95">
        <f>AVERAGE(I$2:I95)</f>
        <v>117.9839053191489</v>
      </c>
      <c r="K95">
        <v>195.92329999999998</v>
      </c>
      <c r="L95">
        <f>AVERAGE(K$2:K95)</f>
        <v>371.61167659574465</v>
      </c>
      <c r="M95">
        <v>123.4999</v>
      </c>
      <c r="N95">
        <f>AVERAGE(M$2:M95)</f>
        <v>235.96781063829781</v>
      </c>
    </row>
    <row r="96" spans="1:14" x14ac:dyDescent="0.25">
      <c r="A96">
        <v>94</v>
      </c>
      <c r="C96">
        <v>58.756979999999999</v>
      </c>
      <c r="D96">
        <f>AVERAGE(C$2:C96)</f>
        <v>101.33113421052632</v>
      </c>
      <c r="E96">
        <v>38.038380000000004</v>
      </c>
      <c r="F96">
        <f>AVERAGE(E$2:E96)</f>
        <v>65.458602631578955</v>
      </c>
      <c r="G96">
        <v>97.0732</v>
      </c>
      <c r="H96">
        <f>AVERAGE(G$2:G96)</f>
        <v>184.87181052631576</v>
      </c>
      <c r="I96">
        <v>61.530999999999999</v>
      </c>
      <c r="J96">
        <f>AVERAGE(I$2:I96)</f>
        <v>117.38966421052629</v>
      </c>
      <c r="K96">
        <v>194.1464</v>
      </c>
      <c r="L96">
        <f>AVERAGE(K$2:K96)</f>
        <v>369.74362105263151</v>
      </c>
      <c r="M96">
        <v>123.062</v>
      </c>
      <c r="N96">
        <f>AVERAGE(M$2:M96)</f>
        <v>234.77932842105258</v>
      </c>
    </row>
    <row r="97" spans="1:14" x14ac:dyDescent="0.25">
      <c r="A97">
        <v>95</v>
      </c>
      <c r="C97">
        <v>58.227000000000004</v>
      </c>
      <c r="D97">
        <f>AVERAGE(C$2:C97)</f>
        <v>100.8821328125</v>
      </c>
      <c r="E97">
        <v>37.929000000000002</v>
      </c>
      <c r="F97">
        <f>AVERAGE(E$2:E97)</f>
        <v>65.171835937500006</v>
      </c>
      <c r="G97">
        <v>96.184750000000008</v>
      </c>
      <c r="H97">
        <f>AVERAGE(G$2:G97)</f>
        <v>183.94798697916664</v>
      </c>
      <c r="I97">
        <v>61.312049999999999</v>
      </c>
      <c r="J97">
        <f>AVERAGE(I$2:I97)</f>
        <v>116.80552239583331</v>
      </c>
      <c r="K97">
        <v>192.36950000000002</v>
      </c>
      <c r="L97">
        <f>AVERAGE(K$2:K97)</f>
        <v>367.89597395833329</v>
      </c>
      <c r="M97">
        <v>122.6241</v>
      </c>
      <c r="N97">
        <f>AVERAGE(M$2:M97)</f>
        <v>233.61104479166661</v>
      </c>
    </row>
    <row r="98" spans="1:14" x14ac:dyDescent="0.25">
      <c r="A98">
        <v>96</v>
      </c>
      <c r="C98">
        <v>57.697020000000002</v>
      </c>
      <c r="D98">
        <f>AVERAGE(C$2:C98)</f>
        <v>100.43692546391753</v>
      </c>
      <c r="E98">
        <v>37.81962</v>
      </c>
      <c r="F98">
        <f>AVERAGE(E$2:E98)</f>
        <v>64.88985432989692</v>
      </c>
      <c r="G98">
        <v>95.296300000000002</v>
      </c>
      <c r="H98">
        <f>AVERAGE(G$2:G98)</f>
        <v>183.03405206185565</v>
      </c>
      <c r="I98">
        <v>61.0931</v>
      </c>
      <c r="J98">
        <f>AVERAGE(I$2:I98)</f>
        <v>116.23116752577317</v>
      </c>
      <c r="K98">
        <v>190.5926</v>
      </c>
      <c r="L98">
        <f>AVERAGE(K$2:K98)</f>
        <v>366.06810412371129</v>
      </c>
      <c r="M98">
        <v>122.1862</v>
      </c>
      <c r="N98">
        <f>AVERAGE(M$2:M98)</f>
        <v>232.46233505154635</v>
      </c>
    </row>
    <row r="99" spans="1:14" x14ac:dyDescent="0.25">
      <c r="A99">
        <v>97</v>
      </c>
      <c r="C99">
        <v>57.16704</v>
      </c>
      <c r="D99">
        <f>AVERAGE(C$2:C99)</f>
        <v>99.995396020408165</v>
      </c>
      <c r="E99">
        <v>37.710239999999999</v>
      </c>
      <c r="F99">
        <f>AVERAGE(E$2:E99)</f>
        <v>64.612511326530623</v>
      </c>
      <c r="G99">
        <v>94.407849999999996</v>
      </c>
      <c r="H99">
        <f>AVERAGE(G$2:G99)</f>
        <v>182.12970306122446</v>
      </c>
      <c r="I99">
        <v>60.87415</v>
      </c>
      <c r="J99">
        <f>AVERAGE(I$2:I99)</f>
        <v>115.66629999999998</v>
      </c>
      <c r="K99">
        <v>188.81569999999999</v>
      </c>
      <c r="L99">
        <f>AVERAGE(K$2:K99)</f>
        <v>364.25940612244892</v>
      </c>
      <c r="M99">
        <v>121.7483</v>
      </c>
      <c r="N99">
        <f>AVERAGE(M$2:M99)</f>
        <v>231.33259999999996</v>
      </c>
    </row>
    <row r="100" spans="1:14" x14ac:dyDescent="0.25">
      <c r="A100">
        <v>98</v>
      </c>
      <c r="C100">
        <v>56.637059999999998</v>
      </c>
      <c r="D100">
        <f>AVERAGE(C$2:C100)</f>
        <v>99.557433030303017</v>
      </c>
      <c r="E100">
        <v>37.600860000000004</v>
      </c>
      <c r="F100">
        <f>AVERAGE(E$2:E100)</f>
        <v>64.339666363636368</v>
      </c>
      <c r="G100">
        <v>93.519400000000005</v>
      </c>
      <c r="H100">
        <f>AVERAGE(G$2:G100)</f>
        <v>181.23464949494948</v>
      </c>
      <c r="I100">
        <v>60.655200000000001</v>
      </c>
      <c r="J100">
        <f>AVERAGE(I$2:I100)</f>
        <v>115.11063232323229</v>
      </c>
      <c r="K100">
        <v>187.03880000000001</v>
      </c>
      <c r="L100">
        <f>AVERAGE(K$2:K100)</f>
        <v>362.46929898989896</v>
      </c>
      <c r="M100">
        <v>121.3104</v>
      </c>
      <c r="N100">
        <f>AVERAGE(M$2:M100)</f>
        <v>230.22126464646459</v>
      </c>
    </row>
    <row r="101" spans="1:14" x14ac:dyDescent="0.25">
      <c r="A101">
        <v>99</v>
      </c>
      <c r="C101">
        <v>56.107080000000003</v>
      </c>
      <c r="D101">
        <f>AVERAGE(C$2:C101)</f>
        <v>99.122929499999998</v>
      </c>
      <c r="E101">
        <v>37.491480000000003</v>
      </c>
      <c r="F101">
        <f>AVERAGE(E$2:E101)</f>
        <v>64.071184500000015</v>
      </c>
      <c r="G101">
        <v>92.630950000000013</v>
      </c>
      <c r="H101">
        <f>AVERAGE(G$2:G101)</f>
        <v>180.34861249999997</v>
      </c>
      <c r="I101">
        <v>60.436250000000001</v>
      </c>
      <c r="J101">
        <f>AVERAGE(I$2:I101)</f>
        <v>114.56388849999998</v>
      </c>
      <c r="K101">
        <v>185.26190000000003</v>
      </c>
      <c r="L101">
        <f>AVERAGE(K$2:K101)</f>
        <v>360.69722499999995</v>
      </c>
      <c r="M101">
        <v>120.8725</v>
      </c>
      <c r="N101">
        <f>AVERAGE(M$2:M101)</f>
        <v>229.12777699999995</v>
      </c>
    </row>
    <row r="102" spans="1:14" x14ac:dyDescent="0.25">
      <c r="A102">
        <v>100</v>
      </c>
      <c r="C102">
        <v>55.577100000000002</v>
      </c>
      <c r="D102">
        <f>AVERAGE(C$2:C102)</f>
        <v>98.691782673267326</v>
      </c>
      <c r="E102">
        <v>37.382100000000001</v>
      </c>
      <c r="F102">
        <f>AVERAGE(E$2:E102)</f>
        <v>63.806936138613871</v>
      </c>
      <c r="G102">
        <v>91.742500000000007</v>
      </c>
      <c r="H102">
        <f>AVERAGE(G$2:G102)</f>
        <v>179.47132425742572</v>
      </c>
      <c r="I102">
        <v>60.217300000000002</v>
      </c>
      <c r="J102">
        <f>AVERAGE(I$2:I102)</f>
        <v>114.02580346534651</v>
      </c>
      <c r="K102">
        <v>183.48500000000001</v>
      </c>
      <c r="L102">
        <f>AVERAGE(K$2:K102)</f>
        <v>358.94264851485144</v>
      </c>
      <c r="M102">
        <v>120.4346</v>
      </c>
      <c r="N102">
        <f>AVERAGE(M$2:M102)</f>
        <v>228.05160693069303</v>
      </c>
    </row>
    <row r="103" spans="1:14" x14ac:dyDescent="0.25">
      <c r="A103">
        <v>101</v>
      </c>
      <c r="C103">
        <v>55.150350000000003</v>
      </c>
      <c r="D103">
        <f>AVERAGE(C$2:C103)</f>
        <v>98.264905882352934</v>
      </c>
      <c r="E103">
        <v>37.297789999999999</v>
      </c>
      <c r="F103">
        <f>AVERAGE(E$2:E103)</f>
        <v>63.547042549019608</v>
      </c>
      <c r="G103">
        <v>91.025670000000005</v>
      </c>
      <c r="H103">
        <f>AVERAGE(G$2:G103)</f>
        <v>178.60420999999997</v>
      </c>
      <c r="I103">
        <v>60.04551</v>
      </c>
      <c r="J103">
        <f>AVERAGE(I$2:I103)</f>
        <v>113.49658490196076</v>
      </c>
      <c r="K103">
        <v>182.05134000000001</v>
      </c>
      <c r="L103">
        <f>AVERAGE(K$2:K103)</f>
        <v>357.20841999999993</v>
      </c>
      <c r="M103">
        <v>120.09102</v>
      </c>
      <c r="N103">
        <f>AVERAGE(M$2:M103)</f>
        <v>226.99316980392152</v>
      </c>
    </row>
    <row r="104" spans="1:14" x14ac:dyDescent="0.25">
      <c r="A104">
        <v>102</v>
      </c>
      <c r="C104">
        <v>54.723600000000005</v>
      </c>
      <c r="D104">
        <f>AVERAGE(C$2:C104)</f>
        <v>97.842174757281541</v>
      </c>
      <c r="E104">
        <v>37.213480000000004</v>
      </c>
      <c r="F104">
        <f>AVERAGE(E$2:E104)</f>
        <v>63.291376893203889</v>
      </c>
      <c r="G104">
        <v>90.308840000000004</v>
      </c>
      <c r="H104">
        <f>AVERAGE(G$2:G104)</f>
        <v>177.74697339805823</v>
      </c>
      <c r="I104">
        <v>59.873719999999999</v>
      </c>
      <c r="J104">
        <f>AVERAGE(I$2:I104)</f>
        <v>112.97597456310677</v>
      </c>
      <c r="K104">
        <v>180.61768000000001</v>
      </c>
      <c r="L104">
        <f>AVERAGE(K$2:K104)</f>
        <v>355.49394679611646</v>
      </c>
      <c r="M104">
        <v>119.74744</v>
      </c>
      <c r="N104">
        <f>AVERAGE(M$2:M104)</f>
        <v>225.95194912621355</v>
      </c>
    </row>
    <row r="105" spans="1:14" x14ac:dyDescent="0.25">
      <c r="A105">
        <v>103</v>
      </c>
      <c r="C105">
        <v>54.296849999999999</v>
      </c>
      <c r="D105">
        <f>AVERAGE(C$2:C105)</f>
        <v>97.423469711538459</v>
      </c>
      <c r="E105">
        <v>37.129170000000002</v>
      </c>
      <c r="F105">
        <f>AVERAGE(E$2:E105)</f>
        <v>63.03981721153847</v>
      </c>
      <c r="G105">
        <v>89.592010000000002</v>
      </c>
      <c r="H105">
        <f>AVERAGE(G$2:G105)</f>
        <v>176.89932951923078</v>
      </c>
      <c r="I105">
        <v>59.701930000000004</v>
      </c>
      <c r="J105">
        <f>AVERAGE(I$2:I105)</f>
        <v>112.46372413461535</v>
      </c>
      <c r="K105">
        <v>179.18402</v>
      </c>
      <c r="L105">
        <f>AVERAGE(K$2:K105)</f>
        <v>353.79865903846155</v>
      </c>
      <c r="M105">
        <v>119.40386000000001</v>
      </c>
      <c r="N105">
        <f>AVERAGE(M$2:M105)</f>
        <v>224.92744826923069</v>
      </c>
    </row>
    <row r="106" spans="1:14" x14ac:dyDescent="0.25">
      <c r="A106">
        <v>104</v>
      </c>
      <c r="C106">
        <v>53.870100000000001</v>
      </c>
      <c r="D106">
        <f>AVERAGE(C$2:C106)</f>
        <v>97.008675714285715</v>
      </c>
      <c r="E106">
        <v>37.04486</v>
      </c>
      <c r="F106">
        <f>AVERAGE(E$2:E106)</f>
        <v>62.792246190476199</v>
      </c>
      <c r="G106">
        <v>88.87518</v>
      </c>
      <c r="H106">
        <f>AVERAGE(G$2:G106)</f>
        <v>176.06100428571426</v>
      </c>
      <c r="I106">
        <v>59.530140000000003</v>
      </c>
      <c r="J106">
        <f>AVERAGE(I$2:I106)</f>
        <v>111.95959476190474</v>
      </c>
      <c r="K106">
        <v>177.75036</v>
      </c>
      <c r="L106">
        <f>AVERAGE(K$2:K106)</f>
        <v>352.12200857142852</v>
      </c>
      <c r="M106">
        <v>119.06028000000001</v>
      </c>
      <c r="N106">
        <f>AVERAGE(M$2:M106)</f>
        <v>223.91918952380948</v>
      </c>
    </row>
    <row r="107" spans="1:14" x14ac:dyDescent="0.25">
      <c r="A107">
        <v>105</v>
      </c>
      <c r="C107">
        <v>53.443350000000002</v>
      </c>
      <c r="D107">
        <f>AVERAGE(C$2:C107)</f>
        <v>96.597682075471695</v>
      </c>
      <c r="E107">
        <v>36.960549999999998</v>
      </c>
      <c r="F107">
        <f>AVERAGE(E$2:E107)</f>
        <v>62.548550943396229</v>
      </c>
      <c r="G107">
        <v>88.158350000000013</v>
      </c>
      <c r="H107">
        <f>AVERAGE(G$2:G107)</f>
        <v>175.23173396226414</v>
      </c>
      <c r="I107">
        <v>59.358350000000002</v>
      </c>
      <c r="J107">
        <f>AVERAGE(I$2:I107)</f>
        <v>111.46335660377356</v>
      </c>
      <c r="K107">
        <v>176.31670000000003</v>
      </c>
      <c r="L107">
        <f>AVERAGE(K$2:K107)</f>
        <v>350.46346792452829</v>
      </c>
      <c r="M107">
        <v>118.7167</v>
      </c>
      <c r="N107">
        <f>AVERAGE(M$2:M107)</f>
        <v>222.92671320754712</v>
      </c>
    </row>
    <row r="108" spans="1:14" x14ac:dyDescent="0.25">
      <c r="A108">
        <v>106</v>
      </c>
      <c r="C108">
        <v>53.016600000000004</v>
      </c>
      <c r="D108">
        <f>AVERAGE(C$2:C108)</f>
        <v>96.190382242990651</v>
      </c>
      <c r="E108">
        <v>36.876240000000003</v>
      </c>
      <c r="F108">
        <f>AVERAGE(E$2:E108)</f>
        <v>62.308622803738317</v>
      </c>
      <c r="G108">
        <v>87.441520000000011</v>
      </c>
      <c r="H108">
        <f>AVERAGE(G$2:G108)</f>
        <v>174.4112646728972</v>
      </c>
      <c r="I108">
        <v>59.18656</v>
      </c>
      <c r="J108">
        <f>AVERAGE(I$2:I108)</f>
        <v>110.97478841121493</v>
      </c>
      <c r="K108">
        <v>174.88304000000002</v>
      </c>
      <c r="L108">
        <f>AVERAGE(K$2:K108)</f>
        <v>348.82252934579441</v>
      </c>
      <c r="M108">
        <v>118.37312</v>
      </c>
      <c r="N108">
        <f>AVERAGE(M$2:M108)</f>
        <v>221.94957682242986</v>
      </c>
    </row>
    <row r="109" spans="1:14" x14ac:dyDescent="0.25">
      <c r="A109">
        <v>107</v>
      </c>
      <c r="C109">
        <v>52.589850000000006</v>
      </c>
      <c r="D109">
        <f>AVERAGE(C$2:C109)</f>
        <v>95.786673611111112</v>
      </c>
      <c r="E109">
        <v>36.791930000000001</v>
      </c>
      <c r="F109">
        <f>AVERAGE(E$2:E109)</f>
        <v>62.072357129629637</v>
      </c>
      <c r="G109">
        <v>86.72469000000001</v>
      </c>
      <c r="H109">
        <f>AVERAGE(G$2:G109)</f>
        <v>173.59935194444444</v>
      </c>
      <c r="I109">
        <v>59.014769999999999</v>
      </c>
      <c r="J109">
        <f>AVERAGE(I$2:I109)</f>
        <v>110.4936771296296</v>
      </c>
      <c r="K109">
        <v>173.44938000000002</v>
      </c>
      <c r="L109">
        <f>AVERAGE(K$2:K109)</f>
        <v>347.19870388888887</v>
      </c>
      <c r="M109">
        <v>118.02954</v>
      </c>
      <c r="N109">
        <f>AVERAGE(M$2:M109)</f>
        <v>220.98735425925921</v>
      </c>
    </row>
    <row r="110" spans="1:14" x14ac:dyDescent="0.25">
      <c r="A110">
        <v>108</v>
      </c>
      <c r="C110">
        <v>52.1631</v>
      </c>
      <c r="D110">
        <f>AVERAGE(C$2:C110)</f>
        <v>95.386457339449535</v>
      </c>
      <c r="E110">
        <v>36.707619999999999</v>
      </c>
      <c r="F110">
        <f>AVERAGE(E$2:E110)</f>
        <v>61.83965311926606</v>
      </c>
      <c r="G110">
        <v>86.007860000000008</v>
      </c>
      <c r="H110">
        <f>AVERAGE(G$2:G110)</f>
        <v>172.79576027522936</v>
      </c>
      <c r="I110">
        <v>58.842980000000004</v>
      </c>
      <c r="J110">
        <f>AVERAGE(I$2:I110)</f>
        <v>110.01981752293575</v>
      </c>
      <c r="K110">
        <v>172.01572000000002</v>
      </c>
      <c r="L110">
        <f>AVERAGE(K$2:K110)</f>
        <v>345.59152055045871</v>
      </c>
      <c r="M110">
        <v>117.68596000000001</v>
      </c>
      <c r="N110">
        <f>AVERAGE(M$2:M110)</f>
        <v>220.03963504587151</v>
      </c>
    </row>
    <row r="111" spans="1:14" x14ac:dyDescent="0.25">
      <c r="A111">
        <v>109</v>
      </c>
      <c r="C111">
        <v>51.736350000000002</v>
      </c>
      <c r="D111">
        <f>AVERAGE(C$2:C111)</f>
        <v>94.989638181818179</v>
      </c>
      <c r="E111">
        <v>36.623310000000004</v>
      </c>
      <c r="F111">
        <f>AVERAGE(E$2:E111)</f>
        <v>61.610413636363639</v>
      </c>
      <c r="G111">
        <v>85.291030000000006</v>
      </c>
      <c r="H111">
        <f>AVERAGE(G$2:G111)</f>
        <v>172.00026272727274</v>
      </c>
      <c r="I111">
        <v>58.671190000000003</v>
      </c>
      <c r="J111">
        <f>AVERAGE(I$2:I111)</f>
        <v>109.55301181818179</v>
      </c>
      <c r="K111">
        <v>170.58206000000001</v>
      </c>
      <c r="L111">
        <f>AVERAGE(K$2:K111)</f>
        <v>344.00052545454548</v>
      </c>
      <c r="M111">
        <v>117.34238000000001</v>
      </c>
      <c r="N111">
        <f>AVERAGE(M$2:M111)</f>
        <v>219.10602363636357</v>
      </c>
    </row>
    <row r="112" spans="1:14" x14ac:dyDescent="0.25">
      <c r="A112">
        <v>110</v>
      </c>
      <c r="C112">
        <v>51.309600000000003</v>
      </c>
      <c r="D112">
        <f>AVERAGE(C$2:C112)</f>
        <v>94.596124324324322</v>
      </c>
      <c r="E112">
        <v>36.539000000000001</v>
      </c>
      <c r="F112">
        <f>AVERAGE(E$2:E112)</f>
        <v>61.384545045045044</v>
      </c>
      <c r="G112">
        <v>84.574200000000005</v>
      </c>
      <c r="H112">
        <f>AVERAGE(G$2:G112)</f>
        <v>171.21264054054055</v>
      </c>
      <c r="I112">
        <v>58.499400000000001</v>
      </c>
      <c r="J112">
        <f>AVERAGE(I$2:I112)</f>
        <v>109.09306936936935</v>
      </c>
      <c r="K112">
        <v>169.14840000000001</v>
      </c>
      <c r="L112">
        <f>AVERAGE(K$2:K112)</f>
        <v>342.4252810810811</v>
      </c>
      <c r="M112">
        <v>116.9988</v>
      </c>
      <c r="N112">
        <f>AVERAGE(M$2:M112)</f>
        <v>218.18613873873869</v>
      </c>
    </row>
    <row r="113" spans="1:14" x14ac:dyDescent="0.25">
      <c r="A113">
        <v>111</v>
      </c>
      <c r="C113">
        <v>50.960120000000003</v>
      </c>
      <c r="D113">
        <f>AVERAGE(C$2:C113)</f>
        <v>94.206517142857138</v>
      </c>
      <c r="E113">
        <v>36.472930000000005</v>
      </c>
      <c r="F113">
        <f>AVERAGE(E$2:E113)</f>
        <v>61.162119910714289</v>
      </c>
      <c r="G113">
        <v>83.985860000000002</v>
      </c>
      <c r="H113">
        <f>AVERAGE(G$2:G113)</f>
        <v>170.43383</v>
      </c>
      <c r="I113">
        <v>58.361940000000004</v>
      </c>
      <c r="J113">
        <f>AVERAGE(I$2:I113)</f>
        <v>108.64011285714284</v>
      </c>
      <c r="K113">
        <v>167.97172</v>
      </c>
      <c r="L113">
        <f>AVERAGE(K$2:K113)</f>
        <v>340.86766</v>
      </c>
      <c r="M113">
        <v>116.72388000000001</v>
      </c>
      <c r="N113">
        <f>AVERAGE(M$2:M113)</f>
        <v>217.28022571428568</v>
      </c>
    </row>
    <row r="114" spans="1:14" x14ac:dyDescent="0.25">
      <c r="A114">
        <v>112</v>
      </c>
      <c r="C114">
        <v>50.610640000000004</v>
      </c>
      <c r="D114">
        <f>AVERAGE(C$2:C114)</f>
        <v>93.820712920353984</v>
      </c>
      <c r="E114">
        <v>36.406860000000002</v>
      </c>
      <c r="F114">
        <f>AVERAGE(E$2:E114)</f>
        <v>60.943046814159295</v>
      </c>
      <c r="G114">
        <v>83.39752</v>
      </c>
      <c r="H114">
        <f>AVERAGE(G$2:G114)</f>
        <v>169.66359716814159</v>
      </c>
      <c r="I114">
        <v>58.22448</v>
      </c>
      <c r="J114">
        <f>AVERAGE(I$2:I114)</f>
        <v>108.19395681415928</v>
      </c>
      <c r="K114">
        <v>166.79504</v>
      </c>
      <c r="L114">
        <f>AVERAGE(K$2:K114)</f>
        <v>339.32719433628318</v>
      </c>
      <c r="M114">
        <v>116.44896</v>
      </c>
      <c r="N114">
        <f>AVERAGE(M$2:M114)</f>
        <v>216.38791362831856</v>
      </c>
    </row>
    <row r="115" spans="1:14" x14ac:dyDescent="0.25">
      <c r="A115">
        <v>113</v>
      </c>
      <c r="C115">
        <v>50.261160000000004</v>
      </c>
      <c r="D115">
        <f>AVERAGE(C$2:C115)</f>
        <v>93.438611578947373</v>
      </c>
      <c r="E115">
        <v>36.340789999999998</v>
      </c>
      <c r="F115">
        <f>AVERAGE(E$2:E115)</f>
        <v>60.727237543859651</v>
      </c>
      <c r="G115">
        <v>82.809179999999998</v>
      </c>
      <c r="H115">
        <f>AVERAGE(G$2:G115)</f>
        <v>168.90171631578949</v>
      </c>
      <c r="I115">
        <v>58.087020000000003</v>
      </c>
      <c r="J115">
        <f>AVERAGE(I$2:I115)</f>
        <v>107.75442228070175</v>
      </c>
      <c r="K115">
        <v>165.61836</v>
      </c>
      <c r="L115">
        <f>AVERAGE(K$2:K115)</f>
        <v>337.80343263157897</v>
      </c>
      <c r="M115">
        <v>116.17404000000001</v>
      </c>
      <c r="N115">
        <f>AVERAGE(M$2:M115)</f>
        <v>215.50884456140349</v>
      </c>
    </row>
    <row r="116" spans="1:14" x14ac:dyDescent="0.25">
      <c r="A116">
        <v>114</v>
      </c>
      <c r="C116">
        <v>49.911680000000004</v>
      </c>
      <c r="D116">
        <f>AVERAGE(C$2:C116)</f>
        <v>93.060116521739133</v>
      </c>
      <c r="E116">
        <v>36.274720000000002</v>
      </c>
      <c r="F116">
        <f>AVERAGE(E$2:E116)</f>
        <v>60.514606956521746</v>
      </c>
      <c r="G116">
        <v>82.220839999999995</v>
      </c>
      <c r="H116">
        <f>AVERAGE(G$2:G116)</f>
        <v>168.14796956521741</v>
      </c>
      <c r="I116">
        <v>57.949559999999998</v>
      </c>
      <c r="J116">
        <f>AVERAGE(I$2:I116)</f>
        <v>107.32133652173911</v>
      </c>
      <c r="K116">
        <v>164.44167999999999</v>
      </c>
      <c r="L116">
        <f>AVERAGE(K$2:K116)</f>
        <v>336.29593913043482</v>
      </c>
      <c r="M116">
        <v>115.89912</v>
      </c>
      <c r="N116">
        <f>AVERAGE(M$2:M116)</f>
        <v>214.64267304347823</v>
      </c>
    </row>
    <row r="117" spans="1:14" x14ac:dyDescent="0.25">
      <c r="A117">
        <v>115</v>
      </c>
      <c r="C117">
        <v>49.562200000000004</v>
      </c>
      <c r="D117">
        <f>AVERAGE(C$2:C117)</f>
        <v>92.685134482758613</v>
      </c>
      <c r="E117">
        <v>36.208650000000006</v>
      </c>
      <c r="F117">
        <f>AVERAGE(E$2:E117)</f>
        <v>60.305072844827592</v>
      </c>
      <c r="G117">
        <v>81.632499999999993</v>
      </c>
      <c r="H117">
        <f>AVERAGE(G$2:G117)</f>
        <v>167.40214655172414</v>
      </c>
      <c r="I117">
        <v>57.812100000000001</v>
      </c>
      <c r="J117">
        <f>AVERAGE(I$2:I117)</f>
        <v>106.89453275862067</v>
      </c>
      <c r="K117">
        <v>163.26499999999999</v>
      </c>
      <c r="L117">
        <f>AVERAGE(K$2:K117)</f>
        <v>334.80429310344829</v>
      </c>
      <c r="M117">
        <v>115.6242</v>
      </c>
      <c r="N117">
        <f>AVERAGE(M$2:M117)</f>
        <v>213.78906551724134</v>
      </c>
    </row>
    <row r="118" spans="1:14" x14ac:dyDescent="0.25">
      <c r="A118">
        <v>116</v>
      </c>
      <c r="C118">
        <v>49.212719999999997</v>
      </c>
      <c r="D118">
        <f>AVERAGE(C$2:C118)</f>
        <v>92.313575384615376</v>
      </c>
      <c r="E118">
        <v>36.142580000000002</v>
      </c>
      <c r="F118">
        <f>AVERAGE(E$2:E118)</f>
        <v>60.098555811965809</v>
      </c>
      <c r="G118">
        <v>81.044160000000005</v>
      </c>
      <c r="H118">
        <f>AVERAGE(G$2:G118)</f>
        <v>166.66404410256413</v>
      </c>
      <c r="I118">
        <v>57.674640000000004</v>
      </c>
      <c r="J118">
        <f>AVERAGE(I$2:I118)</f>
        <v>106.47384991452989</v>
      </c>
      <c r="K118">
        <v>162.08832000000001</v>
      </c>
      <c r="L118">
        <f>AVERAGE(K$2:K118)</f>
        <v>333.32808820512827</v>
      </c>
      <c r="M118">
        <v>115.34928000000001</v>
      </c>
      <c r="N118">
        <f>AVERAGE(M$2:M118)</f>
        <v>212.94769982905979</v>
      </c>
    </row>
    <row r="119" spans="1:14" x14ac:dyDescent="0.25">
      <c r="A119">
        <v>117</v>
      </c>
      <c r="C119">
        <v>48.863239999999998</v>
      </c>
      <c r="D119">
        <f>AVERAGE(C$2:C119)</f>
        <v>91.945352203389831</v>
      </c>
      <c r="E119">
        <v>36.076509999999999</v>
      </c>
      <c r="F119">
        <f>AVERAGE(E$2:E119)</f>
        <v>59.894979152542369</v>
      </c>
      <c r="G119">
        <v>80.455820000000003</v>
      </c>
      <c r="H119">
        <f>AVERAGE(G$2:G119)</f>
        <v>165.9334659322034</v>
      </c>
      <c r="I119">
        <v>57.537179999999999</v>
      </c>
      <c r="J119">
        <f>AVERAGE(I$2:I119)</f>
        <v>106.05913237288132</v>
      </c>
      <c r="K119">
        <v>160.91164000000001</v>
      </c>
      <c r="L119">
        <f>AVERAGE(K$2:K119)</f>
        <v>331.86693186440681</v>
      </c>
      <c r="M119">
        <v>115.07436</v>
      </c>
      <c r="N119">
        <f>AVERAGE(M$2:M119)</f>
        <v>212.11826474576264</v>
      </c>
    </row>
    <row r="120" spans="1:14" x14ac:dyDescent="0.25">
      <c r="A120">
        <v>118</v>
      </c>
      <c r="C120">
        <v>48.513759999999998</v>
      </c>
      <c r="D120">
        <f>AVERAGE(C$2:C120)</f>
        <v>91.580380840336133</v>
      </c>
      <c r="E120">
        <v>36.010440000000003</v>
      </c>
      <c r="F120">
        <f>AVERAGE(E$2:E120)</f>
        <v>59.694268739495797</v>
      </c>
      <c r="G120">
        <v>79.86748</v>
      </c>
      <c r="H120">
        <f>AVERAGE(G$2:G120)</f>
        <v>165.2102223529412</v>
      </c>
      <c r="I120">
        <v>57.399720000000002</v>
      </c>
      <c r="J120">
        <f>AVERAGE(I$2:I120)</f>
        <v>105.65022974789912</v>
      </c>
      <c r="K120">
        <v>159.73496</v>
      </c>
      <c r="L120">
        <f>AVERAGE(K$2:K120)</f>
        <v>330.4204447058824</v>
      </c>
      <c r="M120">
        <v>114.79944</v>
      </c>
      <c r="N120">
        <f>AVERAGE(M$2:M120)</f>
        <v>211.30045949579824</v>
      </c>
    </row>
    <row r="121" spans="1:14" x14ac:dyDescent="0.25">
      <c r="A121">
        <v>119</v>
      </c>
      <c r="C121">
        <v>48.164279999999998</v>
      </c>
      <c r="D121">
        <f>AVERAGE(C$2:C121)</f>
        <v>91.218580000000003</v>
      </c>
      <c r="E121">
        <v>35.944370000000006</v>
      </c>
      <c r="F121">
        <f>AVERAGE(E$2:E121)</f>
        <v>59.496352916666666</v>
      </c>
      <c r="G121">
        <v>79.279139999999998</v>
      </c>
      <c r="H121">
        <f>AVERAGE(G$2:G121)</f>
        <v>164.49413000000001</v>
      </c>
      <c r="I121">
        <v>57.262259999999998</v>
      </c>
      <c r="J121">
        <f>AVERAGE(I$2:I121)</f>
        <v>105.24699666666662</v>
      </c>
      <c r="K121">
        <v>158.55828</v>
      </c>
      <c r="L121">
        <f>AVERAGE(K$2:K121)</f>
        <v>328.98826000000003</v>
      </c>
      <c r="M121">
        <v>114.52452</v>
      </c>
      <c r="N121">
        <f>AVERAGE(M$2:M121)</f>
        <v>210.49399333333324</v>
      </c>
    </row>
    <row r="122" spans="1:14" x14ac:dyDescent="0.25">
      <c r="A122">
        <v>120</v>
      </c>
      <c r="C122">
        <v>47.814799999999998</v>
      </c>
      <c r="D122">
        <f>AVERAGE(C$2:C122)</f>
        <v>90.859871074380166</v>
      </c>
      <c r="E122">
        <v>35.878300000000003</v>
      </c>
      <c r="F122">
        <f>AVERAGE(E$2:E122)</f>
        <v>59.301162396694217</v>
      </c>
      <c r="G122">
        <v>78.690799999999996</v>
      </c>
      <c r="H122">
        <f>AVERAGE(G$2:G122)</f>
        <v>163.78501157024795</v>
      </c>
      <c r="I122">
        <v>57.1248</v>
      </c>
      <c r="J122">
        <f>AVERAGE(I$2:I122)</f>
        <v>104.84929256198343</v>
      </c>
      <c r="K122">
        <v>157.38159999999999</v>
      </c>
      <c r="L122">
        <f>AVERAGE(K$2:K122)</f>
        <v>327.57002314049589</v>
      </c>
      <c r="M122">
        <v>114.2496</v>
      </c>
      <c r="N122">
        <f>AVERAGE(M$2:M122)</f>
        <v>209.69858512396686</v>
      </c>
    </row>
    <row r="123" spans="1:14" x14ac:dyDescent="0.25">
      <c r="A123">
        <v>121</v>
      </c>
      <c r="C123">
        <v>47.524630000000002</v>
      </c>
      <c r="D123">
        <f>AVERAGE(C$2:C123)</f>
        <v>90.504664180327879</v>
      </c>
      <c r="E123">
        <v>35.825860000000006</v>
      </c>
      <c r="F123">
        <f>AVERAGE(E$2:E123)</f>
        <v>59.108741885245905</v>
      </c>
      <c r="G123">
        <v>78.201049999999995</v>
      </c>
      <c r="H123">
        <f>AVERAGE(G$2:G123)</f>
        <v>163.08350368852459</v>
      </c>
      <c r="I123">
        <v>57.012990000000002</v>
      </c>
      <c r="J123">
        <f>AVERAGE(I$2:I123)</f>
        <v>104.45719172131143</v>
      </c>
      <c r="K123">
        <v>156.40209999999999</v>
      </c>
      <c r="L123">
        <f>AVERAGE(K$2:K123)</f>
        <v>326.16700737704917</v>
      </c>
      <c r="M123">
        <v>114.02598</v>
      </c>
      <c r="N123">
        <f>AVERAGE(M$2:M123)</f>
        <v>208.91438344262286</v>
      </c>
    </row>
    <row r="124" spans="1:14" x14ac:dyDescent="0.25">
      <c r="A124">
        <v>122</v>
      </c>
      <c r="C124">
        <v>47.234459999999999</v>
      </c>
      <c r="D124">
        <f>AVERAGE(C$2:C124)</f>
        <v>90.152873902439026</v>
      </c>
      <c r="E124">
        <v>35.773420000000002</v>
      </c>
      <c r="F124">
        <f>AVERAGE(E$2:E124)</f>
        <v>58.919023821138218</v>
      </c>
      <c r="G124">
        <v>77.711299999999994</v>
      </c>
      <c r="H124">
        <f>AVERAGE(G$2:G124)</f>
        <v>162.38942073170733</v>
      </c>
      <c r="I124">
        <v>56.901180000000004</v>
      </c>
      <c r="J124">
        <f>AVERAGE(I$2:I124)</f>
        <v>104.07055747967475</v>
      </c>
      <c r="K124">
        <v>155.42259999999999</v>
      </c>
      <c r="L124">
        <f>AVERAGE(K$2:K124)</f>
        <v>324.77884146341466</v>
      </c>
      <c r="M124">
        <v>113.80236000000001</v>
      </c>
      <c r="N124">
        <f>AVERAGE(M$2:M124)</f>
        <v>208.14111495934949</v>
      </c>
    </row>
    <row r="125" spans="1:14" x14ac:dyDescent="0.25">
      <c r="A125">
        <v>123</v>
      </c>
      <c r="C125">
        <v>46.944289999999995</v>
      </c>
      <c r="D125">
        <f>AVERAGE(C$2:C125)</f>
        <v>89.804417580645165</v>
      </c>
      <c r="E125">
        <v>35.720980000000004</v>
      </c>
      <c r="F125">
        <f>AVERAGE(E$2:E125)</f>
        <v>58.731942822580649</v>
      </c>
      <c r="G125">
        <v>77.221549999999993</v>
      </c>
      <c r="H125">
        <f>AVERAGE(G$2:G125)</f>
        <v>161.70258306451612</v>
      </c>
      <c r="I125">
        <v>56.789369999999998</v>
      </c>
      <c r="J125">
        <f>AVERAGE(I$2:I125)</f>
        <v>103.68925758064512</v>
      </c>
      <c r="K125">
        <v>154.44309999999999</v>
      </c>
      <c r="L125">
        <f>AVERAGE(K$2:K125)</f>
        <v>323.40516612903224</v>
      </c>
      <c r="M125">
        <v>113.57874</v>
      </c>
      <c r="N125">
        <f>AVERAGE(M$2:M125)</f>
        <v>207.37851516129024</v>
      </c>
    </row>
    <row r="126" spans="1:14" x14ac:dyDescent="0.25">
      <c r="A126">
        <v>124</v>
      </c>
      <c r="C126">
        <v>46.654119999999999</v>
      </c>
      <c r="D126">
        <f>AVERAGE(C$2:C126)</f>
        <v>89.459215199999988</v>
      </c>
      <c r="E126">
        <v>35.66854</v>
      </c>
      <c r="F126">
        <f>AVERAGE(E$2:E126)</f>
        <v>58.547435600000007</v>
      </c>
      <c r="G126">
        <v>76.731799999999993</v>
      </c>
      <c r="H126">
        <f>AVERAGE(G$2:G126)</f>
        <v>161.02281679999999</v>
      </c>
      <c r="I126">
        <v>56.67756</v>
      </c>
      <c r="J126">
        <f>AVERAGE(I$2:I126)</f>
        <v>103.31316399999996</v>
      </c>
      <c r="K126">
        <v>153.46359999999999</v>
      </c>
      <c r="L126">
        <f>AVERAGE(K$2:K126)</f>
        <v>322.04563359999997</v>
      </c>
      <c r="M126">
        <v>113.35512</v>
      </c>
      <c r="N126">
        <f>AVERAGE(M$2:M126)</f>
        <v>206.62632799999992</v>
      </c>
    </row>
    <row r="127" spans="1:14" x14ac:dyDescent="0.25">
      <c r="A127">
        <v>125</v>
      </c>
      <c r="C127">
        <v>46.363950000000003</v>
      </c>
      <c r="D127">
        <f>AVERAGE(C$2:C127)</f>
        <v>89.117189285714289</v>
      </c>
      <c r="E127">
        <v>35.616100000000003</v>
      </c>
      <c r="F127">
        <f>AVERAGE(E$2:E127)</f>
        <v>58.365440873015878</v>
      </c>
      <c r="G127">
        <v>76.242050000000006</v>
      </c>
      <c r="H127">
        <f>AVERAGE(G$2:G127)</f>
        <v>160.34995357142859</v>
      </c>
      <c r="I127">
        <v>56.565750000000001</v>
      </c>
      <c r="J127">
        <f>AVERAGE(I$2:I127)</f>
        <v>102.94215277777774</v>
      </c>
      <c r="K127">
        <v>152.48410000000001</v>
      </c>
      <c r="L127">
        <f>AVERAGE(K$2:K127)</f>
        <v>320.69990714285717</v>
      </c>
      <c r="M127">
        <v>113.1315</v>
      </c>
      <c r="N127">
        <f>AVERAGE(M$2:M127)</f>
        <v>205.88430555555547</v>
      </c>
    </row>
    <row r="128" spans="1:14" x14ac:dyDescent="0.25">
      <c r="A128">
        <v>126</v>
      </c>
      <c r="C128">
        <v>46.073779999999999</v>
      </c>
      <c r="D128">
        <f>AVERAGE(C$2:C128)</f>
        <v>88.778264803149611</v>
      </c>
      <c r="E128">
        <v>35.563660000000006</v>
      </c>
      <c r="F128">
        <f>AVERAGE(E$2:E128)</f>
        <v>58.185899291338586</v>
      </c>
      <c r="G128">
        <v>75.752300000000005</v>
      </c>
      <c r="H128">
        <f>AVERAGE(G$2:G128)</f>
        <v>159.68383031496063</v>
      </c>
      <c r="I128">
        <v>56.453940000000003</v>
      </c>
      <c r="J128">
        <f>AVERAGE(I$2:I128)</f>
        <v>102.57610385826767</v>
      </c>
      <c r="K128">
        <v>151.50460000000001</v>
      </c>
      <c r="L128">
        <f>AVERAGE(K$2:K128)</f>
        <v>319.36766062992126</v>
      </c>
      <c r="M128">
        <v>112.90788000000001</v>
      </c>
      <c r="N128">
        <f>AVERAGE(M$2:M128)</f>
        <v>205.15220771653534</v>
      </c>
    </row>
    <row r="129" spans="1:14" x14ac:dyDescent="0.25">
      <c r="A129">
        <v>127</v>
      </c>
      <c r="C129">
        <v>45.783609999999996</v>
      </c>
      <c r="D129">
        <f>AVERAGE(C$2:C129)</f>
        <v>88.442369062500006</v>
      </c>
      <c r="E129">
        <v>35.511220000000002</v>
      </c>
      <c r="F129">
        <f>AVERAGE(E$2:E129)</f>
        <v>58.008753359375007</v>
      </c>
      <c r="G129">
        <v>75.262550000000005</v>
      </c>
      <c r="H129">
        <f>AVERAGE(G$2:G129)</f>
        <v>159.0242890625</v>
      </c>
      <c r="I129">
        <v>56.342130000000004</v>
      </c>
      <c r="J129">
        <f>AVERAGE(I$2:I129)</f>
        <v>102.21490093749996</v>
      </c>
      <c r="K129">
        <v>150.52510000000001</v>
      </c>
      <c r="L129">
        <f>AVERAGE(K$2:K129)</f>
        <v>318.04857812500001</v>
      </c>
      <c r="M129">
        <v>112.68426000000001</v>
      </c>
      <c r="N129">
        <f>AVERAGE(M$2:M129)</f>
        <v>204.42980187499992</v>
      </c>
    </row>
    <row r="130" spans="1:14" x14ac:dyDescent="0.25">
      <c r="A130">
        <v>128</v>
      </c>
      <c r="C130">
        <v>45.49344</v>
      </c>
      <c r="D130">
        <f>AVERAGE(C$2:C130)</f>
        <v>88.109431627906986</v>
      </c>
      <c r="E130">
        <v>35.458780000000004</v>
      </c>
      <c r="F130">
        <f>AVERAGE(E$2:E130)</f>
        <v>57.833947364341093</v>
      </c>
      <c r="G130">
        <v>74.772800000000004</v>
      </c>
      <c r="H130">
        <f>AVERAGE(G$2:G130)</f>
        <v>158.37117674418604</v>
      </c>
      <c r="I130">
        <v>56.230319999999999</v>
      </c>
      <c r="J130">
        <f>AVERAGE(I$2:I130)</f>
        <v>101.85843131782943</v>
      </c>
      <c r="K130">
        <v>149.54560000000001</v>
      </c>
      <c r="L130">
        <f>AVERAGE(K$2:K130)</f>
        <v>316.74235348837209</v>
      </c>
      <c r="M130">
        <v>112.46064</v>
      </c>
      <c r="N130">
        <f>AVERAGE(M$2:M130)</f>
        <v>203.71686263565886</v>
      </c>
    </row>
    <row r="131" spans="1:14" x14ac:dyDescent="0.25">
      <c r="A131">
        <v>129</v>
      </c>
      <c r="C131">
        <v>45.203270000000003</v>
      </c>
      <c r="D131">
        <f>AVERAGE(C$2:C131)</f>
        <v>87.779384230769239</v>
      </c>
      <c r="E131">
        <v>35.40634</v>
      </c>
      <c r="F131">
        <f>AVERAGE(E$2:E131)</f>
        <v>57.661427307692314</v>
      </c>
      <c r="G131">
        <v>74.283050000000003</v>
      </c>
      <c r="H131">
        <f>AVERAGE(G$2:G131)</f>
        <v>157.724345</v>
      </c>
      <c r="I131">
        <v>56.118510000000001</v>
      </c>
      <c r="J131">
        <f>AVERAGE(I$2:I131)</f>
        <v>101.50658576923074</v>
      </c>
      <c r="K131">
        <v>148.56610000000001</v>
      </c>
      <c r="L131">
        <f>AVERAGE(K$2:K131)</f>
        <v>315.44869</v>
      </c>
      <c r="M131">
        <v>112.23702</v>
      </c>
      <c r="N131">
        <f>AVERAGE(M$2:M131)</f>
        <v>203.01317153846148</v>
      </c>
    </row>
    <row r="132" spans="1:14" x14ac:dyDescent="0.25">
      <c r="A132">
        <v>130</v>
      </c>
      <c r="C132">
        <v>44.9131</v>
      </c>
      <c r="D132">
        <f>AVERAGE(C$2:C162)</f>
        <v>78.667915174732187</v>
      </c>
      <c r="E132">
        <v>35.353900000000003</v>
      </c>
      <c r="F132">
        <f>AVERAGE(E$2:E162)</f>
        <v>53.210217648965845</v>
      </c>
      <c r="G132">
        <v>73.793300000000002</v>
      </c>
      <c r="H132">
        <f>AVERAGE(G$2:G162)</f>
        <v>140.11656005904027</v>
      </c>
      <c r="I132">
        <v>56.006700000000002</v>
      </c>
      <c r="J132">
        <f>AVERAGE(I$2:I162)</f>
        <v>92.414313260186972</v>
      </c>
      <c r="K132">
        <v>147.5866</v>
      </c>
      <c r="L132">
        <f>AVERAGE(K$2:K162)</f>
        <v>280.23312011808059</v>
      </c>
      <c r="M132">
        <v>112.0134</v>
      </c>
      <c r="N132">
        <f>AVERAGE(M$2:M162)</f>
        <v>184.82862652037363</v>
      </c>
    </row>
    <row r="133" spans="1:14" x14ac:dyDescent="0.25">
      <c r="A133">
        <v>131</v>
      </c>
      <c r="C133" s="16">
        <v>44.597837307692302</v>
      </c>
      <c r="D133">
        <f>AVERAGE(C$2:C133)</f>
        <v>87.127506722027974</v>
      </c>
      <c r="E133" s="16">
        <v>35.295693461538498</v>
      </c>
      <c r="F133">
        <f>AVERAGE(E$2:E133)</f>
        <v>57.322993511072269</v>
      </c>
      <c r="G133" s="16">
        <v>73.261838846153907</v>
      </c>
      <c r="H133">
        <f>AVERAGE(G$2:G133)</f>
        <v>156.44863627913753</v>
      </c>
      <c r="I133" s="16">
        <v>55.884038076923098</v>
      </c>
      <c r="J133">
        <f>AVERAGE(I$2:I133)</f>
        <v>100.81626430361302</v>
      </c>
      <c r="K133" s="16">
        <v>146.52367769230801</v>
      </c>
      <c r="L133">
        <f>AVERAGE(K$2:K133)</f>
        <v>312.89727255827506</v>
      </c>
      <c r="M133" s="16">
        <v>111.768076153846</v>
      </c>
      <c r="N133">
        <f>AVERAGE(M$2:M133)</f>
        <v>201.63252860722605</v>
      </c>
    </row>
    <row r="134" spans="1:14" x14ac:dyDescent="0.25">
      <c r="A134">
        <v>132</v>
      </c>
      <c r="C134" s="16">
        <v>44.3021273626374</v>
      </c>
      <c r="D134">
        <f>AVERAGE(C$2:C134)</f>
        <v>86.805511388498729</v>
      </c>
      <c r="E134" s="16">
        <v>35.241980329670298</v>
      </c>
      <c r="F134">
        <f>AVERAGE(E$2:E134)</f>
        <v>57.156970855573014</v>
      </c>
      <c r="G134" s="16">
        <v>72.7628798901099</v>
      </c>
      <c r="H134">
        <f>AVERAGE(G$2:G134)</f>
        <v>155.81942006568619</v>
      </c>
      <c r="I134" s="16">
        <v>55.769832197802202</v>
      </c>
      <c r="J134">
        <f>AVERAGE(I$2:I134)</f>
        <v>100.47756932537385</v>
      </c>
      <c r="K134" s="16">
        <v>145.52575978022</v>
      </c>
      <c r="L134">
        <f>AVERAGE(K$2:K134)</f>
        <v>311.63884013137238</v>
      </c>
      <c r="M134" s="16">
        <v>111.53966439560401</v>
      </c>
      <c r="N134">
        <f>AVERAGE(M$2:M134)</f>
        <v>200.9551386507477</v>
      </c>
    </row>
    <row r="135" spans="1:14" x14ac:dyDescent="0.25">
      <c r="A135">
        <v>133</v>
      </c>
      <c r="C135" s="16">
        <v>44.006417417582398</v>
      </c>
      <c r="D135">
        <f>AVERAGE(C$2:C135)</f>
        <v>86.486115164835169</v>
      </c>
      <c r="E135" s="16">
        <v>35.188267197802197</v>
      </c>
      <c r="F135">
        <f>AVERAGE(E$2:E135)</f>
        <v>56.993025305888153</v>
      </c>
      <c r="G135" s="16">
        <v>72.263920934065993</v>
      </c>
      <c r="H135">
        <f>AVERAGE(G$2:G135)</f>
        <v>155.19587156470396</v>
      </c>
      <c r="I135" s="16">
        <v>55.6556263186813</v>
      </c>
      <c r="J135">
        <f>AVERAGE(I$2:I135)</f>
        <v>100.14307721338361</v>
      </c>
      <c r="K135" s="16">
        <v>144.52784186813199</v>
      </c>
      <c r="L135">
        <f>AVERAGE(K$2:K135)</f>
        <v>310.39174312940793</v>
      </c>
      <c r="M135" s="16">
        <v>111.311252637363</v>
      </c>
      <c r="N135">
        <f>AVERAGE(M$2:M135)</f>
        <v>200.28615442676721</v>
      </c>
    </row>
    <row r="136" spans="1:14" x14ac:dyDescent="0.25">
      <c r="A136">
        <v>134</v>
      </c>
      <c r="C136" s="16">
        <v>43.710707472527503</v>
      </c>
      <c r="D136">
        <f>AVERAGE(C$2:C136)</f>
        <v>86.16926029304031</v>
      </c>
      <c r="E136" s="16">
        <v>35.134554065934097</v>
      </c>
      <c r="F136">
        <f>AVERAGE(E$2:E136)</f>
        <v>56.831110704110714</v>
      </c>
      <c r="G136" s="16">
        <v>71.764961978022001</v>
      </c>
      <c r="H136">
        <f>AVERAGE(G$2:G136)</f>
        <v>154.57786482702483</v>
      </c>
      <c r="I136" s="16">
        <v>55.541420439560397</v>
      </c>
      <c r="J136">
        <f>AVERAGE(I$2:I136)</f>
        <v>99.812694570614539</v>
      </c>
      <c r="K136" s="16">
        <v>143.529923956044</v>
      </c>
      <c r="L136">
        <f>AVERAGE(K$2:K136)</f>
        <v>309.15572965404965</v>
      </c>
      <c r="M136" s="16">
        <v>111.08284087912099</v>
      </c>
      <c r="N136">
        <f>AVERAGE(M$2:M136)</f>
        <v>199.62538914122908</v>
      </c>
    </row>
    <row r="137" spans="1:14" x14ac:dyDescent="0.25">
      <c r="A137">
        <v>135</v>
      </c>
      <c r="C137" s="16">
        <v>43.414997527472501</v>
      </c>
      <c r="D137">
        <f>AVERAGE(C$2:C137)</f>
        <v>85.854890713881716</v>
      </c>
      <c r="E137" s="16">
        <v>35.080840934065897</v>
      </c>
      <c r="F137">
        <f>AVERAGE(E$2:E137)</f>
        <v>56.671182249919212</v>
      </c>
      <c r="G137" s="16">
        <v>71.266003021977994</v>
      </c>
      <c r="H137">
        <f>AVERAGE(G$2:G137)</f>
        <v>153.96527760787006</v>
      </c>
      <c r="I137" s="16">
        <v>55.427214560439602</v>
      </c>
      <c r="J137">
        <f>AVERAGE(I$2:I137)</f>
        <v>99.486330747010314</v>
      </c>
      <c r="K137" s="16">
        <v>142.53200604395599</v>
      </c>
      <c r="L137">
        <f>AVERAGE(K$2:K137)</f>
        <v>307.93055521574013</v>
      </c>
      <c r="M137" s="16">
        <v>110.854429120879</v>
      </c>
      <c r="N137">
        <f>AVERAGE(M$2:M137)</f>
        <v>198.97266149402063</v>
      </c>
    </row>
    <row r="138" spans="1:14" x14ac:dyDescent="0.25">
      <c r="A138">
        <v>136</v>
      </c>
      <c r="C138" s="16">
        <v>43.119287582417599</v>
      </c>
      <c r="D138">
        <f>AVERAGE(C$2:C138)</f>
        <v>85.542952004892939</v>
      </c>
      <c r="E138" s="16">
        <v>35.027127802197803</v>
      </c>
      <c r="F138">
        <f>AVERAGE(E$2:E138)</f>
        <v>56.51319645103073</v>
      </c>
      <c r="G138" s="16">
        <v>70.767044065934101</v>
      </c>
      <c r="H138">
        <f>AVERAGE(G$2:G138)</f>
        <v>153.35799123165157</v>
      </c>
      <c r="I138" s="16">
        <v>55.313008681318699</v>
      </c>
      <c r="J138">
        <f>AVERAGE(I$2:I138)</f>
        <v>99.16389773923153</v>
      </c>
      <c r="K138" s="16">
        <v>141.534088131868</v>
      </c>
      <c r="L138">
        <f>AVERAGE(K$2:K138)</f>
        <v>306.71598246330313</v>
      </c>
      <c r="M138" s="16">
        <v>110.626017362637</v>
      </c>
      <c r="N138">
        <f>AVERAGE(M$2:M138)</f>
        <v>198.32779547846306</v>
      </c>
    </row>
    <row r="139" spans="1:14" x14ac:dyDescent="0.25">
      <c r="A139">
        <v>137</v>
      </c>
      <c r="C139" s="16">
        <v>42.823577637362597</v>
      </c>
      <c r="D139">
        <f>AVERAGE(C$2:C139)</f>
        <v>85.233391321070243</v>
      </c>
      <c r="E139" s="16">
        <v>34.973414670329703</v>
      </c>
      <c r="F139">
        <f>AVERAGE(E$2:E139)</f>
        <v>56.357111075808255</v>
      </c>
      <c r="G139" s="16">
        <v>70.268085109890094</v>
      </c>
      <c r="H139">
        <f>AVERAGE(G$2:G139)</f>
        <v>152.75589046265327</v>
      </c>
      <c r="I139" s="16">
        <v>55.198802802197797</v>
      </c>
      <c r="J139">
        <f>AVERAGE(I$2:I139)</f>
        <v>98.845310094760265</v>
      </c>
      <c r="K139" s="16">
        <v>140.53617021977999</v>
      </c>
      <c r="L139">
        <f>AVERAGE(K$2:K139)</f>
        <v>305.51178092530654</v>
      </c>
      <c r="M139" s="16">
        <v>110.39760560439601</v>
      </c>
      <c r="N139">
        <f>AVERAGE(M$2:M139)</f>
        <v>197.69062018952056</v>
      </c>
    </row>
    <row r="140" spans="1:14" x14ac:dyDescent="0.25">
      <c r="A140">
        <v>138</v>
      </c>
      <c r="C140" s="16">
        <v>42.527867692307701</v>
      </c>
      <c r="D140">
        <f>AVERAGE(C$2:C140)</f>
        <v>84.926157338129514</v>
      </c>
      <c r="E140" s="16">
        <v>34.919701538461503</v>
      </c>
      <c r="F140">
        <f>AVERAGE(E$2:E140)</f>
        <v>56.20288510791368</v>
      </c>
      <c r="G140" s="16">
        <v>69.769126153846202</v>
      </c>
      <c r="H140">
        <f>AVERAGE(G$2:G140)</f>
        <v>152.15886338129496</v>
      </c>
      <c r="I140" s="16">
        <v>55.084596923076901</v>
      </c>
      <c r="J140">
        <f>AVERAGE(I$2:I140)</f>
        <v>98.53048482014384</v>
      </c>
      <c r="K140" s="16">
        <v>139.53825230769201</v>
      </c>
      <c r="L140">
        <f>AVERAGE(K$2:K140)</f>
        <v>304.31772676258993</v>
      </c>
      <c r="M140" s="16">
        <v>110.169193846154</v>
      </c>
      <c r="N140">
        <f>AVERAGE(M$2:M140)</f>
        <v>197.06096964028771</v>
      </c>
    </row>
    <row r="141" spans="1:14" x14ac:dyDescent="0.25">
      <c r="A141">
        <v>139</v>
      </c>
      <c r="C141" s="16">
        <v>42.2321577472527</v>
      </c>
      <c r="D141">
        <f>AVERAGE(C$2:C141)</f>
        <v>84.621200198194671</v>
      </c>
      <c r="E141" s="16">
        <v>34.865988406593402</v>
      </c>
      <c r="F141">
        <f>AVERAGE(E$2:E141)</f>
        <v>56.05047870290425</v>
      </c>
      <c r="G141" s="16">
        <v>69.270167197802195</v>
      </c>
      <c r="H141">
        <f>AVERAGE(G$2:G141)</f>
        <v>151.56680126569859</v>
      </c>
      <c r="I141" s="16">
        <v>54.970391043955999</v>
      </c>
      <c r="J141">
        <f>AVERAGE(I$2:I141)</f>
        <v>98.219341293171084</v>
      </c>
      <c r="K141" s="16">
        <v>138.54033439560399</v>
      </c>
      <c r="L141">
        <f>AVERAGE(K$2:K141)</f>
        <v>303.13360253139717</v>
      </c>
      <c r="M141" s="16">
        <v>109.940782087912</v>
      </c>
      <c r="N141">
        <f>AVERAGE(M$2:M141)</f>
        <v>196.4386825863422</v>
      </c>
    </row>
    <row r="142" spans="1:14" x14ac:dyDescent="0.25">
      <c r="A142">
        <v>140</v>
      </c>
      <c r="C142" s="16">
        <v>41.936447802197797</v>
      </c>
      <c r="D142">
        <f>AVERAGE(C$2:C142)</f>
        <v>84.318471457797529</v>
      </c>
      <c r="E142" s="16">
        <v>34.812275274725302</v>
      </c>
      <c r="F142">
        <f>AVERAGE(E$2:E142)</f>
        <v>55.89985314667603</v>
      </c>
      <c r="G142" s="16">
        <v>68.771208241758302</v>
      </c>
      <c r="H142">
        <f>AVERAGE(G$2:G142)</f>
        <v>150.97959847829475</v>
      </c>
      <c r="I142" s="16">
        <v>54.856185164835203</v>
      </c>
      <c r="J142">
        <f>AVERAGE(I$2:I142)</f>
        <v>97.911801178785723</v>
      </c>
      <c r="K142" s="16">
        <v>137.542416483517</v>
      </c>
      <c r="L142">
        <f>AVERAGE(K$2:K142)</f>
        <v>301.95919695658955</v>
      </c>
      <c r="M142" s="16">
        <v>109.71237032966999</v>
      </c>
      <c r="N142">
        <f>AVERAGE(M$2:M142)</f>
        <v>195.82360235757147</v>
      </c>
    </row>
    <row r="143" spans="1:14" x14ac:dyDescent="0.25">
      <c r="A143">
        <v>141</v>
      </c>
      <c r="C143" s="16">
        <v>41.640737857142902</v>
      </c>
      <c r="D143">
        <f>AVERAGE(C$2:C143)</f>
        <v>84.017924038074611</v>
      </c>
      <c r="E143" s="16">
        <v>34.758562142857102</v>
      </c>
      <c r="F143">
        <f>AVERAGE(E$2:E143)</f>
        <v>55.750970815663216</v>
      </c>
      <c r="G143" s="16">
        <v>68.272249285714295</v>
      </c>
      <c r="H143">
        <f>AVERAGE(G$2:G143)</f>
        <v>150.39715235722022</v>
      </c>
      <c r="I143" s="16">
        <v>54.741979285714301</v>
      </c>
      <c r="J143">
        <f>AVERAGE(I$2:I143)</f>
        <v>97.60778834855283</v>
      </c>
      <c r="K143" s="16">
        <v>136.54449857142899</v>
      </c>
      <c r="L143">
        <f>AVERAGE(K$2:K143)</f>
        <v>300.7943047144405</v>
      </c>
      <c r="M143" s="16">
        <v>109.483958571429</v>
      </c>
      <c r="N143">
        <f>AVERAGE(M$2:M143)</f>
        <v>195.21557669710569</v>
      </c>
    </row>
    <row r="144" spans="1:14" x14ac:dyDescent="0.25">
      <c r="A144">
        <v>142</v>
      </c>
      <c r="C144" s="16">
        <v>41.3450279120879</v>
      </c>
      <c r="D144">
        <f>AVERAGE(C$2:C144)</f>
        <v>83.71951217705373</v>
      </c>
      <c r="E144" s="16">
        <v>34.704849010989001</v>
      </c>
      <c r="F144">
        <f>AVERAGE(E$2:E144)</f>
        <v>55.603795138707454</v>
      </c>
      <c r="G144" s="16">
        <v>67.773290329670402</v>
      </c>
      <c r="H144">
        <f>AVERAGE(G$2:G144)</f>
        <v>149.81936311227233</v>
      </c>
      <c r="I144" s="16">
        <v>54.627773406593398</v>
      </c>
      <c r="J144">
        <f>AVERAGE(I$2:I144)</f>
        <v>97.307228803504159</v>
      </c>
      <c r="K144" s="16">
        <v>135.546580659341</v>
      </c>
      <c r="L144">
        <f>AVERAGE(K$2:K144)</f>
        <v>299.63872622454471</v>
      </c>
      <c r="M144" s="16">
        <v>109.255546813187</v>
      </c>
      <c r="N144">
        <f>AVERAGE(M$2:M144)</f>
        <v>194.61445760700835</v>
      </c>
    </row>
    <row r="145" spans="1:14" x14ac:dyDescent="0.25">
      <c r="A145">
        <v>143</v>
      </c>
      <c r="C145" s="16">
        <v>41.049317967032998</v>
      </c>
      <c r="D145">
        <f>AVERAGE(C$2:C145)</f>
        <v>83.423191383928582</v>
      </c>
      <c r="E145" s="16">
        <v>34.651135879120901</v>
      </c>
      <c r="F145">
        <f>AVERAGE(E$2:E145)</f>
        <v>55.458290560515884</v>
      </c>
      <c r="G145" s="16">
        <v>67.274331373626396</v>
      </c>
      <c r="H145">
        <f>AVERAGE(G$2:G145)</f>
        <v>149.24613372519838</v>
      </c>
      <c r="I145" s="16">
        <v>54.513567527472503</v>
      </c>
      <c r="J145">
        <f>AVERAGE(I$2:I145)</f>
        <v>97.010050600198383</v>
      </c>
      <c r="K145" s="16">
        <v>134.54866274725299</v>
      </c>
      <c r="L145">
        <f>AVERAGE(K$2:K145)</f>
        <v>298.49226745039687</v>
      </c>
      <c r="M145" s="16">
        <v>109.02713505494501</v>
      </c>
      <c r="N145">
        <f>AVERAGE(M$2:M145)</f>
        <v>194.02010120039679</v>
      </c>
    </row>
    <row r="146" spans="1:14" x14ac:dyDescent="0.25">
      <c r="A146">
        <v>144</v>
      </c>
      <c r="C146" s="16">
        <v>40.753608021978003</v>
      </c>
      <c r="D146">
        <f>AVERAGE(C$2:C146)</f>
        <v>83.128918395225483</v>
      </c>
      <c r="E146" s="16">
        <v>34.5974227472528</v>
      </c>
      <c r="F146">
        <f>AVERAGE(E$2:E146)</f>
        <v>55.31442250663131</v>
      </c>
      <c r="G146" s="16">
        <v>66.775372417582503</v>
      </c>
      <c r="H146">
        <f>AVERAGE(G$2:G146)</f>
        <v>148.67736985411136</v>
      </c>
      <c r="I146" s="16">
        <v>54.399361648351601</v>
      </c>
      <c r="J146">
        <f>AVERAGE(I$2:I146)</f>
        <v>96.716183779840819</v>
      </c>
      <c r="K146" s="16">
        <v>133.55074483516501</v>
      </c>
      <c r="L146">
        <f>AVERAGE(K$2:K146)</f>
        <v>297.35473970822284</v>
      </c>
      <c r="M146" s="16">
        <v>108.798723296703</v>
      </c>
      <c r="N146">
        <f>AVERAGE(M$2:M146)</f>
        <v>193.43236755968167</v>
      </c>
    </row>
    <row r="147" spans="1:14" x14ac:dyDescent="0.25">
      <c r="A147">
        <v>145</v>
      </c>
      <c r="C147" s="16">
        <v>40.457898076923101</v>
      </c>
      <c r="D147">
        <f>AVERAGE(C$2:C147)</f>
        <v>82.836651132771351</v>
      </c>
      <c r="E147" s="16">
        <v>34.5437096153846</v>
      </c>
      <c r="F147">
        <f>AVERAGE(E$2:E147)</f>
        <v>55.172157349841946</v>
      </c>
      <c r="G147" s="16">
        <v>66.276413461538496</v>
      </c>
      <c r="H147">
        <f>AVERAGE(G$2:G147)</f>
        <v>148.11297974183347</v>
      </c>
      <c r="I147" s="16">
        <v>54.285155769230798</v>
      </c>
      <c r="J147">
        <f>AVERAGE(I$2:I147)</f>
        <v>96.425560300316093</v>
      </c>
      <c r="K147" s="16">
        <v>132.55282692307699</v>
      </c>
      <c r="L147">
        <f>AVERAGE(K$2:K147)</f>
        <v>296.22595948366705</v>
      </c>
      <c r="M147" s="16">
        <v>108.57031153846199</v>
      </c>
      <c r="N147">
        <f>AVERAGE(M$2:M147)</f>
        <v>192.85112060063219</v>
      </c>
    </row>
    <row r="148" spans="1:14" x14ac:dyDescent="0.25">
      <c r="A148">
        <v>146</v>
      </c>
      <c r="C148" s="16">
        <v>40.162188131868099</v>
      </c>
      <c r="D148">
        <f>AVERAGE(C$2:C148)</f>
        <v>82.546348663377458</v>
      </c>
      <c r="E148" s="16">
        <v>34.489996483516499</v>
      </c>
      <c r="F148">
        <f>AVERAGE(E$2:E148)</f>
        <v>55.031462377962185</v>
      </c>
      <c r="G148" s="16">
        <v>65.777454505494504</v>
      </c>
      <c r="H148">
        <f>AVERAGE(G$2:G148)</f>
        <v>147.55287412798086</v>
      </c>
      <c r="I148" s="16">
        <v>54.170949890109902</v>
      </c>
      <c r="J148">
        <f>AVERAGE(I$2:I148)</f>
        <v>96.138113970994951</v>
      </c>
      <c r="K148" s="16">
        <v>131.55490901098901</v>
      </c>
      <c r="L148">
        <f>AVERAGE(K$2:K148)</f>
        <v>295.10574825596177</v>
      </c>
      <c r="M148" s="16">
        <v>108.34189978022</v>
      </c>
      <c r="N148">
        <f>AVERAGE(M$2:M148)</f>
        <v>192.27622794198993</v>
      </c>
    </row>
    <row r="149" spans="1:14" x14ac:dyDescent="0.25">
      <c r="A149">
        <v>147</v>
      </c>
      <c r="C149" s="16">
        <v>39.866478186813197</v>
      </c>
      <c r="D149">
        <f>AVERAGE(C$2:C149)</f>
        <v>82.257971160157425</v>
      </c>
      <c r="E149" s="16">
        <v>34.436283351648299</v>
      </c>
      <c r="F149">
        <f>AVERAGE(E$2:E149)</f>
        <v>54.89230576291952</v>
      </c>
      <c r="G149" s="16">
        <v>65.278495549450597</v>
      </c>
      <c r="H149">
        <f>AVERAGE(G$2:G149)</f>
        <v>146.99696616461239</v>
      </c>
      <c r="I149" s="16">
        <v>54.056744010989</v>
      </c>
      <c r="J149">
        <f>AVERAGE(I$2:I149)</f>
        <v>95.853780390184099</v>
      </c>
      <c r="K149" s="16">
        <v>130.55699109890099</v>
      </c>
      <c r="L149">
        <f>AVERAGE(K$2:K149)</f>
        <v>293.99393232922489</v>
      </c>
      <c r="M149" s="16">
        <v>108.113488021978</v>
      </c>
      <c r="N149">
        <f>AVERAGE(M$2:M149)</f>
        <v>191.70756078036823</v>
      </c>
    </row>
    <row r="150" spans="1:14" x14ac:dyDescent="0.25">
      <c r="A150">
        <v>148</v>
      </c>
      <c r="C150" s="16">
        <v>39.570768241758202</v>
      </c>
      <c r="D150">
        <f>AVERAGE(C$2:C162)</f>
        <v>78.667915174732187</v>
      </c>
      <c r="E150" s="16">
        <v>34.382570219780199</v>
      </c>
      <c r="F150">
        <f>AVERAGE(E$2:E162)</f>
        <v>53.210217648965845</v>
      </c>
      <c r="G150" s="16">
        <v>64.779536593406604</v>
      </c>
      <c r="H150">
        <f>AVERAGE(G$2:G162)</f>
        <v>140.11656005904027</v>
      </c>
      <c r="I150" s="16">
        <v>53.942538131868098</v>
      </c>
      <c r="J150">
        <f>AVERAGE(I$2:I162)</f>
        <v>92.414313260186972</v>
      </c>
      <c r="K150" s="16">
        <v>129.55907318681301</v>
      </c>
      <c r="L150">
        <f>AVERAGE(K$2:K162)</f>
        <v>280.23312011808059</v>
      </c>
      <c r="M150" s="16">
        <v>107.885076263736</v>
      </c>
      <c r="N150">
        <f>AVERAGE(M$2:M162)</f>
        <v>184.82862652037363</v>
      </c>
    </row>
    <row r="151" spans="1:14" x14ac:dyDescent="0.25">
      <c r="A151">
        <v>149</v>
      </c>
      <c r="C151" s="16">
        <v>39.275058296704103</v>
      </c>
      <c r="D151">
        <f>AVERAGE(C$2:C151)</f>
        <v>81.686837054945073</v>
      </c>
      <c r="E151" s="16">
        <v>34.328857087910897</v>
      </c>
      <c r="F151">
        <f>AVERAGE(E$2:E151)</f>
        <v>54.618484534798533</v>
      </c>
      <c r="G151" s="16">
        <v>64.280577637361802</v>
      </c>
      <c r="H151">
        <f>AVERAGE(G$2:G151)</f>
        <v>145.89740737728934</v>
      </c>
      <c r="I151" s="16">
        <v>53.828332252747003</v>
      </c>
      <c r="J151">
        <f>AVERAGE(I$2:I151)</f>
        <v>95.294202454212424</v>
      </c>
      <c r="K151" s="16">
        <v>128.561155274724</v>
      </c>
      <c r="L151">
        <f>AVERAGE(K$2:K151)</f>
        <v>291.79481475457879</v>
      </c>
      <c r="M151" s="16">
        <v>107.65666450549</v>
      </c>
      <c r="N151">
        <f>AVERAGE(M$2:M151)</f>
        <v>190.58840490842485</v>
      </c>
    </row>
    <row r="152" spans="1:14" x14ac:dyDescent="0.25">
      <c r="A152">
        <v>150</v>
      </c>
      <c r="C152" s="16">
        <v>38.9793483516492</v>
      </c>
      <c r="D152">
        <f>AVERAGE(C$2:C152)</f>
        <v>81.404006003929879</v>
      </c>
      <c r="E152" s="16">
        <v>34.275143956042697</v>
      </c>
      <c r="F152">
        <f>AVERAGE(E$2:E152)</f>
        <v>54.48376042500545</v>
      </c>
      <c r="G152" s="16">
        <v>63.781618681317802</v>
      </c>
      <c r="H152">
        <f>AVERAGE(G$2:G152)</f>
        <v>145.35359420711734</v>
      </c>
      <c r="I152" s="16">
        <v>53.714126373626101</v>
      </c>
      <c r="J152">
        <f>AVERAGE(I$2:I152)</f>
        <v>95.018837711956891</v>
      </c>
      <c r="K152" s="16">
        <v>127.563237362636</v>
      </c>
      <c r="L152">
        <f>AVERAGE(K$2:K152)</f>
        <v>290.70718841423479</v>
      </c>
      <c r="M152" s="16">
        <v>107.428252747248</v>
      </c>
      <c r="N152">
        <f>AVERAGE(M$2:M152)</f>
        <v>190.03767542391375</v>
      </c>
    </row>
    <row r="153" spans="1:14" x14ac:dyDescent="0.25">
      <c r="A153">
        <v>151</v>
      </c>
      <c r="C153" s="16">
        <v>38.683638406594298</v>
      </c>
      <c r="D153">
        <f>AVERAGE(C$2:C153)</f>
        <v>81.122950953947395</v>
      </c>
      <c r="E153" s="16">
        <v>34.221430824174497</v>
      </c>
      <c r="F153">
        <f>AVERAGE(E$2:E153)</f>
        <v>54.350455624999981</v>
      </c>
      <c r="G153" s="16">
        <v>63.282659725273803</v>
      </c>
      <c r="H153">
        <f>AVERAGE(G$2:G153)</f>
        <v>144.81365384868417</v>
      </c>
      <c r="I153" s="16">
        <v>53.599920494505199</v>
      </c>
      <c r="J153">
        <f>AVERAGE(I$2:I153)</f>
        <v>94.746344835526287</v>
      </c>
      <c r="K153" s="16">
        <v>126.565319450548</v>
      </c>
      <c r="L153">
        <f>AVERAGE(K$2:K153)</f>
        <v>289.62730769736845</v>
      </c>
      <c r="M153" s="16">
        <v>107.19984098900601</v>
      </c>
      <c r="N153">
        <f>AVERAGE(M$2:M153)</f>
        <v>189.49268967105255</v>
      </c>
    </row>
    <row r="154" spans="1:14" x14ac:dyDescent="0.25">
      <c r="A154">
        <v>152</v>
      </c>
      <c r="C154" s="16">
        <v>38.387928461539403</v>
      </c>
      <c r="D154">
        <f>AVERAGE(C$2:C154)</f>
        <v>80.843637081447994</v>
      </c>
      <c r="E154" s="16">
        <v>34.167717692306297</v>
      </c>
      <c r="F154">
        <f>AVERAGE(E$2:E154)</f>
        <v>54.218542305178453</v>
      </c>
      <c r="G154" s="16">
        <v>62.783700769229803</v>
      </c>
      <c r="H154">
        <f>AVERAGE(G$2:G154)</f>
        <v>144.27751036450474</v>
      </c>
      <c r="I154" s="16">
        <v>53.485714615384303</v>
      </c>
      <c r="J154">
        <f>AVERAGE(I$2:I154)</f>
        <v>94.476667513826015</v>
      </c>
      <c r="K154" s="16">
        <v>125.56740153846</v>
      </c>
      <c r="L154">
        <f>AVERAGE(K$2:K154)</f>
        <v>288.55502072900958</v>
      </c>
      <c r="M154" s="16">
        <v>106.971429230764</v>
      </c>
      <c r="N154">
        <f>AVERAGE(M$2:M154)</f>
        <v>188.95333502765197</v>
      </c>
    </row>
    <row r="155" spans="1:14" x14ac:dyDescent="0.25">
      <c r="A155">
        <v>153</v>
      </c>
      <c r="C155" s="16">
        <v>38.0922185164845</v>
      </c>
      <c r="D155">
        <f>AVERAGE(C$2:C155)</f>
        <v>80.566030467389794</v>
      </c>
      <c r="E155" s="16">
        <v>34.114004560438097</v>
      </c>
      <c r="F155">
        <f>AVERAGE(E$2:E155)</f>
        <v>54.08799335878404</v>
      </c>
      <c r="G155" s="16">
        <v>62.284741813185803</v>
      </c>
      <c r="H155">
        <f>AVERAGE(G$2:G155)</f>
        <v>143.74508978949618</v>
      </c>
      <c r="I155" s="16">
        <v>53.371508736263401</v>
      </c>
      <c r="J155">
        <f>AVERAGE(I$2:I155)</f>
        <v>94.209750898387298</v>
      </c>
      <c r="K155" s="16">
        <v>124.569483626372</v>
      </c>
      <c r="L155">
        <f>AVERAGE(K$2:K155)</f>
        <v>287.49017957899241</v>
      </c>
      <c r="M155" s="16">
        <v>106.743017472522</v>
      </c>
      <c r="N155">
        <f>AVERAGE(M$2:M155)</f>
        <v>188.41950179677451</v>
      </c>
    </row>
    <row r="156" spans="1:14" x14ac:dyDescent="0.25">
      <c r="A156">
        <v>154</v>
      </c>
      <c r="C156" s="16">
        <v>37.796508571429598</v>
      </c>
      <c r="D156">
        <f>AVERAGE(C$2:C156)</f>
        <v>80.290098068061013</v>
      </c>
      <c r="E156" s="16">
        <v>34.060291428569897</v>
      </c>
      <c r="F156">
        <f>AVERAGE(E$2:E156)</f>
        <v>53.958782378589113</v>
      </c>
      <c r="G156" s="16">
        <v>61.785782857141697</v>
      </c>
      <c r="H156">
        <f>AVERAGE(G$2:G156)</f>
        <v>143.21632006735194</v>
      </c>
      <c r="I156" s="16">
        <v>53.257302857142498</v>
      </c>
      <c r="J156">
        <f>AVERAGE(I$2:I156)</f>
        <v>93.945541556185717</v>
      </c>
      <c r="K156" s="16">
        <v>123.57156571428401</v>
      </c>
      <c r="L156">
        <f>AVERAGE(K$2:K156)</f>
        <v>286.432640134704</v>
      </c>
      <c r="M156" s="16">
        <v>106.51460571427999</v>
      </c>
      <c r="N156">
        <f>AVERAGE(M$2:M156)</f>
        <v>187.89108311237132</v>
      </c>
    </row>
    <row r="157" spans="1:14" x14ac:dyDescent="0.25">
      <c r="A157">
        <v>155</v>
      </c>
      <c r="C157" s="16">
        <v>37.500798626374603</v>
      </c>
      <c r="D157">
        <f>AVERAGE(C$2:C157)</f>
        <v>80.015807687024562</v>
      </c>
      <c r="E157" s="16">
        <v>34.006578296701697</v>
      </c>
      <c r="F157">
        <f>AVERAGE(E$2:E157)</f>
        <v>53.830883634474446</v>
      </c>
      <c r="G157" s="16">
        <v>61.286823901097698</v>
      </c>
      <c r="H157">
        <f>AVERAGE(G$2:G157)</f>
        <v>142.69113098936313</v>
      </c>
      <c r="I157" s="16">
        <v>53.143096978021603</v>
      </c>
      <c r="J157">
        <f>AVERAGE(I$2:I157)</f>
        <v>93.683987424274406</v>
      </c>
      <c r="K157" s="16">
        <v>122.57364780219601</v>
      </c>
      <c r="L157">
        <f>AVERAGE(K$2:K157)</f>
        <v>285.38226197872638</v>
      </c>
      <c r="M157" s="16">
        <v>106.28619395603801</v>
      </c>
      <c r="N157">
        <f>AVERAGE(M$2:M157)</f>
        <v>187.36797484854867</v>
      </c>
    </row>
    <row r="158" spans="1:14" x14ac:dyDescent="0.25">
      <c r="A158">
        <v>156</v>
      </c>
      <c r="C158" s="16">
        <v>37.205088681319701</v>
      </c>
      <c r="D158">
        <f>AVERAGE(C$2:C158)</f>
        <v>79.743127948134727</v>
      </c>
      <c r="E158" s="16">
        <v>33.952865164833497</v>
      </c>
      <c r="F158">
        <f>AVERAGE(E$2:E158)</f>
        <v>53.704272051865274</v>
      </c>
      <c r="G158" s="16">
        <v>60.787864945053698</v>
      </c>
      <c r="H158">
        <f>AVERAGE(G$2:G158)</f>
        <v>142.16945413557772</v>
      </c>
      <c r="I158" s="16">
        <v>53.028891098900701</v>
      </c>
      <c r="J158">
        <f>AVERAGE(I$2:I158)</f>
        <v>93.425037766151007</v>
      </c>
      <c r="K158" s="16">
        <v>121.57572989010799</v>
      </c>
      <c r="L158">
        <f>AVERAGE(K$2:K158)</f>
        <v>284.33890827115556</v>
      </c>
      <c r="M158" s="16">
        <v>106.057782197796</v>
      </c>
      <c r="N158">
        <f>AVERAGE(M$2:M158)</f>
        <v>186.85007553230184</v>
      </c>
    </row>
    <row r="159" spans="1:14" x14ac:dyDescent="0.25">
      <c r="A159">
        <v>157</v>
      </c>
      <c r="C159" s="16">
        <v>36.909378736264799</v>
      </c>
      <c r="D159">
        <f>AVERAGE(C$2:C159)</f>
        <v>79.472028269578587</v>
      </c>
      <c r="E159" s="16">
        <v>33.899152032965297</v>
      </c>
      <c r="F159">
        <f>AVERAGE(E$2:E159)</f>
        <v>53.57892319098616</v>
      </c>
      <c r="G159" s="16">
        <v>60.288905989009699</v>
      </c>
      <c r="H159">
        <f>AVERAGE(G$2:G159)</f>
        <v>141.65122281819441</v>
      </c>
      <c r="I159" s="16">
        <v>52.914685219779798</v>
      </c>
      <c r="J159">
        <f>AVERAGE(I$2:I159)</f>
        <v>93.168643129781557</v>
      </c>
      <c r="K159" s="16">
        <v>120.57781197801999</v>
      </c>
      <c r="L159">
        <f>AVERAGE(K$2:K159)</f>
        <v>283.30244563638888</v>
      </c>
      <c r="M159" s="16">
        <v>105.829370439554</v>
      </c>
      <c r="N159">
        <f>AVERAGE(M$2:M159)</f>
        <v>186.33728625956294</v>
      </c>
    </row>
    <row r="160" spans="1:14" x14ac:dyDescent="0.25">
      <c r="A160">
        <v>158</v>
      </c>
      <c r="C160" s="16">
        <v>36.613668791209903</v>
      </c>
      <c r="D160">
        <f>AVERAGE(C$2:C160)</f>
        <v>79.202478838897022</v>
      </c>
      <c r="E160" s="16">
        <v>33.845438901097097</v>
      </c>
      <c r="F160">
        <f>AVERAGE(E$2:E160)</f>
        <v>53.454813226898807</v>
      </c>
      <c r="G160" s="16">
        <v>59.789947032965699</v>
      </c>
      <c r="H160">
        <f>AVERAGE(G$2:G160)</f>
        <v>141.13637202709234</v>
      </c>
      <c r="I160" s="16">
        <v>52.800479340658903</v>
      </c>
      <c r="J160">
        <f>AVERAGE(I$2:I160)</f>
        <v>92.914755307208466</v>
      </c>
      <c r="K160" s="16">
        <v>119.579894065932</v>
      </c>
      <c r="L160">
        <f>AVERAGE(K$2:K160)</f>
        <v>282.27274405418473</v>
      </c>
      <c r="M160" s="16">
        <v>105.60095868131199</v>
      </c>
      <c r="N160">
        <f>AVERAGE(M$2:M160)</f>
        <v>185.82951061441671</v>
      </c>
    </row>
    <row r="161" spans="1:14" x14ac:dyDescent="0.25">
      <c r="A161">
        <v>159</v>
      </c>
      <c r="C161" s="16">
        <v>36.317958846155001</v>
      </c>
      <c r="D161">
        <f>AVERAGE(C$2:C161)</f>
        <v>78.934450588942383</v>
      </c>
      <c r="E161" s="16">
        <v>33.791725769228897</v>
      </c>
      <c r="F161">
        <f>AVERAGE(E$2:E161)</f>
        <v>53.331918930288374</v>
      </c>
      <c r="G161" s="16">
        <v>59.2909880769217</v>
      </c>
      <c r="H161">
        <f>AVERAGE(G$2:G161)</f>
        <v>140.62483837740376</v>
      </c>
      <c r="I161" s="16">
        <v>52.686273461538001</v>
      </c>
      <c r="J161">
        <f>AVERAGE(I$2:I161)</f>
        <v>92.663327295673028</v>
      </c>
      <c r="K161" s="16">
        <v>118.581976153844</v>
      </c>
      <c r="L161">
        <f>AVERAGE(K$2:K161)</f>
        <v>281.24967675480764</v>
      </c>
      <c r="M161" s="16">
        <v>105.37254692307</v>
      </c>
      <c r="N161">
        <f>AVERAGE(M$2:M161)</f>
        <v>185.3266545913458</v>
      </c>
    </row>
    <row r="162" spans="1:14" x14ac:dyDescent="0.25">
      <c r="A162">
        <v>160</v>
      </c>
      <c r="C162" s="16">
        <v>36.022248901100099</v>
      </c>
      <c r="D162">
        <f>AVERAGE(C$2:C162)</f>
        <v>78.667915174732187</v>
      </c>
      <c r="E162" s="16">
        <v>33.738012637360697</v>
      </c>
      <c r="F162">
        <f>AVERAGE(E$2:E162)</f>
        <v>53.210217648965845</v>
      </c>
      <c r="G162" s="16">
        <v>58.7920291208777</v>
      </c>
      <c r="H162">
        <f>AVERAGE(G$2:G162)</f>
        <v>140.11656005904027</v>
      </c>
      <c r="I162" s="16">
        <v>52.572067582417098</v>
      </c>
      <c r="J162">
        <f>AVERAGE(I$2:I162)</f>
        <v>92.414313260186972</v>
      </c>
      <c r="K162" s="16">
        <v>117.584058241756</v>
      </c>
      <c r="L162">
        <f>AVERAGE(K$2:K162)</f>
        <v>280.23312011808059</v>
      </c>
      <c r="M162" s="16">
        <v>105.144135164828</v>
      </c>
      <c r="N162">
        <f>AVERAGE(M$2:M162)</f>
        <v>184.82862652037363</v>
      </c>
    </row>
  </sheetData>
  <phoneticPr fontId="4" type="noConversion"/>
  <pageMargins left="0.7" right="0.7" top="0.75" bottom="0.75" header="0.3" footer="0.3"/>
  <pageSetup orientation="portrait" horizontalDpi="200" verticalDpi="20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2D494-01F1-4DDD-BEEF-EA74BBB993B6}">
  <dimension ref="A1:V162"/>
  <sheetViews>
    <sheetView workbookViewId="0">
      <selection activeCell="J16" sqref="J16"/>
    </sheetView>
  </sheetViews>
  <sheetFormatPr defaultRowHeight="15" x14ac:dyDescent="0.25"/>
  <cols>
    <col min="5" max="5" width="23.7109375" customWidth="1"/>
    <col min="6" max="6" width="25.85546875" customWidth="1"/>
    <col min="11" max="11" width="23.28515625" customWidth="1"/>
    <col min="12" max="12" width="27.7109375" customWidth="1"/>
    <col min="15" max="15" width="15.140625" customWidth="1"/>
    <col min="16" max="16" width="17.5703125" customWidth="1"/>
    <col min="19" max="19" width="14.85546875" customWidth="1"/>
    <col min="20" max="20" width="17.7109375" customWidth="1"/>
  </cols>
  <sheetData>
    <row r="1" spans="1:22" ht="79.5" customHeight="1" x14ac:dyDescent="0.25">
      <c r="A1" s="1" t="s">
        <v>84</v>
      </c>
      <c r="B1" s="1" t="s">
        <v>49</v>
      </c>
      <c r="C1" s="1" t="s">
        <v>53</v>
      </c>
      <c r="D1" s="1" t="s">
        <v>57</v>
      </c>
      <c r="E1" s="1" t="s">
        <v>85</v>
      </c>
      <c r="F1" s="1" t="s">
        <v>88</v>
      </c>
      <c r="G1" s="1" t="s">
        <v>71</v>
      </c>
      <c r="H1" s="1" t="s">
        <v>51</v>
      </c>
      <c r="I1" s="1" t="s">
        <v>55</v>
      </c>
      <c r="J1" s="1" t="s">
        <v>59</v>
      </c>
      <c r="K1" s="1" t="s">
        <v>86</v>
      </c>
      <c r="L1" s="1" t="s">
        <v>87</v>
      </c>
      <c r="M1" s="1" t="s">
        <v>72</v>
      </c>
      <c r="N1" s="1" t="s">
        <v>73</v>
      </c>
      <c r="O1" s="1" t="s">
        <v>81</v>
      </c>
      <c r="P1" s="1" t="s">
        <v>80</v>
      </c>
      <c r="Q1" s="1" t="s">
        <v>74</v>
      </c>
      <c r="R1" s="1" t="s">
        <v>75</v>
      </c>
      <c r="S1" s="1" t="s">
        <v>82</v>
      </c>
      <c r="T1" s="1" t="s">
        <v>83</v>
      </c>
      <c r="U1" s="1" t="s">
        <v>76</v>
      </c>
      <c r="V1" s="1" t="s">
        <v>77</v>
      </c>
    </row>
    <row r="2" spans="1:22" x14ac:dyDescent="0.25">
      <c r="A2">
        <v>0</v>
      </c>
      <c r="B2">
        <v>125</v>
      </c>
      <c r="C2">
        <v>250</v>
      </c>
      <c r="D2">
        <v>500</v>
      </c>
      <c r="E2" cm="1">
        <f t="array" ref="E2">SLOPE(Table13[[#This Row],[Johtoyhteyden pituus]]*marginaalikustannus!$D$8:$D$10,Table13[[#This Row],[1-Duck kulutus]:[2x2-Duck kulutus]])</f>
        <v>0</v>
      </c>
      <c r="F2">
        <f>AVERAGE($E$2:E2)</f>
        <v>0</v>
      </c>
      <c r="H2">
        <v>125</v>
      </c>
      <c r="I2">
        <v>250</v>
      </c>
      <c r="J2">
        <v>500</v>
      </c>
      <c r="K2" cm="1">
        <f t="array" ref="K2">SLOPE(Table13[[#This Row],[Johtoyhteyden pituus]]*marginaalikustannus!$D$8:$D$10,Table13[[#This Row],[1-Duck tuotanto]:[2x2-Duck tuotanto]])</f>
        <v>0</v>
      </c>
      <c r="L2">
        <f>AVERAGE($K$2:K2)</f>
        <v>0</v>
      </c>
      <c r="N2">
        <v>0</v>
      </c>
      <c r="O2" cm="1">
        <f t="array" ref="O2">SLOPE(Table13[[#This Row],[Johtoyhteyden pituus]]*marginaalikustannus!$D$14:$D$16,Table13[[#This Row],[1-Duck kulutus]:[2x2-Duck kulutus]])</f>
        <v>0</v>
      </c>
      <c r="P2">
        <f>AVERAGE($O$2:O2)</f>
        <v>0</v>
      </c>
      <c r="R2">
        <v>0</v>
      </c>
      <c r="S2" cm="1">
        <f t="array" ref="S2">SLOPE(Table13[[#This Row],[Johtoyhteyden pituus]]*marginaalikustannus!$D$14:$D$16,Table13[[#This Row],[1-Duck tuotanto]:[2x2-Duck tuotanto]])</f>
        <v>0</v>
      </c>
      <c r="T2">
        <f>AVERAGE($S$2:S2)</f>
        <v>0</v>
      </c>
    </row>
    <row r="3" spans="1:22" x14ac:dyDescent="0.25">
      <c r="A3">
        <v>1</v>
      </c>
      <c r="B3">
        <v>125</v>
      </c>
      <c r="C3">
        <v>250</v>
      </c>
      <c r="D3">
        <v>500</v>
      </c>
      <c r="E3" cm="1">
        <f t="array" ref="E3">SLOPE(Table13[[#This Row],[Johtoyhteyden pituus]]*marginaalikustannus!$D$8:$D$10,Table13[[#This Row],[1-Duck kulutus]:[2x2-Duck kulutus]])</f>
        <v>359.16938775510198</v>
      </c>
      <c r="F3">
        <f>AVERAGE($E$2:E3)</f>
        <v>179.58469387755099</v>
      </c>
      <c r="H3">
        <v>125</v>
      </c>
      <c r="I3">
        <v>250</v>
      </c>
      <c r="J3">
        <v>500</v>
      </c>
      <c r="K3" cm="1">
        <f t="array" ref="K3">SLOPE(Table13[[#This Row],[Johtoyhteyden pituus]]*marginaalikustannus!$D$8:$D$10,Table13[[#This Row],[1-Duck tuotanto]:[2x2-Duck tuotanto]])</f>
        <v>359.16938775510198</v>
      </c>
      <c r="L3">
        <f>AVERAGE($K$2:K3)</f>
        <v>179.58469387755099</v>
      </c>
      <c r="N3">
        <v>1</v>
      </c>
      <c r="O3" cm="1">
        <f t="array" ref="O3">SLOPE(Table13[[#This Row],[Johtoyhteyden pituus]]*marginaalikustannus!$D$14:$D$16,Table13[[#This Row],[1-Duck kulutus]:[2x2-Duck kulutus]])</f>
        <v>576.26122448979595</v>
      </c>
      <c r="P3">
        <f>AVERAGE($O$2:O3)</f>
        <v>288.13061224489797</v>
      </c>
      <c r="R3">
        <v>1</v>
      </c>
      <c r="S3" cm="1">
        <f t="array" ref="S3">SLOPE(Table13[[#This Row],[Johtoyhteyden pituus]]*marginaalikustannus!$D$14:$D$16,Table13[[#This Row],[1-Duck tuotanto]:[2x2-Duck tuotanto]])</f>
        <v>576.26122448979595</v>
      </c>
      <c r="T3">
        <f>AVERAGE($S$2:S3)</f>
        <v>288.13061224489797</v>
      </c>
    </row>
    <row r="4" spans="1:22" x14ac:dyDescent="0.25">
      <c r="A4">
        <v>2</v>
      </c>
      <c r="B4">
        <v>125</v>
      </c>
      <c r="C4">
        <v>250</v>
      </c>
      <c r="D4">
        <v>500</v>
      </c>
      <c r="E4" cm="1">
        <f t="array" ref="E4">SLOPE(Table13[[#This Row],[Johtoyhteyden pituus]]*marginaalikustannus!$D$8:$D$10,Table13[[#This Row],[1-Duck kulutus]:[2x2-Duck kulutus]])</f>
        <v>718.33877551020396</v>
      </c>
      <c r="F4">
        <f>AVERAGE($E$2:E4)</f>
        <v>359.16938775510198</v>
      </c>
      <c r="H4">
        <v>125</v>
      </c>
      <c r="I4">
        <v>250</v>
      </c>
      <c r="J4">
        <v>500</v>
      </c>
      <c r="K4" cm="1">
        <f t="array" ref="K4">SLOPE(Table13[[#This Row],[Johtoyhteyden pituus]]*marginaalikustannus!$D$8:$D$10,Table13[[#This Row],[1-Duck tuotanto]:[2x2-Duck tuotanto]])</f>
        <v>718.33877551020396</v>
      </c>
      <c r="L4">
        <f>AVERAGE($K$2:K4)</f>
        <v>359.16938775510198</v>
      </c>
      <c r="N4">
        <v>2</v>
      </c>
      <c r="O4" cm="1">
        <f t="array" ref="O4">SLOPE(Table13[[#This Row],[Johtoyhteyden pituus]]*marginaalikustannus!$D$14:$D$16,Table13[[#This Row],[1-Duck kulutus]:[2x2-Duck kulutus]])</f>
        <v>1152.5224489795919</v>
      </c>
      <c r="P4">
        <f>AVERAGE($O$2:O4)</f>
        <v>576.26122448979595</v>
      </c>
      <c r="R4">
        <v>2</v>
      </c>
      <c r="S4" cm="1">
        <f t="array" ref="S4">SLOPE(Table13[[#This Row],[Johtoyhteyden pituus]]*marginaalikustannus!$D$14:$D$16,Table13[[#This Row],[1-Duck tuotanto]:[2x2-Duck tuotanto]])</f>
        <v>1152.5224489795919</v>
      </c>
      <c r="T4">
        <f>AVERAGE($S$2:S4)</f>
        <v>576.26122448979595</v>
      </c>
    </row>
    <row r="5" spans="1:22" x14ac:dyDescent="0.25">
      <c r="A5">
        <v>3</v>
      </c>
      <c r="B5">
        <v>125</v>
      </c>
      <c r="C5">
        <v>250</v>
      </c>
      <c r="D5">
        <v>500</v>
      </c>
      <c r="E5" cm="1">
        <f t="array" ref="E5">SLOPE(Table13[[#This Row],[Johtoyhteyden pituus]]*marginaalikustannus!$D$8:$D$10,Table13[[#This Row],[1-Duck kulutus]:[2x2-Duck kulutus]])</f>
        <v>1077.5081632653059</v>
      </c>
      <c r="F5">
        <f>AVERAGE($E$2:E5)</f>
        <v>538.75408163265297</v>
      </c>
      <c r="H5">
        <v>125</v>
      </c>
      <c r="I5">
        <v>250</v>
      </c>
      <c r="J5">
        <v>500</v>
      </c>
      <c r="K5" cm="1">
        <f t="array" ref="K5">SLOPE(Table13[[#This Row],[Johtoyhteyden pituus]]*marginaalikustannus!$D$8:$D$10,Table13[[#This Row],[1-Duck tuotanto]:[2x2-Duck tuotanto]])</f>
        <v>1077.5081632653059</v>
      </c>
      <c r="L5">
        <f>AVERAGE($K$2:K5)</f>
        <v>538.75408163265297</v>
      </c>
      <c r="N5">
        <v>3</v>
      </c>
      <c r="O5" cm="1">
        <f t="array" ref="O5">SLOPE(Table13[[#This Row],[Johtoyhteyden pituus]]*marginaalikustannus!$D$14:$D$16,Table13[[#This Row],[1-Duck kulutus]:[2x2-Duck kulutus]])</f>
        <v>1728.7836734693878</v>
      </c>
      <c r="P5">
        <f>AVERAGE($O$2:O5)</f>
        <v>864.39183673469392</v>
      </c>
      <c r="R5">
        <v>3</v>
      </c>
      <c r="S5" cm="1">
        <f t="array" ref="S5">SLOPE(Table13[[#This Row],[Johtoyhteyden pituus]]*marginaalikustannus!$D$14:$D$16,Table13[[#This Row],[1-Duck tuotanto]:[2x2-Duck tuotanto]])</f>
        <v>1728.7836734693878</v>
      </c>
      <c r="T5">
        <f>AVERAGE($S$2:S5)</f>
        <v>864.39183673469392</v>
      </c>
    </row>
    <row r="6" spans="1:22" x14ac:dyDescent="0.25">
      <c r="A6">
        <v>4</v>
      </c>
      <c r="B6">
        <v>125</v>
      </c>
      <c r="C6">
        <v>250</v>
      </c>
      <c r="D6">
        <v>500</v>
      </c>
      <c r="E6" cm="1">
        <f t="array" ref="E6">SLOPE(Table13[[#This Row],[Johtoyhteyden pituus]]*marginaalikustannus!$D$8:$D$10,Table13[[#This Row],[1-Duck kulutus]:[2x2-Duck kulutus]])</f>
        <v>1436.6775510204079</v>
      </c>
      <c r="F6">
        <f>AVERAGE($E$2:E6)</f>
        <v>718.33877551020396</v>
      </c>
      <c r="H6">
        <v>125</v>
      </c>
      <c r="I6">
        <v>250</v>
      </c>
      <c r="J6">
        <v>500</v>
      </c>
      <c r="K6" cm="1">
        <f t="array" ref="K6">SLOPE(Table13[[#This Row],[Johtoyhteyden pituus]]*marginaalikustannus!$D$8:$D$10,Table13[[#This Row],[1-Duck tuotanto]:[2x2-Duck tuotanto]])</f>
        <v>1436.6775510204079</v>
      </c>
      <c r="L6">
        <f>AVERAGE($K$2:K6)</f>
        <v>718.33877551020396</v>
      </c>
      <c r="N6">
        <v>4</v>
      </c>
      <c r="O6" cm="1">
        <f t="array" ref="O6">SLOPE(Table13[[#This Row],[Johtoyhteyden pituus]]*marginaalikustannus!$D$14:$D$16,Table13[[#This Row],[1-Duck kulutus]:[2x2-Duck kulutus]])</f>
        <v>2305.0448979591838</v>
      </c>
      <c r="P6">
        <f>AVERAGE($O$2:O6)</f>
        <v>1152.5224489795919</v>
      </c>
      <c r="R6">
        <v>4</v>
      </c>
      <c r="S6" cm="1">
        <f t="array" ref="S6">SLOPE(Table13[[#This Row],[Johtoyhteyden pituus]]*marginaalikustannus!$D$14:$D$16,Table13[[#This Row],[1-Duck tuotanto]:[2x2-Duck tuotanto]])</f>
        <v>2305.0448979591838</v>
      </c>
      <c r="T6">
        <f>AVERAGE($S$2:S6)</f>
        <v>1152.5224489795919</v>
      </c>
    </row>
    <row r="7" spans="1:22" x14ac:dyDescent="0.25">
      <c r="A7">
        <v>5</v>
      </c>
      <c r="B7">
        <v>125</v>
      </c>
      <c r="C7">
        <v>250</v>
      </c>
      <c r="D7">
        <v>500</v>
      </c>
      <c r="E7" cm="1">
        <f t="array" ref="E7">SLOPE(Table13[[#This Row],[Johtoyhteyden pituus]]*marginaalikustannus!$D$8:$D$10,Table13[[#This Row],[1-Duck kulutus]:[2x2-Duck kulutus]])</f>
        <v>1795.8469387755099</v>
      </c>
      <c r="F7">
        <f>AVERAGE($E$2:E7)</f>
        <v>897.92346938775484</v>
      </c>
      <c r="H7">
        <v>125</v>
      </c>
      <c r="I7">
        <v>250</v>
      </c>
      <c r="J7">
        <v>500</v>
      </c>
      <c r="K7" cm="1">
        <f t="array" ref="K7">SLOPE(Table13[[#This Row],[Johtoyhteyden pituus]]*marginaalikustannus!$D$8:$D$10,Table13[[#This Row],[1-Duck tuotanto]:[2x2-Duck tuotanto]])</f>
        <v>1795.8469387755099</v>
      </c>
      <c r="L7">
        <f>AVERAGE($K$2:K7)</f>
        <v>897.92346938775484</v>
      </c>
      <c r="N7">
        <v>5</v>
      </c>
      <c r="O7" cm="1">
        <f t="array" ref="O7">SLOPE(Table13[[#This Row],[Johtoyhteyden pituus]]*marginaalikustannus!$D$14:$D$16,Table13[[#This Row],[1-Duck kulutus]:[2x2-Duck kulutus]])</f>
        <v>2881.3061224489797</v>
      </c>
      <c r="P7">
        <f>AVERAGE($O$2:O7)</f>
        <v>1440.6530612244899</v>
      </c>
      <c r="R7">
        <v>5</v>
      </c>
      <c r="S7" cm="1">
        <f t="array" ref="S7">SLOPE(Table13[[#This Row],[Johtoyhteyden pituus]]*marginaalikustannus!$D$14:$D$16,Table13[[#This Row],[1-Duck tuotanto]:[2x2-Duck tuotanto]])</f>
        <v>2881.3061224489797</v>
      </c>
      <c r="T7">
        <f>AVERAGE($S$2:S7)</f>
        <v>1440.6530612244899</v>
      </c>
    </row>
    <row r="8" spans="1:22" x14ac:dyDescent="0.25">
      <c r="A8">
        <v>6</v>
      </c>
      <c r="B8">
        <v>125</v>
      </c>
      <c r="C8">
        <v>250</v>
      </c>
      <c r="D8">
        <v>500</v>
      </c>
      <c r="E8" cm="1">
        <f t="array" ref="E8">SLOPE(Table13[[#This Row],[Johtoyhteyden pituus]]*marginaalikustannus!$D$8:$D$10,Table13[[#This Row],[1-Duck kulutus]:[2x2-Duck kulutus]])</f>
        <v>2155.0163265306119</v>
      </c>
      <c r="F8">
        <f>AVERAGE($E$2:E8)</f>
        <v>1077.5081632653059</v>
      </c>
      <c r="H8">
        <v>125</v>
      </c>
      <c r="I8">
        <v>250</v>
      </c>
      <c r="J8">
        <v>500</v>
      </c>
      <c r="K8" cm="1">
        <f t="array" ref="K8">SLOPE(Table13[[#This Row],[Johtoyhteyden pituus]]*marginaalikustannus!$D$8:$D$10,Table13[[#This Row],[1-Duck tuotanto]:[2x2-Duck tuotanto]])</f>
        <v>2155.0163265306119</v>
      </c>
      <c r="L8">
        <f>AVERAGE($K$2:K8)</f>
        <v>1077.5081632653059</v>
      </c>
      <c r="N8">
        <v>6</v>
      </c>
      <c r="O8" cm="1">
        <f t="array" ref="O8">SLOPE(Table13[[#This Row],[Johtoyhteyden pituus]]*marginaalikustannus!$D$14:$D$16,Table13[[#This Row],[1-Duck kulutus]:[2x2-Duck kulutus]])</f>
        <v>3457.5673469387757</v>
      </c>
      <c r="P8">
        <f>AVERAGE($O$2:O8)</f>
        <v>1728.7836734693878</v>
      </c>
      <c r="R8">
        <v>6</v>
      </c>
      <c r="S8" cm="1">
        <f t="array" ref="S8">SLOPE(Table13[[#This Row],[Johtoyhteyden pituus]]*marginaalikustannus!$D$14:$D$16,Table13[[#This Row],[1-Duck tuotanto]:[2x2-Duck tuotanto]])</f>
        <v>3457.5673469387757</v>
      </c>
      <c r="T8">
        <f>AVERAGE($S$2:S8)</f>
        <v>1728.7836734693878</v>
      </c>
    </row>
    <row r="9" spans="1:22" x14ac:dyDescent="0.25">
      <c r="A9">
        <v>7</v>
      </c>
      <c r="B9">
        <v>125</v>
      </c>
      <c r="C9">
        <v>250</v>
      </c>
      <c r="D9">
        <v>500</v>
      </c>
      <c r="E9" cm="1">
        <f t="array" ref="E9">SLOPE(Table13[[#This Row],[Johtoyhteyden pituus]]*marginaalikustannus!$D$8:$D$10,Table13[[#This Row],[1-Duck kulutus]:[2x2-Duck kulutus]])</f>
        <v>2514.1857142857139</v>
      </c>
      <c r="F9">
        <f>AVERAGE($E$2:E9)</f>
        <v>1257.0928571428569</v>
      </c>
      <c r="H9">
        <v>125</v>
      </c>
      <c r="I9">
        <v>250</v>
      </c>
      <c r="J9">
        <v>500</v>
      </c>
      <c r="K9" cm="1">
        <f t="array" ref="K9">SLOPE(Table13[[#This Row],[Johtoyhteyden pituus]]*marginaalikustannus!$D$8:$D$10,Table13[[#This Row],[1-Duck tuotanto]:[2x2-Duck tuotanto]])</f>
        <v>2514.1857142857139</v>
      </c>
      <c r="L9">
        <f>AVERAGE($K$2:K9)</f>
        <v>1257.0928571428569</v>
      </c>
      <c r="N9">
        <v>7</v>
      </c>
      <c r="O9" cm="1">
        <f t="array" ref="O9">SLOPE(Table13[[#This Row],[Johtoyhteyden pituus]]*marginaalikustannus!$D$14:$D$16,Table13[[#This Row],[1-Duck kulutus]:[2x2-Duck kulutus]])</f>
        <v>4033.8285714285716</v>
      </c>
      <c r="P9">
        <f>AVERAGE($O$2:O9)</f>
        <v>2016.9142857142858</v>
      </c>
      <c r="R9">
        <v>7</v>
      </c>
      <c r="S9" cm="1">
        <f t="array" ref="S9">SLOPE(Table13[[#This Row],[Johtoyhteyden pituus]]*marginaalikustannus!$D$14:$D$16,Table13[[#This Row],[1-Duck tuotanto]:[2x2-Duck tuotanto]])</f>
        <v>4033.8285714285716</v>
      </c>
      <c r="T9">
        <f>AVERAGE($S$2:S9)</f>
        <v>2016.9142857142858</v>
      </c>
    </row>
    <row r="10" spans="1:22" x14ac:dyDescent="0.25">
      <c r="A10">
        <v>8</v>
      </c>
      <c r="B10">
        <v>125</v>
      </c>
      <c r="C10">
        <v>250</v>
      </c>
      <c r="D10">
        <v>500</v>
      </c>
      <c r="E10" cm="1">
        <f t="array" ref="E10">SLOPE(Table13[[#This Row],[Johtoyhteyden pituus]]*marginaalikustannus!$D$8:$D$10,Table13[[#This Row],[1-Duck kulutus]:[2x2-Duck kulutus]])</f>
        <v>2873.3551020408158</v>
      </c>
      <c r="F10">
        <f>AVERAGE($E$2:E10)</f>
        <v>1436.6775510204079</v>
      </c>
      <c r="H10">
        <v>125</v>
      </c>
      <c r="I10">
        <v>250</v>
      </c>
      <c r="J10">
        <v>500</v>
      </c>
      <c r="K10" cm="1">
        <f t="array" ref="K10">SLOPE(Table13[[#This Row],[Johtoyhteyden pituus]]*marginaalikustannus!$D$8:$D$10,Table13[[#This Row],[1-Duck tuotanto]:[2x2-Duck tuotanto]])</f>
        <v>2873.3551020408158</v>
      </c>
      <c r="L10">
        <f>AVERAGE($K$2:K10)</f>
        <v>1436.6775510204079</v>
      </c>
      <c r="N10">
        <v>8</v>
      </c>
      <c r="O10" cm="1">
        <f t="array" ref="O10">SLOPE(Table13[[#This Row],[Johtoyhteyden pituus]]*marginaalikustannus!$D$14:$D$16,Table13[[#This Row],[1-Duck kulutus]:[2x2-Duck kulutus]])</f>
        <v>4610.0897959183676</v>
      </c>
      <c r="P10">
        <f>AVERAGE($O$2:O10)</f>
        <v>2305.0448979591838</v>
      </c>
      <c r="R10">
        <v>8</v>
      </c>
      <c r="S10" cm="1">
        <f t="array" ref="S10">SLOPE(Table13[[#This Row],[Johtoyhteyden pituus]]*marginaalikustannus!$D$14:$D$16,Table13[[#This Row],[1-Duck tuotanto]:[2x2-Duck tuotanto]])</f>
        <v>4610.0897959183676</v>
      </c>
      <c r="T10">
        <f>AVERAGE($S$2:S10)</f>
        <v>2305.0448979591838</v>
      </c>
    </row>
    <row r="11" spans="1:22" x14ac:dyDescent="0.25">
      <c r="A11">
        <v>9</v>
      </c>
      <c r="B11">
        <v>125</v>
      </c>
      <c r="C11">
        <v>250</v>
      </c>
      <c r="D11">
        <v>500</v>
      </c>
      <c r="E11" cm="1">
        <f t="array" ref="E11">SLOPE(Table13[[#This Row],[Johtoyhteyden pituus]]*marginaalikustannus!$D$8:$D$10,Table13[[#This Row],[1-Duck kulutus]:[2x2-Duck kulutus]])</f>
        <v>3232.5244897959174</v>
      </c>
      <c r="F11">
        <f>AVERAGE($E$2:E11)</f>
        <v>1616.2622448979589</v>
      </c>
      <c r="H11">
        <v>125</v>
      </c>
      <c r="I11">
        <v>250</v>
      </c>
      <c r="J11">
        <v>500</v>
      </c>
      <c r="K11" cm="1">
        <f t="array" ref="K11">SLOPE(Table13[[#This Row],[Johtoyhteyden pituus]]*marginaalikustannus!$D$8:$D$10,Table13[[#This Row],[1-Duck tuotanto]:[2x2-Duck tuotanto]])</f>
        <v>3232.5244897959174</v>
      </c>
      <c r="L11">
        <f>AVERAGE($K$2:K11)</f>
        <v>1616.2622448979589</v>
      </c>
      <c r="N11">
        <v>9</v>
      </c>
      <c r="O11" cm="1">
        <f t="array" ref="O11">SLOPE(Table13[[#This Row],[Johtoyhteyden pituus]]*marginaalikustannus!$D$14:$D$16,Table13[[#This Row],[1-Duck kulutus]:[2x2-Duck kulutus]])</f>
        <v>5186.351020408164</v>
      </c>
      <c r="P11">
        <f>AVERAGE($O$2:O11)</f>
        <v>2593.1755102040815</v>
      </c>
      <c r="R11">
        <v>9</v>
      </c>
      <c r="S11" cm="1">
        <f t="array" ref="S11">SLOPE(Table13[[#This Row],[Johtoyhteyden pituus]]*marginaalikustannus!$D$14:$D$16,Table13[[#This Row],[1-Duck tuotanto]:[2x2-Duck tuotanto]])</f>
        <v>5186.351020408164</v>
      </c>
      <c r="T11">
        <f>AVERAGE($S$2:S11)</f>
        <v>2593.1755102040815</v>
      </c>
    </row>
    <row r="12" spans="1:22" x14ac:dyDescent="0.25">
      <c r="A12">
        <v>10</v>
      </c>
      <c r="B12">
        <v>125</v>
      </c>
      <c r="C12">
        <v>250</v>
      </c>
      <c r="D12">
        <v>500</v>
      </c>
      <c r="E12" cm="1">
        <f t="array" ref="E12">SLOPE(Table13[[#This Row],[Johtoyhteyden pituus]]*marginaalikustannus!$D$8:$D$10,Table13[[#This Row],[1-Duck kulutus]:[2x2-Duck kulutus]])</f>
        <v>3591.6938775510198</v>
      </c>
      <c r="F12">
        <f>AVERAGE($E$2:E12)</f>
        <v>1795.8469387755101</v>
      </c>
      <c r="H12">
        <v>125</v>
      </c>
      <c r="I12">
        <v>250</v>
      </c>
      <c r="J12">
        <v>500</v>
      </c>
      <c r="K12" cm="1">
        <f t="array" ref="K12">SLOPE(Table13[[#This Row],[Johtoyhteyden pituus]]*marginaalikustannus!$D$8:$D$10,Table13[[#This Row],[1-Duck tuotanto]:[2x2-Duck tuotanto]])</f>
        <v>3591.6938775510198</v>
      </c>
      <c r="L12">
        <f>AVERAGE($K$2:K12)</f>
        <v>1795.8469387755101</v>
      </c>
      <c r="N12">
        <v>10</v>
      </c>
      <c r="O12" cm="1">
        <f t="array" ref="O12">SLOPE(Table13[[#This Row],[Johtoyhteyden pituus]]*marginaalikustannus!$D$14:$D$16,Table13[[#This Row],[1-Duck kulutus]:[2x2-Duck kulutus]])</f>
        <v>5762.6122448979595</v>
      </c>
      <c r="P12">
        <f>AVERAGE($O$2:O12)</f>
        <v>2881.3061224489797</v>
      </c>
      <c r="R12">
        <v>10</v>
      </c>
      <c r="S12" cm="1">
        <f t="array" ref="S12">SLOPE(Table13[[#This Row],[Johtoyhteyden pituus]]*marginaalikustannus!$D$14:$D$16,Table13[[#This Row],[1-Duck tuotanto]:[2x2-Duck tuotanto]])</f>
        <v>5762.6122448979595</v>
      </c>
      <c r="T12">
        <f>AVERAGE($S$2:S12)</f>
        <v>2881.3061224489797</v>
      </c>
    </row>
    <row r="13" spans="1:22" x14ac:dyDescent="0.25">
      <c r="A13">
        <v>11</v>
      </c>
      <c r="B13">
        <v>125</v>
      </c>
      <c r="C13">
        <v>250</v>
      </c>
      <c r="D13">
        <v>500</v>
      </c>
      <c r="E13" cm="1">
        <f t="array" ref="E13">SLOPE(Table13[[#This Row],[Johtoyhteyden pituus]]*marginaalikustannus!$D$8:$D$10,Table13[[#This Row],[1-Duck kulutus]:[2x2-Duck kulutus]])</f>
        <v>3950.8632653061222</v>
      </c>
      <c r="F13">
        <f>AVERAGE($E$2:E13)</f>
        <v>1975.4316326530609</v>
      </c>
      <c r="H13">
        <v>121.81807000000001</v>
      </c>
      <c r="I13">
        <v>241.47489999999999</v>
      </c>
      <c r="J13">
        <v>482.94979999999998</v>
      </c>
      <c r="K13" cm="1">
        <f t="array" ref="K13">SLOPE(Table13[[#This Row],[Johtoyhteyden pituus]]*marginaalikustannus!$D$8:$D$10,Table13[[#This Row],[1-Duck tuotanto]:[2x2-Duck tuotanto]])</f>
        <v>4101.3161184141836</v>
      </c>
      <c r="L13">
        <f>AVERAGE($K$2:K13)</f>
        <v>1987.9693704120662</v>
      </c>
      <c r="N13">
        <v>11</v>
      </c>
      <c r="O13" cm="1">
        <f t="array" ref="O13">SLOPE(Table13[[#This Row],[Johtoyhteyden pituus]]*marginaalikustannus!$D$14:$D$16,Table13[[#This Row],[1-Duck kulutus]:[2x2-Duck kulutus]])</f>
        <v>6338.8734693877568</v>
      </c>
      <c r="P13">
        <f>AVERAGE($O$2:O13)</f>
        <v>3169.436734693878</v>
      </c>
      <c r="R13">
        <v>11</v>
      </c>
      <c r="S13" cm="1">
        <f t="array" ref="S13">SLOPE(Table13[[#This Row],[Johtoyhteyden pituus]]*marginaalikustannus!$D$14:$D$16,Table13[[#This Row],[1-Duck tuotanto]:[2x2-Duck tuotanto]])</f>
        <v>6581.8972481035044</v>
      </c>
      <c r="T13">
        <f>AVERAGE($S$2:S13)</f>
        <v>3189.6887162535236</v>
      </c>
    </row>
    <row r="14" spans="1:22" x14ac:dyDescent="0.25">
      <c r="A14">
        <v>12</v>
      </c>
      <c r="B14">
        <v>125</v>
      </c>
      <c r="C14">
        <v>250</v>
      </c>
      <c r="D14">
        <v>500</v>
      </c>
      <c r="E14" cm="1">
        <f t="array" ref="E14">SLOPE(Table13[[#This Row],[Johtoyhteyden pituus]]*marginaalikustannus!$D$8:$D$10,Table13[[#This Row],[1-Duck kulutus]:[2x2-Duck kulutus]])</f>
        <v>4310.0326530612238</v>
      </c>
      <c r="F14">
        <f>AVERAGE($E$2:E14)</f>
        <v>2155.0163265306119</v>
      </c>
      <c r="H14">
        <v>118.63614</v>
      </c>
      <c r="I14">
        <v>232.94980000000001</v>
      </c>
      <c r="J14">
        <v>465.89960000000002</v>
      </c>
      <c r="K14" cm="1">
        <f t="array" ref="K14">SLOPE(Table13[[#This Row],[Johtoyhteyden pituus]]*marginaalikustannus!$D$8:$D$10,Table13[[#This Row],[1-Duck tuotanto]:[2x2-Duck tuotanto]])</f>
        <v>4651.2372223441416</v>
      </c>
      <c r="L14">
        <f>AVERAGE($K$2:K14)</f>
        <v>2192.836128252995</v>
      </c>
      <c r="N14">
        <v>12</v>
      </c>
      <c r="O14" cm="1">
        <f t="array" ref="O14">SLOPE(Table13[[#This Row],[Johtoyhteyden pituus]]*marginaalikustannus!$D$14:$D$16,Table13[[#This Row],[1-Duck kulutus]:[2x2-Duck kulutus]])</f>
        <v>6915.1346938775514</v>
      </c>
      <c r="P14">
        <f>AVERAGE($O$2:O14)</f>
        <v>3457.5673469387762</v>
      </c>
      <c r="R14">
        <v>12</v>
      </c>
      <c r="S14" cm="1">
        <f t="array" ref="S14">SLOPE(Table13[[#This Row],[Johtoyhteyden pituus]]*marginaalikustannus!$D$14:$D$16,Table13[[#This Row],[1-Duck tuotanto]:[2x2-Duck tuotanto]])</f>
        <v>7466.4224368769974</v>
      </c>
      <c r="T14">
        <f>AVERAGE($S$2:S14)</f>
        <v>3518.66823322456</v>
      </c>
    </row>
    <row r="15" spans="1:22" x14ac:dyDescent="0.25">
      <c r="A15">
        <v>13</v>
      </c>
      <c r="B15">
        <v>125</v>
      </c>
      <c r="C15">
        <v>250</v>
      </c>
      <c r="D15">
        <v>500</v>
      </c>
      <c r="E15" cm="1">
        <f t="array" ref="E15">SLOPE(Table13[[#This Row],[Johtoyhteyden pituus]]*marginaalikustannus!$D$8:$D$10,Table13[[#This Row],[1-Duck kulutus]:[2x2-Duck kulutus]])</f>
        <v>4669.2020408163253</v>
      </c>
      <c r="F15">
        <f>AVERAGE($E$2:E15)</f>
        <v>2334.6010204081631</v>
      </c>
      <c r="H15">
        <v>115.45421</v>
      </c>
      <c r="I15">
        <v>224.4247</v>
      </c>
      <c r="J15">
        <v>448.8494</v>
      </c>
      <c r="K15" cm="1">
        <f t="array" ref="K15">SLOPE(Table13[[#This Row],[Johtoyhteyden pituus]]*marginaalikustannus!$D$8:$D$10,Table13[[#This Row],[1-Duck tuotanto]:[2x2-Duck tuotanto]])</f>
        <v>5246.4125455347248</v>
      </c>
      <c r="L15">
        <f>AVERAGE($K$2:K15)</f>
        <v>2410.9487294874043</v>
      </c>
      <c r="N15">
        <v>13</v>
      </c>
      <c r="O15" cm="1">
        <f t="array" ref="O15">SLOPE(Table13[[#This Row],[Johtoyhteyden pituus]]*marginaalikustannus!$D$14:$D$16,Table13[[#This Row],[1-Duck kulutus]:[2x2-Duck kulutus]])</f>
        <v>7491.3959183673487</v>
      </c>
      <c r="P15">
        <f>AVERAGE($O$2:O15)</f>
        <v>3745.6979591836744</v>
      </c>
      <c r="R15">
        <v>13</v>
      </c>
      <c r="S15" cm="1">
        <f t="array" ref="S15">SLOPE(Table13[[#This Row],[Johtoyhteyden pituus]]*marginaalikustannus!$D$14:$D$16,Table13[[#This Row],[1-Duck tuotanto]:[2x2-Duck tuotanto]])</f>
        <v>8424.2684587832518</v>
      </c>
      <c r="T15">
        <f>AVERAGE($S$2:S15)</f>
        <v>3869.068249335895</v>
      </c>
    </row>
    <row r="16" spans="1:22" x14ac:dyDescent="0.25">
      <c r="A16">
        <v>14</v>
      </c>
      <c r="B16">
        <v>125</v>
      </c>
      <c r="C16">
        <v>250</v>
      </c>
      <c r="D16">
        <v>500</v>
      </c>
      <c r="E16" cm="1">
        <f t="array" ref="E16">SLOPE(Table13[[#This Row],[Johtoyhteyden pituus]]*marginaalikustannus!$D$8:$D$10,Table13[[#This Row],[1-Duck kulutus]:[2x2-Duck kulutus]])</f>
        <v>5028.3714285714277</v>
      </c>
      <c r="F16">
        <f>AVERAGE($E$2:E16)</f>
        <v>2514.1857142857139</v>
      </c>
      <c r="H16">
        <v>112.27227999999999</v>
      </c>
      <c r="I16">
        <v>215.89959999999999</v>
      </c>
      <c r="J16">
        <v>431.79919999999998</v>
      </c>
      <c r="K16" cm="1">
        <f t="array" ref="K16">SLOPE(Table13[[#This Row],[Johtoyhteyden pituus]]*marginaalikustannus!$D$8:$D$10,Table13[[#This Row],[1-Duck tuotanto]:[2x2-Duck tuotanto]])</f>
        <v>5892.6406206107049</v>
      </c>
      <c r="L16">
        <f>AVERAGE($K$2:K16)</f>
        <v>2643.0615222289575</v>
      </c>
      <c r="N16">
        <v>14</v>
      </c>
      <c r="O16" cm="1">
        <f t="array" ref="O16">SLOPE(Table13[[#This Row],[Johtoyhteyden pituus]]*marginaalikustannus!$D$14:$D$16,Table13[[#This Row],[1-Duck kulutus]:[2x2-Duck kulutus]])</f>
        <v>8067.6571428571433</v>
      </c>
      <c r="P16">
        <f>AVERAGE($O$2:O16)</f>
        <v>4033.8285714285721</v>
      </c>
      <c r="R16">
        <v>14</v>
      </c>
      <c r="S16" cm="1">
        <f t="array" ref="S16">SLOPE(Table13[[#This Row],[Johtoyhteyden pituus]]*marginaalikustannus!$D$14:$D$16,Table13[[#This Row],[1-Duck tuotanto]:[2x2-Duck tuotanto]])</f>
        <v>9464.9014089244811</v>
      </c>
      <c r="T16">
        <f>AVERAGE($S$2:S16)</f>
        <v>4242.1237933084676</v>
      </c>
    </row>
    <row r="17" spans="1:20" x14ac:dyDescent="0.25">
      <c r="A17">
        <v>15</v>
      </c>
      <c r="B17">
        <v>125</v>
      </c>
      <c r="C17">
        <v>250</v>
      </c>
      <c r="D17">
        <v>500</v>
      </c>
      <c r="E17" cm="1">
        <f t="array" ref="E17">SLOPE(Table13[[#This Row],[Johtoyhteyden pituus]]*marginaalikustannus!$D$8:$D$10,Table13[[#This Row],[1-Duck kulutus]:[2x2-Duck kulutus]])</f>
        <v>5387.5408163265311</v>
      </c>
      <c r="F17">
        <f>AVERAGE($E$2:E17)</f>
        <v>2693.7704081632651</v>
      </c>
      <c r="H17">
        <v>109.09035</v>
      </c>
      <c r="I17">
        <v>207.37450000000001</v>
      </c>
      <c r="J17">
        <v>414.74900000000002</v>
      </c>
      <c r="K17" cm="1">
        <f t="array" ref="K17">SLOPE(Table13[[#This Row],[Johtoyhteyden pituus]]*marginaalikustannus!$D$8:$D$10,Table13[[#This Row],[1-Duck tuotanto]:[2x2-Duck tuotanto]])</f>
        <v>6596.7494811555425</v>
      </c>
      <c r="L17">
        <f>AVERAGE($K$2:K17)</f>
        <v>2890.1670196618693</v>
      </c>
      <c r="N17">
        <v>15</v>
      </c>
      <c r="O17" cm="1">
        <f t="array" ref="O17">SLOPE(Table13[[#This Row],[Johtoyhteyden pituus]]*marginaalikustannus!$D$14:$D$16,Table13[[#This Row],[1-Duck kulutus]:[2x2-Duck kulutus]])</f>
        <v>8643.9183673469415</v>
      </c>
      <c r="P17">
        <f>AVERAGE($O$2:O17)</f>
        <v>4321.9591836734699</v>
      </c>
      <c r="R17">
        <v>15</v>
      </c>
      <c r="S17" cm="1">
        <f t="array" ref="S17">SLOPE(Table13[[#This Row],[Johtoyhteyden pituus]]*marginaalikustannus!$D$14:$D$16,Table13[[#This Row],[1-Duck tuotanto]:[2x2-Duck tuotanto]])</f>
        <v>10599.481462391506</v>
      </c>
      <c r="T17">
        <f>AVERAGE($S$2:S17)</f>
        <v>4639.4586476261575</v>
      </c>
    </row>
    <row r="18" spans="1:20" x14ac:dyDescent="0.25">
      <c r="A18">
        <v>16</v>
      </c>
      <c r="B18">
        <v>125</v>
      </c>
      <c r="C18">
        <v>250</v>
      </c>
      <c r="D18">
        <v>500</v>
      </c>
      <c r="E18" cm="1">
        <f t="array" ref="E18">SLOPE(Table13[[#This Row],[Johtoyhteyden pituus]]*marginaalikustannus!$D$8:$D$10,Table13[[#This Row],[1-Duck kulutus]:[2x2-Duck kulutus]])</f>
        <v>5746.7102040816317</v>
      </c>
      <c r="F18">
        <f>AVERAGE($E$2:E18)</f>
        <v>2873.3551020408158</v>
      </c>
      <c r="H18">
        <v>105.90842000000001</v>
      </c>
      <c r="I18">
        <v>198.8494</v>
      </c>
      <c r="J18">
        <v>397.69880000000001</v>
      </c>
      <c r="K18" cm="1">
        <f t="array" ref="K18">SLOPE(Table13[[#This Row],[Johtoyhteyden pituus]]*marginaalikustannus!$D$8:$D$10,Table13[[#This Row],[1-Duck tuotanto]:[2x2-Duck tuotanto]])</f>
        <v>7366.8343742759589</v>
      </c>
      <c r="L18">
        <f>AVERAGE($K$2:K18)</f>
        <v>3153.5003934626984</v>
      </c>
      <c r="N18">
        <v>16</v>
      </c>
      <c r="O18" cm="1">
        <f t="array" ref="O18">SLOPE(Table13[[#This Row],[Johtoyhteyden pituus]]*marginaalikustannus!$D$14:$D$16,Table13[[#This Row],[1-Duck kulutus]:[2x2-Duck kulutus]])</f>
        <v>9220.1795918367352</v>
      </c>
      <c r="P18">
        <f>AVERAGE($O$2:O18)</f>
        <v>4610.0897959183685</v>
      </c>
      <c r="R18">
        <v>16</v>
      </c>
      <c r="S18" cm="1">
        <f t="array" ref="S18">SLOPE(Table13[[#This Row],[Johtoyhteyden pituus]]*marginaalikustannus!$D$14:$D$16,Table13[[#This Row],[1-Duck tuotanto]:[2x2-Duck tuotanto]])</f>
        <v>11841.257367610624</v>
      </c>
      <c r="T18">
        <f>AVERAGE($S$2:S18)</f>
        <v>5063.093866448773</v>
      </c>
    </row>
    <row r="19" spans="1:20" x14ac:dyDescent="0.25">
      <c r="A19">
        <v>17</v>
      </c>
      <c r="B19">
        <v>125</v>
      </c>
      <c r="C19">
        <v>250</v>
      </c>
      <c r="D19">
        <v>500</v>
      </c>
      <c r="E19" cm="1">
        <f t="array" ref="E19">SLOPE(Table13[[#This Row],[Johtoyhteyden pituus]]*marginaalikustannus!$D$8:$D$10,Table13[[#This Row],[1-Duck kulutus]:[2x2-Duck kulutus]])</f>
        <v>6105.8795918367341</v>
      </c>
      <c r="F19">
        <f>AVERAGE($E$2:E19)</f>
        <v>3052.9397959183671</v>
      </c>
      <c r="H19">
        <v>102.72649</v>
      </c>
      <c r="I19">
        <v>190.32429999999999</v>
      </c>
      <c r="J19">
        <v>380.64859999999999</v>
      </c>
      <c r="K19" cm="1">
        <f t="array" ref="K19">SLOPE(Table13[[#This Row],[Johtoyhteyden pituus]]*marginaalikustannus!$D$8:$D$10,Table13[[#This Row],[1-Duck tuotanto]:[2x2-Duck tuotanto]])</f>
        <v>8212.5640753741845</v>
      </c>
      <c r="L19">
        <f>AVERAGE($K$2:K19)</f>
        <v>3434.5594869022252</v>
      </c>
      <c r="N19">
        <v>17</v>
      </c>
      <c r="O19" cm="1">
        <f t="array" ref="O19">SLOPE(Table13[[#This Row],[Johtoyhteyden pituus]]*marginaalikustannus!$D$14:$D$16,Table13[[#This Row],[1-Duck kulutus]:[2x2-Duck kulutus]])</f>
        <v>9796.4408163265307</v>
      </c>
      <c r="P19">
        <f>AVERAGE($O$2:O19)</f>
        <v>4898.2204081632663</v>
      </c>
      <c r="R19">
        <v>17</v>
      </c>
      <c r="S19" cm="1">
        <f t="array" ref="S19">SLOPE(Table13[[#This Row],[Johtoyhteyden pituus]]*marginaalikustannus!$D$14:$D$16,Table13[[#This Row],[1-Duck tuotanto]:[2x2-Duck tuotanto]])</f>
        <v>13206.075835888863</v>
      </c>
      <c r="T19">
        <f>AVERAGE($S$2:S19)</f>
        <v>5515.4817536398896</v>
      </c>
    </row>
    <row r="20" spans="1:20" x14ac:dyDescent="0.25">
      <c r="A20">
        <v>18</v>
      </c>
      <c r="B20">
        <v>125</v>
      </c>
      <c r="C20">
        <v>250</v>
      </c>
      <c r="D20">
        <v>500</v>
      </c>
      <c r="E20" cm="1">
        <f t="array" ref="E20">SLOPE(Table13[[#This Row],[Johtoyhteyden pituus]]*marginaalikustannus!$D$8:$D$10,Table13[[#This Row],[1-Duck kulutus]:[2x2-Duck kulutus]])</f>
        <v>6465.0489795918347</v>
      </c>
      <c r="F20">
        <f>AVERAGE($E$2:E20)</f>
        <v>3232.5244897959178</v>
      </c>
      <c r="H20">
        <v>99.544560000000004</v>
      </c>
      <c r="I20">
        <v>181.79919999999998</v>
      </c>
      <c r="J20">
        <v>363.59839999999997</v>
      </c>
      <c r="K20" cm="1">
        <f t="array" ref="K20">SLOPE(Table13[[#This Row],[Johtoyhteyden pituus]]*marginaalikustannus!$D$8:$D$10,Table13[[#This Row],[1-Duck tuotanto]:[2x2-Duck tuotanto]])</f>
        <v>9145.5798859289353</v>
      </c>
      <c r="L20">
        <f>AVERAGE($K$2:K20)</f>
        <v>3735.1395079036311</v>
      </c>
      <c r="N20">
        <v>18</v>
      </c>
      <c r="O20" cm="1">
        <f t="array" ref="O20">SLOPE(Table13[[#This Row],[Johtoyhteyden pituus]]*marginaalikustannus!$D$14:$D$16,Table13[[#This Row],[1-Duck kulutus]:[2x2-Duck kulutus]])</f>
        <v>10372.702040816328</v>
      </c>
      <c r="P20">
        <f>AVERAGE($O$2:O20)</f>
        <v>5186.351020408164</v>
      </c>
      <c r="R20">
        <v>18</v>
      </c>
      <c r="S20" cm="1">
        <f t="array" ref="S20">SLOPE(Table13[[#This Row],[Johtoyhteyden pituus]]*marginaalikustannus!$D$14:$D$16,Table13[[#This Row],[1-Duck tuotanto]:[2x2-Duck tuotanto]])</f>
        <v>14713.046566896504</v>
      </c>
      <c r="T20">
        <f>AVERAGE($S$2:S20)</f>
        <v>5999.5641122323432</v>
      </c>
    </row>
    <row r="21" spans="1:20" x14ac:dyDescent="0.25">
      <c r="A21">
        <v>19</v>
      </c>
      <c r="B21">
        <v>125</v>
      </c>
      <c r="C21">
        <v>250</v>
      </c>
      <c r="D21">
        <v>500</v>
      </c>
      <c r="E21" cm="1">
        <f t="array" ref="E21">SLOPE(Table13[[#This Row],[Johtoyhteyden pituus]]*marginaalikustannus!$D$8:$D$10,Table13[[#This Row],[1-Duck kulutus]:[2x2-Duck kulutus]])</f>
        <v>6824.218367346939</v>
      </c>
      <c r="F21">
        <f>AVERAGE($E$2:E21)</f>
        <v>3412.109183673469</v>
      </c>
      <c r="H21">
        <v>96.362629999999996</v>
      </c>
      <c r="I21">
        <v>173.2741</v>
      </c>
      <c r="J21">
        <v>346.54820000000001</v>
      </c>
      <c r="K21" cm="1">
        <f t="array" ref="K21">SLOPE(Table13[[#This Row],[Johtoyhteyden pituus]]*marginaalikustannus!$D$8:$D$10,Table13[[#This Row],[1-Duck tuotanto]:[2x2-Duck tuotanto]])</f>
        <v>10180.021474067613</v>
      </c>
      <c r="L21">
        <f>AVERAGE($K$2:K21)</f>
        <v>4057.3836062118303</v>
      </c>
      <c r="N21">
        <v>19</v>
      </c>
      <c r="O21" cm="1">
        <f t="array" ref="O21">SLOPE(Table13[[#This Row],[Johtoyhteyden pituus]]*marginaalikustannus!$D$14:$D$16,Table13[[#This Row],[1-Duck kulutus]:[2x2-Duck kulutus]])</f>
        <v>10948.963265306124</v>
      </c>
      <c r="P21">
        <f>AVERAGE($O$2:O21)</f>
        <v>5474.4816326530618</v>
      </c>
      <c r="R21">
        <v>19</v>
      </c>
      <c r="S21" cm="1">
        <f t="array" ref="S21">SLOPE(Table13[[#This Row],[Johtoyhteyden pituus]]*marginaalikustannus!$D$14:$D$16,Table13[[#This Row],[1-Duck tuotanto]:[2x2-Duck tuotanto]])</f>
        <v>16385.420895674793</v>
      </c>
      <c r="T21">
        <f>AVERAGE($S$2:S21)</f>
        <v>6518.8569514044657</v>
      </c>
    </row>
    <row r="22" spans="1:20" x14ac:dyDescent="0.25">
      <c r="A22">
        <v>20</v>
      </c>
      <c r="B22">
        <v>125</v>
      </c>
      <c r="C22">
        <v>250</v>
      </c>
      <c r="D22">
        <v>500</v>
      </c>
      <c r="E22" cm="1">
        <f t="array" ref="E22">SLOPE(Table13[[#This Row],[Johtoyhteyden pituus]]*marginaalikustannus!$D$8:$D$10,Table13[[#This Row],[1-Duck kulutus]:[2x2-Duck kulutus]])</f>
        <v>7183.3877551020396</v>
      </c>
      <c r="F22">
        <f>AVERAGE($E$2:E22)</f>
        <v>3591.6938775510198</v>
      </c>
      <c r="H22">
        <v>93.180700000000002</v>
      </c>
      <c r="I22">
        <v>164.749</v>
      </c>
      <c r="J22">
        <v>329.49799999999999</v>
      </c>
      <c r="K22" cm="1">
        <f t="array" ref="K22">SLOPE(Table13[[#This Row],[Johtoyhteyden pituus]]*marginaalikustannus!$D$8:$D$10,Table13[[#This Row],[1-Duck tuotanto]:[2x2-Duck tuotanto]])</f>
        <v>11333.22874975683</v>
      </c>
      <c r="L22">
        <f>AVERAGE($K$2:K22)</f>
        <v>4403.8524225711162</v>
      </c>
      <c r="N22">
        <v>20</v>
      </c>
      <c r="O22" cm="1">
        <f t="array" ref="O22">SLOPE(Table13[[#This Row],[Johtoyhteyden pituus]]*marginaalikustannus!$D$14:$D$16,Table13[[#This Row],[1-Duck kulutus]:[2x2-Duck kulutus]])</f>
        <v>11525.224489795919</v>
      </c>
      <c r="P22">
        <f>AVERAGE($O$2:O22)</f>
        <v>5762.6122448979604</v>
      </c>
      <c r="R22">
        <v>20</v>
      </c>
      <c r="S22" cm="1">
        <f t="array" ref="S22">SLOPE(Table13[[#This Row],[Johtoyhteyden pituus]]*marginaalikustannus!$D$14:$D$16,Table13[[#This Row],[1-Duck tuotanto]:[2x2-Duck tuotanto]])</f>
        <v>18251.76787900316</v>
      </c>
      <c r="T22">
        <f>AVERAGE($S$2:S22)</f>
        <v>7077.5669955758312</v>
      </c>
    </row>
    <row r="23" spans="1:20" x14ac:dyDescent="0.25">
      <c r="A23">
        <v>21</v>
      </c>
      <c r="B23">
        <v>125</v>
      </c>
      <c r="C23">
        <v>250</v>
      </c>
      <c r="D23">
        <v>500</v>
      </c>
      <c r="E23" cm="1">
        <f t="array" ref="E23">SLOPE(Table13[[#This Row],[Johtoyhteyden pituus]]*marginaalikustannus!$D$8:$D$10,Table13[[#This Row],[1-Duck kulutus]:[2x2-Duck kulutus]])</f>
        <v>7542.557142857142</v>
      </c>
      <c r="F23">
        <f>AVERAGE($E$2:E23)</f>
        <v>3771.278571428571</v>
      </c>
      <c r="H23">
        <v>90.614109999999997</v>
      </c>
      <c r="I23">
        <v>160.01730000000001</v>
      </c>
      <c r="J23">
        <v>320.03460000000001</v>
      </c>
      <c r="K23" cm="1">
        <f t="array" ref="K23">SLOPE(Table13[[#This Row],[Johtoyhteyden pituus]]*marginaalikustannus!$D$8:$D$10,Table13[[#This Row],[1-Duck tuotanto]:[2x2-Duck tuotanto]])</f>
        <v>12256.69797432278</v>
      </c>
      <c r="L23">
        <f>AVERAGE($K$2:K23)</f>
        <v>4760.7999476507375</v>
      </c>
      <c r="N23">
        <v>21</v>
      </c>
      <c r="O23" cm="1">
        <f t="array" ref="O23">SLOPE(Table13[[#This Row],[Johtoyhteyden pituus]]*marginaalikustannus!$D$14:$D$16,Table13[[#This Row],[1-Duck kulutus]:[2x2-Duck kulutus]])</f>
        <v>12101.485714285716</v>
      </c>
      <c r="P23">
        <f>AVERAGE($O$2:O23)</f>
        <v>6050.7428571428582</v>
      </c>
      <c r="R23">
        <v>21</v>
      </c>
      <c r="S23" cm="1">
        <f t="array" ref="S23">SLOPE(Table13[[#This Row],[Johtoyhteyden pituus]]*marginaalikustannus!$D$14:$D$16,Table13[[#This Row],[1-Duck tuotanto]:[2x2-Duck tuotanto]])</f>
        <v>19739.784499565994</v>
      </c>
      <c r="T23">
        <f>AVERAGE($S$2:S23)</f>
        <v>7653.1223366662925</v>
      </c>
    </row>
    <row r="24" spans="1:20" x14ac:dyDescent="0.25">
      <c r="A24">
        <v>22</v>
      </c>
      <c r="B24">
        <v>125</v>
      </c>
      <c r="C24">
        <v>250</v>
      </c>
      <c r="D24">
        <v>500</v>
      </c>
      <c r="E24" cm="1">
        <f t="array" ref="E24">SLOPE(Table13[[#This Row],[Johtoyhteyden pituus]]*marginaalikustannus!$D$8:$D$10,Table13[[#This Row],[1-Duck kulutus]:[2x2-Duck kulutus]])</f>
        <v>7901.7265306122445</v>
      </c>
      <c r="F24">
        <f>AVERAGE($E$2:E24)</f>
        <v>3950.8632653061218</v>
      </c>
      <c r="H24">
        <v>88.047520000000006</v>
      </c>
      <c r="I24">
        <v>155.28559999999999</v>
      </c>
      <c r="J24">
        <v>310.57119999999998</v>
      </c>
      <c r="K24" cm="1">
        <f t="array" ref="K24">SLOPE(Table13[[#This Row],[Johtoyhteyden pituus]]*marginaalikustannus!$D$8:$D$10,Table13[[#This Row],[1-Duck tuotanto]:[2x2-Duck tuotanto]])</f>
        <v>13237.253967437979</v>
      </c>
      <c r="L24">
        <f>AVERAGE($K$2:K24)</f>
        <v>5129.3414267719218</v>
      </c>
      <c r="N24">
        <v>22</v>
      </c>
      <c r="O24" cm="1">
        <f t="array" ref="O24">SLOPE(Table13[[#This Row],[Johtoyhteyden pituus]]*marginaalikustannus!$D$14:$D$16,Table13[[#This Row],[1-Duck kulutus]:[2x2-Duck kulutus]])</f>
        <v>12677.746938775514</v>
      </c>
      <c r="P24">
        <f>AVERAGE($O$2:O24)</f>
        <v>6338.8734693877568</v>
      </c>
      <c r="R24">
        <v>22</v>
      </c>
      <c r="S24" cm="1">
        <f t="array" ref="S24">SLOPE(Table13[[#This Row],[Johtoyhteyden pituus]]*marginaalikustannus!$D$14:$D$16,Table13[[#This Row],[1-Duck tuotanto]:[2x2-Duck tuotanto]])</f>
        <v>21319.919153011961</v>
      </c>
      <c r="T24">
        <f>AVERAGE($S$2:S24)</f>
        <v>8247.3308938987138</v>
      </c>
    </row>
    <row r="25" spans="1:20" x14ac:dyDescent="0.25">
      <c r="A25">
        <v>23</v>
      </c>
      <c r="B25">
        <v>125</v>
      </c>
      <c r="C25">
        <v>250</v>
      </c>
      <c r="D25">
        <v>500</v>
      </c>
      <c r="E25" cm="1">
        <f t="array" ref="E25">SLOPE(Table13[[#This Row],[Johtoyhteyden pituus]]*marginaalikustannus!$D$8:$D$10,Table13[[#This Row],[1-Duck kulutus]:[2x2-Duck kulutus]])</f>
        <v>8260.8959183673469</v>
      </c>
      <c r="F25">
        <f>AVERAGE($E$2:E25)</f>
        <v>4130.4479591836725</v>
      </c>
      <c r="H25">
        <v>85.480930000000001</v>
      </c>
      <c r="I25">
        <v>150.5539</v>
      </c>
      <c r="J25">
        <v>301.1078</v>
      </c>
      <c r="K25" cm="1">
        <f t="array" ref="K25">SLOPE(Table13[[#This Row],[Johtoyhteyden pituus]]*marginaalikustannus!$D$8:$D$10,Table13[[#This Row],[1-Duck tuotanto]:[2x2-Duck tuotanto]])</f>
        <v>14280.358048233649</v>
      </c>
      <c r="L25">
        <f>AVERAGE($K$2:K25)</f>
        <v>5510.6337859994937</v>
      </c>
      <c r="N25">
        <v>23</v>
      </c>
      <c r="O25" cm="1">
        <f t="array" ref="O25">SLOPE(Table13[[#This Row],[Johtoyhteyden pituus]]*marginaalikustannus!$D$14:$D$16,Table13[[#This Row],[1-Duck kulutus]:[2x2-Duck kulutus]])</f>
        <v>13254.008163265309</v>
      </c>
      <c r="P25">
        <f>AVERAGE($O$2:O25)</f>
        <v>6627.0040816326546</v>
      </c>
      <c r="R25">
        <v>23</v>
      </c>
      <c r="S25" cm="1">
        <f t="array" ref="S25">SLOPE(Table13[[#This Row],[Johtoyhteyden pituus]]*marginaalikustannus!$D$14:$D$16,Table13[[#This Row],[1-Duck tuotanto]:[2x2-Duck tuotanto]])</f>
        <v>23000.997545915696</v>
      </c>
      <c r="T25">
        <f>AVERAGE($S$2:S25)</f>
        <v>8862.0670043994196</v>
      </c>
    </row>
    <row r="26" spans="1:20" x14ac:dyDescent="0.25">
      <c r="A26">
        <v>24</v>
      </c>
      <c r="B26">
        <v>125</v>
      </c>
      <c r="C26">
        <v>250</v>
      </c>
      <c r="D26">
        <v>500</v>
      </c>
      <c r="E26" cm="1">
        <f t="array" ref="E26">SLOPE(Table13[[#This Row],[Johtoyhteyden pituus]]*marginaalikustannus!$D$8:$D$10,Table13[[#This Row],[1-Duck kulutus]:[2x2-Duck kulutus]])</f>
        <v>8620.0653061224475</v>
      </c>
      <c r="F26">
        <f>AVERAGE($E$2:E26)</f>
        <v>4310.0326530612238</v>
      </c>
      <c r="H26">
        <v>82.914339999999996</v>
      </c>
      <c r="I26">
        <v>145.82220000000001</v>
      </c>
      <c r="J26">
        <v>291.64440000000002</v>
      </c>
      <c r="K26" cm="1">
        <f t="array" ref="K26">SLOPE(Table13[[#This Row],[Johtoyhteyden pituus]]*marginaalikustannus!$D$8:$D$10,Table13[[#This Row],[1-Duck tuotanto]:[2x2-Duck tuotanto]])</f>
        <v>15392.190969003845</v>
      </c>
      <c r="L26">
        <f>AVERAGE($K$2:K26)</f>
        <v>5905.8960733196673</v>
      </c>
      <c r="N26">
        <v>24</v>
      </c>
      <c r="O26" cm="1">
        <f t="array" ref="O26">SLOPE(Table13[[#This Row],[Johtoyhteyden pituus]]*marginaalikustannus!$D$14:$D$16,Table13[[#This Row],[1-Duck kulutus]:[2x2-Duck kulutus]])</f>
        <v>13830.269387755103</v>
      </c>
      <c r="P26">
        <f>AVERAGE($O$2:O26)</f>
        <v>6915.1346938775523</v>
      </c>
      <c r="R26">
        <v>24</v>
      </c>
      <c r="S26" cm="1">
        <f t="array" ref="S26">SLOPE(Table13[[#This Row],[Johtoyhteyden pituus]]*marginaalikustannus!$D$14:$D$16,Table13[[#This Row],[1-Duck tuotanto]:[2x2-Duck tuotanto]])</f>
        <v>24793.009793616253</v>
      </c>
      <c r="T26">
        <f>AVERAGE($S$2:S26)</f>
        <v>9499.3047159680937</v>
      </c>
    </row>
    <row r="27" spans="1:20" x14ac:dyDescent="0.25">
      <c r="A27">
        <v>25</v>
      </c>
      <c r="B27">
        <v>125</v>
      </c>
      <c r="C27">
        <v>250</v>
      </c>
      <c r="D27">
        <v>500</v>
      </c>
      <c r="E27" cm="1">
        <f t="array" ref="E27">SLOPE(Table13[[#This Row],[Johtoyhteyden pituus]]*marginaalikustannus!$D$8:$D$10,Table13[[#This Row],[1-Duck kulutus]:[2x2-Duck kulutus]])</f>
        <v>8979.2346938775481</v>
      </c>
      <c r="F27">
        <f>AVERAGE($E$2:E27)</f>
        <v>4489.6173469387741</v>
      </c>
      <c r="H27">
        <v>80.347749999999991</v>
      </c>
      <c r="I27">
        <v>141.09049999999999</v>
      </c>
      <c r="J27">
        <v>282.18099999999998</v>
      </c>
      <c r="K27" cm="1">
        <f t="array" ref="K27">SLOPE(Table13[[#This Row],[Johtoyhteyden pituus]]*marginaalikustannus!$D$8:$D$10,Table13[[#This Row],[1-Duck tuotanto]:[2x2-Duck tuotanto]])</f>
        <v>16579.775390446317</v>
      </c>
      <c r="L27">
        <f>AVERAGE($K$2:K27)</f>
        <v>6316.4298932091533</v>
      </c>
      <c r="N27">
        <v>25</v>
      </c>
      <c r="O27" cm="1">
        <f t="array" ref="O27">SLOPE(Table13[[#This Row],[Johtoyhteyden pituus]]*marginaalikustannus!$D$14:$D$16,Table13[[#This Row],[1-Duck kulutus]:[2x2-Duck kulutus]])</f>
        <v>14406.530612244902</v>
      </c>
      <c r="P27">
        <f>AVERAGE($O$2:O27)</f>
        <v>7203.265306122451</v>
      </c>
      <c r="R27">
        <v>25</v>
      </c>
      <c r="S27" cm="1">
        <f t="array" ref="S27">SLOPE(Table13[[#This Row],[Johtoyhteyden pituus]]*marginaalikustannus!$D$14:$D$16,Table13[[#This Row],[1-Duck tuotanto]:[2x2-Duck tuotanto]])</f>
        <v>26707.308960379702</v>
      </c>
      <c r="T27">
        <f>AVERAGE($S$2:S27)</f>
        <v>10161.151033060847</v>
      </c>
    </row>
    <row r="28" spans="1:20" x14ac:dyDescent="0.25">
      <c r="A28">
        <v>26</v>
      </c>
      <c r="B28">
        <v>125</v>
      </c>
      <c r="C28">
        <v>250</v>
      </c>
      <c r="D28">
        <v>500</v>
      </c>
      <c r="E28" cm="1">
        <f t="array" ref="E28">SLOPE(Table13[[#This Row],[Johtoyhteyden pituus]]*marginaalikustannus!$D$8:$D$10,Table13[[#This Row],[1-Duck kulutus]:[2x2-Duck kulutus]])</f>
        <v>9338.4040816326506</v>
      </c>
      <c r="F28">
        <f>AVERAGE($E$2:E28)</f>
        <v>4669.2020408163253</v>
      </c>
      <c r="H28">
        <v>77.78116</v>
      </c>
      <c r="I28">
        <v>136.3588</v>
      </c>
      <c r="J28">
        <v>272.7176</v>
      </c>
      <c r="K28" cm="1">
        <f t="array" ref="K28">SLOPE(Table13[[#This Row],[Johtoyhteyden pituus]]*marginaalikustannus!$D$8:$D$10,Table13[[#This Row],[1-Duck tuotanto]:[2x2-Duck tuotanto]])</f>
        <v>17851.124253144448</v>
      </c>
      <c r="L28">
        <f>AVERAGE($K$2:K28)</f>
        <v>6743.6407954289798</v>
      </c>
      <c r="N28">
        <v>26</v>
      </c>
      <c r="O28" cm="1">
        <f t="array" ref="O28">SLOPE(Table13[[#This Row],[Johtoyhteyden pituus]]*marginaalikustannus!$D$14:$D$16,Table13[[#This Row],[1-Duck kulutus]:[2x2-Duck kulutus]])</f>
        <v>14982.791836734697</v>
      </c>
      <c r="P28">
        <f>AVERAGE($O$2:O28)</f>
        <v>7491.3959183673487</v>
      </c>
      <c r="R28">
        <v>26</v>
      </c>
      <c r="S28" cm="1">
        <f t="array" ref="S28">SLOPE(Table13[[#This Row],[Johtoyhteyden pituus]]*marginaalikustannus!$D$14:$D$16,Table13[[#This Row],[1-Duck tuotanto]:[2x2-Duck tuotanto]])</f>
        <v>28756.85164759196</v>
      </c>
      <c r="T28">
        <f>AVERAGE($S$2:S28)</f>
        <v>10849.880685450889</v>
      </c>
    </row>
    <row r="29" spans="1:20" x14ac:dyDescent="0.25">
      <c r="A29">
        <v>27</v>
      </c>
      <c r="B29">
        <v>125</v>
      </c>
      <c r="C29">
        <v>250</v>
      </c>
      <c r="D29">
        <v>500</v>
      </c>
      <c r="E29" cm="1">
        <f t="array" ref="E29">SLOPE(Table13[[#This Row],[Johtoyhteyden pituus]]*marginaalikustannus!$D$8:$D$10,Table13[[#This Row],[1-Duck kulutus]:[2x2-Duck kulutus]])</f>
        <v>9697.573469387753</v>
      </c>
      <c r="F29">
        <f>AVERAGE($E$2:E29)</f>
        <v>4848.7867346938756</v>
      </c>
      <c r="H29">
        <v>75.214569999999995</v>
      </c>
      <c r="I29">
        <v>131.62709999999998</v>
      </c>
      <c r="J29">
        <v>263.25419999999997</v>
      </c>
      <c r="K29" cm="1">
        <f t="array" ref="K29">SLOPE(Table13[[#This Row],[Johtoyhteyden pituus]]*marginaalikustannus!$D$8:$D$10,Table13[[#This Row],[1-Duck tuotanto]:[2x2-Duck tuotanto]])</f>
        <v>19215.421665176033</v>
      </c>
      <c r="L29">
        <f>AVERAGE($K$2:K29)</f>
        <v>7189.0615407770883</v>
      </c>
      <c r="N29">
        <v>27</v>
      </c>
      <c r="O29" cm="1">
        <f t="array" ref="O29">SLOPE(Table13[[#This Row],[Johtoyhteyden pituus]]*marginaalikustannus!$D$14:$D$16,Table13[[#This Row],[1-Duck kulutus]:[2x2-Duck kulutus]])</f>
        <v>15559.053061224493</v>
      </c>
      <c r="P29">
        <f>AVERAGE($O$2:O29)</f>
        <v>7779.5265306122465</v>
      </c>
      <c r="R29">
        <v>27</v>
      </c>
      <c r="S29" cm="1">
        <f t="array" ref="S29">SLOPE(Table13[[#This Row],[Johtoyhteyden pituus]]*marginaalikustannus!$D$14:$D$16,Table13[[#This Row],[1-Duck tuotanto]:[2x2-Duck tuotanto]])</f>
        <v>30956.491396967747</v>
      </c>
      <c r="T29">
        <f>AVERAGE($S$2:S29)</f>
        <v>11567.973925147919</v>
      </c>
    </row>
    <row r="30" spans="1:20" x14ac:dyDescent="0.25">
      <c r="A30">
        <v>28</v>
      </c>
      <c r="B30">
        <v>125</v>
      </c>
      <c r="C30">
        <v>250</v>
      </c>
      <c r="D30">
        <v>500</v>
      </c>
      <c r="E30" cm="1">
        <f t="array" ref="E30">SLOPE(Table13[[#This Row],[Johtoyhteyden pituus]]*marginaalikustannus!$D$8:$D$10,Table13[[#This Row],[1-Duck kulutus]:[2x2-Duck kulutus]])</f>
        <v>10056.742857142855</v>
      </c>
      <c r="F30">
        <f>AVERAGE($E$2:E30)</f>
        <v>5028.3714285714268</v>
      </c>
      <c r="H30">
        <v>72.64797999999999</v>
      </c>
      <c r="I30">
        <v>126.8954</v>
      </c>
      <c r="J30">
        <v>253.79079999999999</v>
      </c>
      <c r="K30" cm="1">
        <f t="array" ref="K30">SLOPE(Table13[[#This Row],[Johtoyhteyden pituus]]*marginaalikustannus!$D$8:$D$10,Table13[[#This Row],[1-Duck tuotanto]:[2x2-Duck tuotanto]])</f>
        <v>20683.244932528174</v>
      </c>
      <c r="L30">
        <f>AVERAGE($K$2:K30)</f>
        <v>7654.3782094581602</v>
      </c>
      <c r="N30">
        <v>28</v>
      </c>
      <c r="O30" cm="1">
        <f t="array" ref="O30">SLOPE(Table13[[#This Row],[Johtoyhteyden pituus]]*marginaalikustannus!$D$14:$D$16,Table13[[#This Row],[1-Duck kulutus]:[2x2-Duck kulutus]])</f>
        <v>16135.314285714287</v>
      </c>
      <c r="P30">
        <f>AVERAGE($O$2:O30)</f>
        <v>8067.6571428571451</v>
      </c>
      <c r="R30">
        <v>28</v>
      </c>
      <c r="S30" cm="1">
        <f t="array" ref="S30">SLOPE(Table13[[#This Row],[Johtoyhteyden pituus]]*marginaalikustannus!$D$14:$D$16,Table13[[#This Row],[1-Duck tuotanto]:[2x2-Duck tuotanto]])</f>
        <v>33323.338945470859</v>
      </c>
      <c r="T30">
        <f>AVERAGE($S$2:S30)</f>
        <v>12318.158925848709</v>
      </c>
    </row>
    <row r="31" spans="1:20" x14ac:dyDescent="0.25">
      <c r="A31">
        <v>29</v>
      </c>
      <c r="B31">
        <v>125</v>
      </c>
      <c r="C31">
        <v>250</v>
      </c>
      <c r="D31">
        <v>500</v>
      </c>
      <c r="E31" cm="1">
        <f t="array" ref="E31">SLOPE(Table13[[#This Row],[Johtoyhteyden pituus]]*marginaalikustannus!$D$8:$D$10,Table13[[#This Row],[1-Duck kulutus]:[2x2-Duck kulutus]])</f>
        <v>10415.912244897958</v>
      </c>
      <c r="F31">
        <f>AVERAGE($E$2:E31)</f>
        <v>5207.9561224489771</v>
      </c>
      <c r="H31">
        <v>70.081389999999999</v>
      </c>
      <c r="I31">
        <v>122.16370000000001</v>
      </c>
      <c r="J31">
        <v>244.32740000000001</v>
      </c>
      <c r="K31" cm="1">
        <f t="array" ref="K31">SLOPE(Table13[[#This Row],[Johtoyhteyden pituus]]*marginaalikustannus!$D$8:$D$10,Table13[[#This Row],[1-Duck tuotanto]:[2x2-Duck tuotanto]])</f>
        <v>22266.839076946388</v>
      </c>
      <c r="L31">
        <f>AVERAGE($K$2:K31)</f>
        <v>8141.4602383744341</v>
      </c>
      <c r="N31">
        <v>29</v>
      </c>
      <c r="O31" cm="1">
        <f t="array" ref="O31">SLOPE(Table13[[#This Row],[Johtoyhteyden pituus]]*marginaalikustannus!$D$14:$D$16,Table13[[#This Row],[1-Duck kulutus]:[2x2-Duck kulutus]])</f>
        <v>16711.575510204086</v>
      </c>
      <c r="P31">
        <f>AVERAGE($O$2:O31)</f>
        <v>8355.7877551020429</v>
      </c>
      <c r="R31">
        <v>29</v>
      </c>
      <c r="S31" cm="1">
        <f t="array" ref="S31">SLOPE(Table13[[#This Row],[Johtoyhteyden pituus]]*marginaalikustannus!$D$14:$D$16,Table13[[#This Row],[1-Duck tuotanto]:[2x2-Duck tuotanto]])</f>
        <v>35877.207799170719</v>
      </c>
      <c r="T31">
        <f>AVERAGE($S$2:S31)</f>
        <v>13103.460554959443</v>
      </c>
    </row>
    <row r="32" spans="1:20" x14ac:dyDescent="0.25">
      <c r="A32">
        <v>30</v>
      </c>
      <c r="B32">
        <v>125</v>
      </c>
      <c r="C32">
        <v>250</v>
      </c>
      <c r="D32">
        <v>500</v>
      </c>
      <c r="E32" cm="1">
        <f t="array" ref="E32">SLOPE(Table13[[#This Row],[Johtoyhteyden pituus]]*marginaalikustannus!$D$8:$D$10,Table13[[#This Row],[1-Duck kulutus]:[2x2-Duck kulutus]])</f>
        <v>10775.081632653062</v>
      </c>
      <c r="F32">
        <f>AVERAGE($E$2:E32)</f>
        <v>5387.5408163265283</v>
      </c>
      <c r="H32">
        <v>67.514799999999994</v>
      </c>
      <c r="I32">
        <v>117.432</v>
      </c>
      <c r="J32">
        <v>234.864</v>
      </c>
      <c r="K32" cm="1">
        <f t="array" ref="K32">SLOPE(Table13[[#This Row],[Johtoyhteyden pituus]]*marginaalikustannus!$D$8:$D$10,Table13[[#This Row],[1-Duck tuotanto]:[2x2-Duck tuotanto]])</f>
        <v>23980.458906357508</v>
      </c>
      <c r="L32">
        <f>AVERAGE($K$2:K32)</f>
        <v>8652.3956792771151</v>
      </c>
      <c r="N32">
        <v>30</v>
      </c>
      <c r="O32" cm="1">
        <f t="array" ref="O32">SLOPE(Table13[[#This Row],[Johtoyhteyden pituus]]*marginaalikustannus!$D$14:$D$16,Table13[[#This Row],[1-Duck kulutus]:[2x2-Duck kulutus]])</f>
        <v>17287.836734693883</v>
      </c>
      <c r="P32">
        <f>AVERAGE($O$2:O32)</f>
        <v>8643.9183673469415</v>
      </c>
      <c r="R32">
        <v>30</v>
      </c>
      <c r="S32" cm="1">
        <f t="array" ref="S32">SLOPE(Table13[[#This Row],[Johtoyhteyden pituus]]*marginaalikustannus!$D$14:$D$16,Table13[[#This Row],[1-Duck tuotanto]:[2x2-Duck tuotanto]])</f>
        <v>38641.169661180546</v>
      </c>
      <c r="T32">
        <f>AVERAGE($S$2:S32)</f>
        <v>13927.257622902058</v>
      </c>
    </row>
    <row r="33" spans="1:20" x14ac:dyDescent="0.25">
      <c r="A33">
        <v>31</v>
      </c>
      <c r="B33">
        <v>125</v>
      </c>
      <c r="C33">
        <v>246.5566</v>
      </c>
      <c r="D33">
        <v>493.11320000000001</v>
      </c>
      <c r="E33" cm="1">
        <f t="array" ref="E33">SLOPE(Table13[[#This Row],[Johtoyhteyden pituus]]*marginaalikustannus!$D$8:$D$10,Table13[[#This Row],[1-Duck kulutus]:[2x2-Duck kulutus]])</f>
        <v>11337.021861188578</v>
      </c>
      <c r="F33">
        <f>AVERAGE($E$2:E33)</f>
        <v>5573.4620989784671</v>
      </c>
      <c r="H33">
        <v>66.319499999999991</v>
      </c>
      <c r="I33">
        <v>115.19857</v>
      </c>
      <c r="J33">
        <v>230.39714000000001</v>
      </c>
      <c r="K33" cm="1">
        <f t="array" ref="K33">SLOPE(Table13[[#This Row],[Johtoyhteyden pituus]]*marginaalikustannus!$D$8:$D$10,Table13[[#This Row],[1-Duck tuotanto]:[2x2-Duck tuotanto]])</f>
        <v>25271.617072308924</v>
      </c>
      <c r="L33">
        <f>AVERAGE($K$2:K33)</f>
        <v>9171.7463478093578</v>
      </c>
      <c r="N33">
        <v>31</v>
      </c>
      <c r="O33" cm="1">
        <f t="array" ref="O33">SLOPE(Table13[[#This Row],[Johtoyhteyden pituus]]*marginaalikustannus!$D$14:$D$16,Table13[[#This Row],[1-Duck kulutus]:[2x2-Duck kulutus]])</f>
        <v>18196.482818664252</v>
      </c>
      <c r="P33">
        <f>AVERAGE($O$2:O33)</f>
        <v>8942.4360064506072</v>
      </c>
      <c r="R33">
        <v>31</v>
      </c>
      <c r="S33" cm="1">
        <f t="array" ref="S33">SLOPE(Table13[[#This Row],[Johtoyhteyden pituus]]*marginaalikustannus!$D$14:$D$16,Table13[[#This Row],[1-Duck tuotanto]:[2x2-Duck tuotanto]])</f>
        <v>40723.570372978698</v>
      </c>
      <c r="T33">
        <f>AVERAGE($S$2:S33)</f>
        <v>14764.642396341953</v>
      </c>
    </row>
    <row r="34" spans="1:20" x14ac:dyDescent="0.25">
      <c r="A34">
        <v>32</v>
      </c>
      <c r="B34">
        <v>125</v>
      </c>
      <c r="C34">
        <v>243.11320000000001</v>
      </c>
      <c r="D34">
        <v>486.22640000000001</v>
      </c>
      <c r="E34" cm="1">
        <f t="array" ref="E34">SLOPE(Table13[[#This Row],[Johtoyhteyden pituus]]*marginaalikustannus!$D$8:$D$10,Table13[[#This Row],[1-Duck kulutus]:[2x2-Duck kulutus]])</f>
        <v>11919.50541199126</v>
      </c>
      <c r="F34">
        <f>AVERAGE($E$2:E34)</f>
        <v>5765.7664417970373</v>
      </c>
      <c r="H34">
        <v>65.124200000000002</v>
      </c>
      <c r="I34">
        <v>112.96514000000001</v>
      </c>
      <c r="J34">
        <v>225.93028000000001</v>
      </c>
      <c r="K34" cm="1">
        <f t="array" ref="K34">SLOPE(Table13[[#This Row],[Johtoyhteyden pituus]]*marginaalikustannus!$D$8:$D$10,Table13[[#This Row],[1-Duck tuotanto]:[2x2-Duck tuotanto]])</f>
        <v>26615.054991432346</v>
      </c>
      <c r="L34">
        <f>AVERAGE($K$2:K34)</f>
        <v>9700.3314582221756</v>
      </c>
      <c r="N34">
        <v>32</v>
      </c>
      <c r="O34" cm="1">
        <f t="array" ref="O34">SLOPE(Table13[[#This Row],[Johtoyhteyden pituus]]*marginaalikustannus!$D$14:$D$16,Table13[[#This Row],[1-Duck kulutus]:[2x2-Duck kulutus]])</f>
        <v>19139.083303875788</v>
      </c>
      <c r="P34">
        <f>AVERAGE($O$2:O34)</f>
        <v>9251.4253184937952</v>
      </c>
      <c r="R34">
        <v>32</v>
      </c>
      <c r="S34" cm="1">
        <f t="array" ref="S34">SLOPE(Table13[[#This Row],[Johtoyhteyden pituus]]*marginaalikustannus!$D$14:$D$16,Table13[[#This Row],[1-Duck tuotanto]:[2x2-Duck tuotanto]])</f>
        <v>42890.492507706993</v>
      </c>
      <c r="T34">
        <f>AVERAGE($S$2:S34)</f>
        <v>15616.940884565136</v>
      </c>
    </row>
    <row r="35" spans="1:20" x14ac:dyDescent="0.25">
      <c r="A35">
        <v>33</v>
      </c>
      <c r="B35">
        <v>125</v>
      </c>
      <c r="C35">
        <v>239.66980000000001</v>
      </c>
      <c r="D35">
        <v>479.33960000000002</v>
      </c>
      <c r="E35" cm="1">
        <f t="array" ref="E35">SLOPE(Table13[[#This Row],[Johtoyhteyden pituus]]*marginaalikustannus!$D$8:$D$10,Table13[[#This Row],[1-Duck kulutus]:[2x2-Duck kulutus]])</f>
        <v>12523.631966763411</v>
      </c>
      <c r="F35">
        <f>AVERAGE($E$2:E35)</f>
        <v>5964.5271925313418</v>
      </c>
      <c r="H35">
        <v>63.928899999999999</v>
      </c>
      <c r="I35">
        <v>110.73171000000001</v>
      </c>
      <c r="J35">
        <v>221.46342000000001</v>
      </c>
      <c r="K35" cm="1">
        <f t="array" ref="K35">SLOPE(Table13[[#This Row],[Johtoyhteyden pituus]]*marginaalikustannus!$D$8:$D$10,Table13[[#This Row],[1-Duck tuotanto]:[2x2-Duck tuotanto]])</f>
        <v>28014.011928651082</v>
      </c>
      <c r="L35">
        <f>AVERAGE($K$2:K35)</f>
        <v>10238.969119117144</v>
      </c>
      <c r="N35">
        <v>33</v>
      </c>
      <c r="O35" cm="1">
        <f t="array" ref="O35">SLOPE(Table13[[#This Row],[Johtoyhteyden pituus]]*marginaalikustannus!$D$14:$D$16,Table13[[#This Row],[1-Duck kulutus]:[2x2-Duck kulutus]])</f>
        <v>20117.499593019678</v>
      </c>
      <c r="P35">
        <f>AVERAGE($O$2:O35)</f>
        <v>9571.0157383327914</v>
      </c>
      <c r="R35">
        <v>33</v>
      </c>
      <c r="S35" cm="1">
        <f t="array" ref="S35">SLOPE(Table13[[#This Row],[Johtoyhteyden pituus]]*marginaalikustannus!$D$14:$D$16,Table13[[#This Row],[1-Duck tuotanto]:[2x2-Duck tuotanto]])</f>
        <v>45147.185926887862</v>
      </c>
      <c r="T35">
        <f>AVERAGE($S$2:S35)</f>
        <v>16485.477503456979</v>
      </c>
    </row>
    <row r="36" spans="1:20" x14ac:dyDescent="0.25">
      <c r="A36">
        <v>34</v>
      </c>
      <c r="B36">
        <v>125</v>
      </c>
      <c r="C36">
        <v>236.22640000000001</v>
      </c>
      <c r="D36">
        <v>472.45280000000002</v>
      </c>
      <c r="E36" cm="1">
        <f t="array" ref="E36">SLOPE(Table13[[#This Row],[Johtoyhteyden pituus]]*marginaalikustannus!$D$8:$D$10,Table13[[#This Row],[1-Duck kulutus]:[2x2-Duck kulutus]])</f>
        <v>13150.577181324474</v>
      </c>
      <c r="F36">
        <f>AVERAGE($E$2:E36)</f>
        <v>6169.8429064968605</v>
      </c>
      <c r="H36">
        <v>62.733599999999996</v>
      </c>
      <c r="I36">
        <v>108.49828000000001</v>
      </c>
      <c r="J36">
        <v>216.99656000000002</v>
      </c>
      <c r="K36" cm="1">
        <f t="array" ref="K36">SLOPE(Table13[[#This Row],[Johtoyhteyden pituus]]*marginaalikustannus!$D$8:$D$10,Table13[[#This Row],[1-Duck tuotanto]:[2x2-Duck tuotanto]])</f>
        <v>29472.000258678767</v>
      </c>
      <c r="L36">
        <f>AVERAGE($K$2:K36)</f>
        <v>10788.484294533189</v>
      </c>
      <c r="N36">
        <v>34</v>
      </c>
      <c r="O36" cm="1">
        <f t="array" ref="O36">SLOPE(Table13[[#This Row],[Johtoyhteyden pituus]]*marginaalikustannus!$D$14:$D$16,Table13[[#This Row],[1-Duck kulutus]:[2x2-Duck kulutus]])</f>
        <v>21133.72538845216</v>
      </c>
      <c r="P36">
        <f>AVERAGE($O$2:O36)</f>
        <v>9901.3788711933448</v>
      </c>
      <c r="R36">
        <v>34</v>
      </c>
      <c r="S36" cm="1">
        <f t="array" ref="S36">SLOPE(Table13[[#This Row],[Johtoyhteyden pituus]]*marginaalikustannus!$D$14:$D$16,Table13[[#This Row],[1-Duck tuotanto]:[2x2-Duck tuotanto]])</f>
        <v>47499.344231798037</v>
      </c>
      <c r="T36">
        <f>AVERAGE($S$2:S36)</f>
        <v>17371.587981409582</v>
      </c>
    </row>
    <row r="37" spans="1:20" x14ac:dyDescent="0.25">
      <c r="A37">
        <v>35</v>
      </c>
      <c r="B37">
        <v>125</v>
      </c>
      <c r="C37">
        <v>232.78300000000002</v>
      </c>
      <c r="D37">
        <v>465.56600000000003</v>
      </c>
      <c r="E37" cm="1">
        <f t="array" ref="E37">SLOPE(Table13[[#This Row],[Johtoyhteyden pituus]]*marginaalikustannus!$D$8:$D$10,Table13[[#This Row],[1-Duck kulutus]:[2x2-Duck kulutus]])</f>
        <v>13801.598930223145</v>
      </c>
      <c r="F37">
        <f>AVERAGE($E$2:E37)</f>
        <v>6381.8361293781454</v>
      </c>
      <c r="H37">
        <v>61.538299999999992</v>
      </c>
      <c r="I37">
        <v>106.26485</v>
      </c>
      <c r="J37">
        <v>212.52969999999999</v>
      </c>
      <c r="K37" cm="1">
        <f t="array" ref="K37">SLOPE(Table13[[#This Row],[Johtoyhteyden pituus]]*marginaalikustannus!$D$8:$D$10,Table13[[#This Row],[1-Duck tuotanto]:[2x2-Duck tuotanto]])</f>
        <v>30992.834853021373</v>
      </c>
      <c r="L37">
        <f>AVERAGE($K$2:K37)</f>
        <v>11349.716254491193</v>
      </c>
      <c r="N37">
        <v>35</v>
      </c>
      <c r="O37" cm="1">
        <f t="array" ref="O37">SLOPE(Table13[[#This Row],[Johtoyhteyden pituus]]*marginaalikustannus!$D$14:$D$16,Table13[[#This Row],[1-Duck kulutus]:[2x2-Duck kulutus]])</f>
        <v>22189.897985621861</v>
      </c>
      <c r="P37">
        <f>AVERAGE($O$2:O37)</f>
        <v>10242.726624371915</v>
      </c>
      <c r="R37">
        <v>35</v>
      </c>
      <c r="S37" cm="1">
        <f t="array" ref="S37">SLOPE(Table13[[#This Row],[Johtoyhteyden pituus]]*marginaalikustannus!$D$14:$D$16,Table13[[#This Row],[1-Duck tuotanto]:[2x2-Duck tuotanto]])</f>
        <v>49953.15263305774</v>
      </c>
      <c r="T37">
        <f>AVERAGE($S$2:S37)</f>
        <v>18276.631443955368</v>
      </c>
    </row>
    <row r="38" spans="1:20" x14ac:dyDescent="0.25">
      <c r="A38">
        <v>36</v>
      </c>
      <c r="B38">
        <v>125</v>
      </c>
      <c r="C38">
        <v>229.33960000000002</v>
      </c>
      <c r="D38">
        <v>458.67920000000004</v>
      </c>
      <c r="E38" cm="1">
        <f t="array" ref="E38">SLOPE(Table13[[#This Row],[Johtoyhteyden pituus]]*marginaalikustannus!$D$8:$D$10,Table13[[#This Row],[1-Duck kulutus]:[2x2-Duck kulutus]])</f>
        <v>14478.044116582922</v>
      </c>
      <c r="F38">
        <f>AVERAGE($E$2:E38)</f>
        <v>6600.6525614647617</v>
      </c>
      <c r="H38">
        <v>60.342999999999996</v>
      </c>
      <c r="I38">
        <v>104.03142</v>
      </c>
      <c r="J38">
        <v>208.06283999999999</v>
      </c>
      <c r="K38" cm="1">
        <f t="array" ref="K38">SLOPE(Table13[[#This Row],[Johtoyhteyden pituus]]*marginaalikustannus!$D$8:$D$10,Table13[[#This Row],[1-Duck tuotanto]:[2x2-Duck tuotanto]])</f>
        <v>32580.666342737983</v>
      </c>
      <c r="L38">
        <f>AVERAGE($K$2:K38)</f>
        <v>11923.525716335702</v>
      </c>
      <c r="N38">
        <v>36</v>
      </c>
      <c r="O38" cm="1">
        <f t="array" ref="O38">SLOPE(Table13[[#This Row],[Johtoyhteyden pituus]]*marginaalikustannus!$D$14:$D$16,Table13[[#This Row],[1-Duck kulutus]:[2x2-Duck kulutus]])</f>
        <v>23288.310650987754</v>
      </c>
      <c r="P38">
        <f>AVERAGE($O$2:O38)</f>
        <v>10595.309976442613</v>
      </c>
      <c r="R38">
        <v>36</v>
      </c>
      <c r="S38" cm="1">
        <f t="array" ref="S38">SLOPE(Table13[[#This Row],[Johtoyhteyden pituus]]*marginaalikustannus!$D$14:$D$16,Table13[[#This Row],[1-Duck tuotanto]:[2x2-Duck tuotanto]])</f>
        <v>52515.342150172059</v>
      </c>
      <c r="T38">
        <f>AVERAGE($S$2:S38)</f>
        <v>19202.002003582846</v>
      </c>
    </row>
    <row r="39" spans="1:20" x14ac:dyDescent="0.25">
      <c r="A39">
        <v>37</v>
      </c>
      <c r="B39">
        <v>125</v>
      </c>
      <c r="C39">
        <v>225.89619999999999</v>
      </c>
      <c r="D39">
        <v>451.79239999999999</v>
      </c>
      <c r="E39" cm="1">
        <f t="array" ref="E39">SLOPE(Table13[[#This Row],[Johtoyhteyden pituus]]*marginaalikustannus!$D$8:$D$10,Table13[[#This Row],[1-Duck kulutus]:[2x2-Duck kulutus]])</f>
        <v>15181.356096803342</v>
      </c>
      <c r="F39">
        <f>AVERAGE($E$2:E39)</f>
        <v>6826.46054923683</v>
      </c>
      <c r="H39">
        <v>59.1477</v>
      </c>
      <c r="I39">
        <v>101.79799</v>
      </c>
      <c r="J39">
        <v>203.59598</v>
      </c>
      <c r="K39" cm="1">
        <f t="array" ref="K39">SLOPE(Table13[[#This Row],[Johtoyhteyden pituus]]*marginaalikustannus!$D$8:$D$10,Table13[[#This Row],[1-Duck tuotanto]:[2x2-Duck tuotanto]])</f>
        <v>34240.018866355727</v>
      </c>
      <c r="L39">
        <f>AVERAGE($K$2:K39)</f>
        <v>12510.801851862543</v>
      </c>
      <c r="N39">
        <v>37</v>
      </c>
      <c r="O39" cm="1">
        <f t="array" ref="O39">SLOPE(Table13[[#This Row],[Johtoyhteyden pituus]]*marginaalikustannus!$D$14:$D$16,Table13[[#This Row],[1-Duck kulutus]:[2x2-Duck kulutus]])</f>
        <v>24431.426191869698</v>
      </c>
      <c r="P39">
        <f>AVERAGE($O$2:O39)</f>
        <v>10959.41829790122</v>
      </c>
      <c r="R39">
        <v>37</v>
      </c>
      <c r="S39" cm="1">
        <f t="array" ref="S39">SLOPE(Table13[[#This Row],[Johtoyhteyden pituus]]*marginaalikustannus!$D$14:$D$16,Table13[[#This Row],[1-Duck tuotanto]:[2x2-Duck tuotanto]])</f>
        <v>55193.251138979445</v>
      </c>
      <c r="T39">
        <f>AVERAGE($S$2:S39)</f>
        <v>20149.140138724862</v>
      </c>
    </row>
    <row r="40" spans="1:20" x14ac:dyDescent="0.25">
      <c r="A40">
        <v>38</v>
      </c>
      <c r="B40">
        <v>125</v>
      </c>
      <c r="C40">
        <v>222.4528</v>
      </c>
      <c r="D40">
        <v>444.90559999999999</v>
      </c>
      <c r="E40" cm="1">
        <f t="array" ref="E40">SLOPE(Table13[[#This Row],[Johtoyhteyden pituus]]*marginaalikustannus!$D$8:$D$10,Table13[[#This Row],[1-Duck kulutus]:[2x2-Duck kulutus]])</f>
        <v>15913.082772219665</v>
      </c>
      <c r="F40">
        <f>AVERAGE($E$2:E40)</f>
        <v>7059.4508626466459</v>
      </c>
      <c r="H40">
        <v>57.952399999999997</v>
      </c>
      <c r="I40">
        <v>99.56456</v>
      </c>
      <c r="J40">
        <v>199.12912</v>
      </c>
      <c r="K40" cm="1">
        <f t="array" ref="K40">SLOPE(Table13[[#This Row],[Johtoyhteyden pituus]]*marginaalikustannus!$D$8:$D$10,Table13[[#This Row],[1-Duck tuotanto]:[2x2-Duck tuotanto]])</f>
        <v>35975.833024285843</v>
      </c>
      <c r="L40">
        <f>AVERAGE($K$2:K40)</f>
        <v>13112.469317822115</v>
      </c>
      <c r="N40">
        <v>38</v>
      </c>
      <c r="O40" cm="1">
        <f t="array" ref="O40">SLOPE(Table13[[#This Row],[Johtoyhteyden pituus]]*marginaalikustannus!$D$14:$D$16,Table13[[#This Row],[1-Duck kulutus]:[2x2-Duck kulutus]])</f>
        <v>25621.891834485545</v>
      </c>
      <c r="P40">
        <f>AVERAGE($O$2:O40)</f>
        <v>11335.379157813639</v>
      </c>
      <c r="R40">
        <v>38</v>
      </c>
      <c r="S40" cm="1">
        <f t="array" ref="S40">SLOPE(Table13[[#This Row],[Johtoyhteyden pituus]]*marginaalikustannus!$D$14:$D$16,Table13[[#This Row],[1-Duck tuotanto]:[2x2-Duck tuotanto]])</f>
        <v>57994.89532880146</v>
      </c>
      <c r="T40">
        <f>AVERAGE($S$2:S40)</f>
        <v>21119.544117957594</v>
      </c>
    </row>
    <row r="41" spans="1:20" x14ac:dyDescent="0.25">
      <c r="A41">
        <v>39</v>
      </c>
      <c r="B41">
        <v>125</v>
      </c>
      <c r="C41">
        <v>219.0094</v>
      </c>
      <c r="D41">
        <v>438.0188</v>
      </c>
      <c r="E41" cm="1">
        <f t="array" ref="E41">SLOPE(Table13[[#This Row],[Johtoyhteyden pituus]]*marginaalikustannus!$D$8:$D$10,Table13[[#This Row],[1-Duck kulutus]:[2x2-Duck kulutus]])</f>
        <v>16674.885401605086</v>
      </c>
      <c r="F41">
        <f>AVERAGE($E$2:E41)</f>
        <v>7299.8367261206076</v>
      </c>
      <c r="H41">
        <v>56.757099999999994</v>
      </c>
      <c r="I41">
        <v>97.331130000000002</v>
      </c>
      <c r="J41">
        <v>194.66226</v>
      </c>
      <c r="K41" cm="1">
        <f t="array" ref="K41">SLOPE(Table13[[#This Row],[Johtoyhteyden pituus]]*marginaalikustannus!$D$8:$D$10,Table13[[#This Row],[1-Duck tuotanto]:[2x2-Duck tuotanto]])</f>
        <v>37793.514896703949</v>
      </c>
      <c r="L41">
        <f>AVERAGE($K$2:K41)</f>
        <v>13729.495457294161</v>
      </c>
      <c r="N41">
        <v>39</v>
      </c>
      <c r="O41" cm="1">
        <f t="array" ref="O41">SLOPE(Table13[[#This Row],[Johtoyhteyden pituus]]*marginaalikustannus!$D$14:$D$16,Table13[[#This Row],[1-Duck kulutus]:[2x2-Duck kulutus]])</f>
        <v>26862.555535035601</v>
      </c>
      <c r="P41">
        <f>AVERAGE($O$2:O41)</f>
        <v>11723.558567244188</v>
      </c>
      <c r="R41">
        <v>39</v>
      </c>
      <c r="S41" cm="1">
        <f t="array" ref="S41">SLOPE(Table13[[#This Row],[Johtoyhteyden pituus]]*marginaalikustannus!$D$14:$D$16,Table13[[#This Row],[1-Duck tuotanto]:[2x2-Duck tuotanto]])</f>
        <v>60929.047773900042</v>
      </c>
      <c r="T41">
        <f>AVERAGE($S$2:S41)</f>
        <v>22114.781709356157</v>
      </c>
    </row>
    <row r="42" spans="1:20" x14ac:dyDescent="0.25">
      <c r="A42">
        <v>40</v>
      </c>
      <c r="B42">
        <v>125</v>
      </c>
      <c r="C42">
        <v>215.566</v>
      </c>
      <c r="D42">
        <v>431.13200000000001</v>
      </c>
      <c r="E42" cm="1">
        <f t="array" ref="E42">SLOPE(Table13[[#This Row],[Johtoyhteyden pituus]]*marginaalikustannus!$D$8:$D$10,Table13[[#This Row],[1-Duck kulutus]:[2x2-Duck kulutus]])</f>
        <v>17468.548189073299</v>
      </c>
      <c r="F42">
        <f>AVERAGE($E$2:E42)</f>
        <v>7547.8540788755508</v>
      </c>
      <c r="H42">
        <v>55.561799999999998</v>
      </c>
      <c r="I42">
        <v>95.097700000000003</v>
      </c>
      <c r="J42">
        <v>190.19540000000001</v>
      </c>
      <c r="K42" cm="1">
        <f t="array" ref="K42">SLOPE(Table13[[#This Row],[Johtoyhteyden pituus]]*marginaalikustannus!$D$8:$D$10,Table13[[#This Row],[1-Duck tuotanto]:[2x2-Duck tuotanto]])</f>
        <v>39698.992146827433</v>
      </c>
      <c r="L42">
        <f>AVERAGE($K$2:K42)</f>
        <v>14362.897815575459</v>
      </c>
      <c r="N42">
        <v>40</v>
      </c>
      <c r="O42" cm="1">
        <f t="array" ref="O42">SLOPE(Table13[[#This Row],[Johtoyhteyden pituus]]*marginaalikustannus!$D$14:$D$16,Table13[[#This Row],[1-Duck kulutus]:[2x2-Duck kulutus]])</f>
        <v>28156.483856627176</v>
      </c>
      <c r="P42">
        <f>AVERAGE($O$2:O42)</f>
        <v>12124.361623082797</v>
      </c>
      <c r="R42">
        <v>40</v>
      </c>
      <c r="S42" cm="1">
        <f t="array" ref="S42">SLOPE(Table13[[#This Row],[Johtoyhteyden pituus]]*marginaalikustannus!$D$14:$D$16,Table13[[#This Row],[1-Duck tuotanto]:[2x2-Duck tuotanto]])</f>
        <v>64005.330395027129</v>
      </c>
      <c r="T42">
        <f>AVERAGE($S$2:S42)</f>
        <v>23136.502409006669</v>
      </c>
    </row>
    <row r="43" spans="1:20" x14ac:dyDescent="0.25">
      <c r="A43">
        <v>41</v>
      </c>
      <c r="B43">
        <v>122.9576</v>
      </c>
      <c r="C43">
        <v>211.40370000000001</v>
      </c>
      <c r="D43">
        <v>422.80740000000003</v>
      </c>
      <c r="E43" cm="1">
        <f t="array" ref="E43">SLOPE(Table13[[#This Row],[Johtoyhteyden pituus]]*marginaalikustannus!$D$8:$D$10,Table13[[#This Row],[1-Duck kulutus]:[2x2-Duck kulutus]])</f>
        <v>18276.515238687251</v>
      </c>
      <c r="F43">
        <f>AVERAGE($E$2:E43)</f>
        <v>7803.2983922044014</v>
      </c>
      <c r="H43">
        <v>54.893119999999996</v>
      </c>
      <c r="I43">
        <v>93.834530000000001</v>
      </c>
      <c r="J43">
        <v>187.66906</v>
      </c>
      <c r="K43" cm="1">
        <f t="array" ref="K43">SLOPE(Table13[[#This Row],[Johtoyhteyden pituus]]*marginaalikustannus!$D$8:$D$10,Table13[[#This Row],[1-Duck tuotanto]:[2x2-Duck tuotanto]])</f>
        <v>41257.001551318899</v>
      </c>
      <c r="L43">
        <f>AVERAGE($K$2:K43)</f>
        <v>15003.233618807446</v>
      </c>
      <c r="N43">
        <v>41</v>
      </c>
      <c r="O43" cm="1">
        <f t="array" ref="O43">SLOPE(Table13[[#This Row],[Johtoyhteyden pituus]]*marginaalikustannus!$D$14:$D$16,Table13[[#This Row],[1-Duck kulutus]:[2x2-Duck kulutus]])</f>
        <v>29461.912677507236</v>
      </c>
      <c r="P43">
        <f>AVERAGE($O$2:O43)</f>
        <v>12537.160457711952</v>
      </c>
      <c r="R43">
        <v>41</v>
      </c>
      <c r="S43" cm="1">
        <f t="array" ref="S43">SLOPE(Table13[[#This Row],[Johtoyhteyden pituus]]*marginaalikustannus!$D$14:$D$16,Table13[[#This Row],[1-Duck tuotanto]:[2x2-Duck tuotanto]])</f>
        <v>66520.22942446961</v>
      </c>
      <c r="T43">
        <f>AVERAGE($S$2:S43)</f>
        <v>24169.448290327218</v>
      </c>
    </row>
    <row r="44" spans="1:20" x14ac:dyDescent="0.25">
      <c r="A44">
        <v>42</v>
      </c>
      <c r="B44">
        <v>120.9152</v>
      </c>
      <c r="C44">
        <v>207.2414</v>
      </c>
      <c r="D44">
        <v>414.4828</v>
      </c>
      <c r="E44" cm="1">
        <f t="array" ref="E44">SLOPE(Table13[[#This Row],[Johtoyhteyden pituus]]*marginaalikustannus!$D$8:$D$10,Table13[[#This Row],[1-Duck kulutus]:[2x2-Duck kulutus]])</f>
        <v>19118.659998383278</v>
      </c>
      <c r="F44">
        <f>AVERAGE($E$2:E44)</f>
        <v>8066.4463365341426</v>
      </c>
      <c r="H44">
        <v>54.224440000000001</v>
      </c>
      <c r="I44">
        <v>92.571359999999999</v>
      </c>
      <c r="J44">
        <v>185.14272</v>
      </c>
      <c r="K44" cm="1">
        <f t="array" ref="K44">SLOPE(Table13[[#This Row],[Johtoyhteyden pituus]]*marginaalikustannus!$D$8:$D$10,Table13[[#This Row],[1-Duck tuotanto]:[2x2-Duck tuotanto]])</f>
        <v>42858.913583747315</v>
      </c>
      <c r="L44">
        <f>AVERAGE($K$2:K44)</f>
        <v>15651.040129620002</v>
      </c>
      <c r="N44">
        <v>42</v>
      </c>
      <c r="O44" cm="1">
        <f t="array" ref="O44">SLOPE(Table13[[#This Row],[Johtoyhteyden pituus]]*marginaalikustannus!$D$14:$D$16,Table13[[#This Row],[1-Duck kulutus]:[2x2-Duck kulutus]])</f>
        <v>30822.8554942993</v>
      </c>
      <c r="P44">
        <f>AVERAGE($O$2:O44)</f>
        <v>12962.409179493054</v>
      </c>
      <c r="R44">
        <v>42</v>
      </c>
      <c r="S44" cm="1">
        <f t="array" ref="S44">SLOPE(Table13[[#This Row],[Johtoyhteyden pituus]]*marginaalikustannus!$D$14:$D$16,Table13[[#This Row],[1-Duck tuotanto]:[2x2-Duck tuotanto]])</f>
        <v>69106.229097368894</v>
      </c>
      <c r="T44">
        <f>AVERAGE($S$2:S44)</f>
        <v>25214.489704444462</v>
      </c>
    </row>
    <row r="45" spans="1:20" x14ac:dyDescent="0.25">
      <c r="A45">
        <v>43</v>
      </c>
      <c r="B45">
        <v>118.8728</v>
      </c>
      <c r="C45">
        <v>203.07910000000001</v>
      </c>
      <c r="D45">
        <v>406.15820000000002</v>
      </c>
      <c r="E45" cm="1">
        <f t="array" ref="E45">SLOPE(Table13[[#This Row],[Johtoyhteyden pituus]]*marginaalikustannus!$D$8:$D$10,Table13[[#This Row],[1-Duck kulutus]:[2x2-Duck kulutus]])</f>
        <v>19997.192624508385</v>
      </c>
      <c r="F45">
        <f>AVERAGE($E$2:E45)</f>
        <v>8337.5996612608305</v>
      </c>
      <c r="H45">
        <v>53.555759999999999</v>
      </c>
      <c r="I45">
        <v>91.308189999999996</v>
      </c>
      <c r="J45">
        <v>182.61637999999999</v>
      </c>
      <c r="K45" cm="1">
        <f t="array" ref="K45">SLOPE(Table13[[#This Row],[Johtoyhteyden pituus]]*marginaalikustannus!$D$8:$D$10,Table13[[#This Row],[1-Duck tuotanto]:[2x2-Duck tuotanto]])</f>
        <v>44506.608716803028</v>
      </c>
      <c r="L45">
        <f>AVERAGE($K$2:K45)</f>
        <v>16306.848506601435</v>
      </c>
      <c r="N45">
        <v>43</v>
      </c>
      <c r="O45" cm="1">
        <f t="array" ref="O45">SLOPE(Table13[[#This Row],[Johtoyhteyden pituus]]*marginaalikustannus!$D$14:$D$16,Table13[[#This Row],[1-Duck kulutus]:[2x2-Duck kulutus]])</f>
        <v>32242.921685554302</v>
      </c>
      <c r="P45">
        <f>AVERAGE($O$2:O45)</f>
        <v>13400.602645539901</v>
      </c>
      <c r="R45">
        <v>43</v>
      </c>
      <c r="S45" cm="1">
        <f t="array" ref="S45">SLOPE(Table13[[#This Row],[Johtoyhteyden pituus]]*marginaalikustannus!$D$14:$D$16,Table13[[#This Row],[1-Duck tuotanto]:[2x2-Duck tuotanto]])</f>
        <v>71766.385043813469</v>
      </c>
      <c r="T45">
        <f>AVERAGE($S$2:S45)</f>
        <v>26272.487325793758</v>
      </c>
    </row>
    <row r="46" spans="1:20" x14ac:dyDescent="0.25">
      <c r="A46">
        <v>44</v>
      </c>
      <c r="B46">
        <v>116.8304</v>
      </c>
      <c r="C46">
        <v>198.91679999999999</v>
      </c>
      <c r="D46">
        <v>397.83359999999999</v>
      </c>
      <c r="E46" cm="1">
        <f t="array" ref="E46">SLOPE(Table13[[#This Row],[Johtoyhteyden pituus]]*marginaalikustannus!$D$8:$D$10,Table13[[#This Row],[1-Duck kulutus]:[2x2-Duck kulutus]])</f>
        <v>20914.517543375452</v>
      </c>
      <c r="F46">
        <f>AVERAGE($E$2:E46)</f>
        <v>8617.0867253078213</v>
      </c>
      <c r="H46">
        <v>52.887079999999997</v>
      </c>
      <c r="I46">
        <v>90.045019999999994</v>
      </c>
      <c r="J46">
        <v>180.09003999999999</v>
      </c>
      <c r="K46" cm="1">
        <f t="array" ref="K46">SLOPE(Table13[[#This Row],[Johtoyhteyden pituus]]*marginaalikustannus!$D$8:$D$10,Table13[[#This Row],[1-Duck tuotanto]:[2x2-Duck tuotanto]])</f>
        <v>46202.076270391328</v>
      </c>
      <c r="L46">
        <f>AVERAGE($K$2:K46)</f>
        <v>16971.186901352321</v>
      </c>
      <c r="N46">
        <v>44</v>
      </c>
      <c r="O46" cm="1">
        <f t="array" ref="O46">SLOPE(Table13[[#This Row],[Johtoyhteyden pituus]]*marginaalikustannus!$D$14:$D$16,Table13[[#This Row],[1-Duck kulutus]:[2x2-Duck kulutus]])</f>
        <v>33726.03965787818</v>
      </c>
      <c r="P46">
        <f>AVERAGE($O$2:O46)</f>
        <v>13852.279023591864</v>
      </c>
      <c r="R46">
        <v>44</v>
      </c>
      <c r="S46" cm="1">
        <f t="array" ref="S46">SLOPE(Table13[[#This Row],[Johtoyhteyden pituus]]*marginaalikustannus!$D$14:$D$16,Table13[[#This Row],[1-Duck tuotanto]:[2x2-Duck tuotanto]])</f>
        <v>74503.930363184045</v>
      </c>
      <c r="T46">
        <f>AVERAGE($S$2:S46)</f>
        <v>27344.297171069098</v>
      </c>
    </row>
    <row r="47" spans="1:20" x14ac:dyDescent="0.25">
      <c r="A47">
        <v>45</v>
      </c>
      <c r="B47">
        <v>114.788</v>
      </c>
      <c r="C47">
        <v>194.75450000000001</v>
      </c>
      <c r="D47">
        <v>389.50900000000001</v>
      </c>
      <c r="E47" cm="1">
        <f t="array" ref="E47">SLOPE(Table13[[#This Row],[Johtoyhteyden pituus]]*marginaalikustannus!$D$8:$D$10,Table13[[#This Row],[1-Duck kulutus]:[2x2-Duck kulutus]])</f>
        <v>21873.255217476682</v>
      </c>
      <c r="F47">
        <f>AVERAGE($E$2:E47)</f>
        <v>8905.2643012245353</v>
      </c>
      <c r="H47">
        <v>52.218400000000003</v>
      </c>
      <c r="I47">
        <v>88.781849999999991</v>
      </c>
      <c r="J47">
        <v>177.56369999999998</v>
      </c>
      <c r="K47" cm="1">
        <f t="array" ref="K47">SLOPE(Table13[[#This Row],[Johtoyhteyden pituus]]*marginaalikustannus!$D$8:$D$10,Table13[[#This Row],[1-Duck tuotanto]:[2x2-Duck tuotanto]])</f>
        <v>47947.42239495449</v>
      </c>
      <c r="L47">
        <f>AVERAGE($K$2:K47)</f>
        <v>17644.583325126281</v>
      </c>
      <c r="N47">
        <v>45</v>
      </c>
      <c r="O47" cm="1">
        <f t="array" ref="O47">SLOPE(Table13[[#This Row],[Johtoyhteyden pituus]]*marginaalikustannus!$D$14:$D$16,Table13[[#This Row],[1-Duck kulutus]:[2x2-Duck kulutus]])</f>
        <v>35276.492795997357</v>
      </c>
      <c r="P47">
        <f>AVERAGE($O$2:O47)</f>
        <v>14318.022801252851</v>
      </c>
      <c r="R47">
        <v>45</v>
      </c>
      <c r="S47" cm="1">
        <f t="array" ref="S47">SLOPE(Table13[[#This Row],[Johtoyhteyden pituus]]*marginaalikustannus!$D$14:$D$16,Table13[[#This Row],[1-Duck tuotanto]:[2x2-Duck tuotanto]])</f>
        <v>77322.288685459411</v>
      </c>
      <c r="T47">
        <f>AVERAGE($S$2:S47)</f>
        <v>28430.775247468886</v>
      </c>
    </row>
    <row r="48" spans="1:20" x14ac:dyDescent="0.25">
      <c r="A48">
        <v>46</v>
      </c>
      <c r="B48">
        <v>112.7456</v>
      </c>
      <c r="C48">
        <v>190.59219999999999</v>
      </c>
      <c r="D48">
        <v>381.18439999999998</v>
      </c>
      <c r="E48" cm="1">
        <f t="array" ref="E48">SLOPE(Table13[[#This Row],[Johtoyhteyden pituus]]*marginaalikustannus!$D$8:$D$10,Table13[[#This Row],[1-Duck kulutus]:[2x2-Duck kulutus]])</f>
        <v>22876.266896673427</v>
      </c>
      <c r="F48">
        <f>AVERAGE($E$2:E48)</f>
        <v>9202.5196755957895</v>
      </c>
      <c r="H48">
        <v>51.549720000000001</v>
      </c>
      <c r="I48">
        <v>87.518680000000003</v>
      </c>
      <c r="J48">
        <v>175.03736000000001</v>
      </c>
      <c r="K48" cm="1">
        <f t="array" ref="K48">SLOPE(Table13[[#This Row],[Johtoyhteyden pituus]]*marginaalikustannus!$D$8:$D$10,Table13[[#This Row],[1-Duck tuotanto]:[2x2-Duck tuotanto]])</f>
        <v>49744.878767169255</v>
      </c>
      <c r="L48">
        <f>AVERAGE($K$2:K48)</f>
        <v>18327.56833453145</v>
      </c>
      <c r="N48">
        <v>46</v>
      </c>
      <c r="O48" cm="1">
        <f t="array" ref="O48">SLOPE(Table13[[#This Row],[Johtoyhteyden pituus]]*marginaalikustannus!$D$14:$D$16,Table13[[#This Row],[1-Duck kulutus]:[2x2-Duck kulutus]])</f>
        <v>36898.960372458248</v>
      </c>
      <c r="P48">
        <f>AVERAGE($O$2:O48)</f>
        <v>14798.468281491263</v>
      </c>
      <c r="R48">
        <v>46</v>
      </c>
      <c r="S48" cm="1">
        <f t="array" ref="S48">SLOPE(Table13[[#This Row],[Johtoyhteyden pituus]]*marginaalikustannus!$D$14:$D$16,Table13[[#This Row],[1-Duck tuotanto]:[2x2-Duck tuotanto]])</f>
        <v>80225.088402122739</v>
      </c>
      <c r="T48">
        <f>AVERAGE($S$2:S48)</f>
        <v>29532.781910333862</v>
      </c>
    </row>
    <row r="49" spans="1:20" x14ac:dyDescent="0.25">
      <c r="A49">
        <v>47</v>
      </c>
      <c r="B49">
        <v>110.7032</v>
      </c>
      <c r="C49">
        <v>186.4299</v>
      </c>
      <c r="D49">
        <v>372.85980000000001</v>
      </c>
      <c r="E49" cm="1">
        <f t="array" ref="E49">SLOPE(Table13[[#This Row],[Johtoyhteyden pituus]]*marginaalikustannus!$D$8:$D$10,Table13[[#This Row],[1-Duck kulutus]:[2x2-Duck kulutus]])</f>
        <v>23926.682841612579</v>
      </c>
      <c r="F49">
        <f>AVERAGE($E$2:E49)</f>
        <v>9509.2730748878039</v>
      </c>
      <c r="H49">
        <v>50.881039999999999</v>
      </c>
      <c r="I49">
        <v>86.255510000000001</v>
      </c>
      <c r="J49">
        <v>172.51102</v>
      </c>
      <c r="K49" cm="1">
        <f t="array" ref="K49">SLOPE(Table13[[#This Row],[Johtoyhteyden pituus]]*marginaalikustannus!$D$8:$D$10,Table13[[#This Row],[1-Duck tuotanto]:[2x2-Duck tuotanto]])</f>
        <v>51596.812073222041</v>
      </c>
      <c r="L49">
        <f>AVERAGE($K$2:K49)</f>
        <v>19020.677579087504</v>
      </c>
      <c r="N49">
        <v>47</v>
      </c>
      <c r="O49" cm="1">
        <f t="array" ref="O49">SLOPE(Table13[[#This Row],[Johtoyhteyden pituus]]*marginaalikustannus!$D$14:$D$16,Table13[[#This Row],[1-Duck kulutus]:[2x2-Duck kulutus]])</f>
        <v>38598.564231614371</v>
      </c>
      <c r="P49">
        <f>AVERAGE($O$2:O49)</f>
        <v>15294.303613785494</v>
      </c>
      <c r="R49">
        <v>47</v>
      </c>
      <c r="S49" cm="1">
        <f t="array" ref="S49">SLOPE(Table13[[#This Row],[Johtoyhteyden pituus]]*marginaalikustannus!$D$14:$D$16,Table13[[#This Row],[1-Duck tuotanto]:[2x2-Duck tuotanto]])</f>
        <v>83216.178190582083</v>
      </c>
      <c r="T49">
        <f>AVERAGE($S$2:S49)</f>
        <v>30651.185999505698</v>
      </c>
    </row>
    <row r="50" spans="1:20" x14ac:dyDescent="0.25">
      <c r="A50">
        <v>48</v>
      </c>
      <c r="B50">
        <v>108.66079999999999</v>
      </c>
      <c r="C50">
        <v>182.26760000000002</v>
      </c>
      <c r="D50">
        <v>364.53520000000003</v>
      </c>
      <c r="E50" cm="1">
        <f t="array" ref="E50">SLOPE(Table13[[#This Row],[Johtoyhteyden pituus]]*marginaalikustannus!$D$8:$D$10,Table13[[#This Row],[1-Duck kulutus]:[2x2-Duck kulutus]])</f>
        <v>25027.934599379034</v>
      </c>
      <c r="F50">
        <f>AVERAGE($E$2:E50)</f>
        <v>9825.9804529386456</v>
      </c>
      <c r="H50">
        <v>50.212359999999997</v>
      </c>
      <c r="I50">
        <v>84.992339999999999</v>
      </c>
      <c r="J50">
        <v>169.98468</v>
      </c>
      <c r="K50" cm="1">
        <f t="array" ref="K50">SLOPE(Table13[[#This Row],[Johtoyhteyden pituus]]*marginaalikustannus!$D$8:$D$10,Table13[[#This Row],[1-Duck tuotanto]:[2x2-Duck tuotanto]])</f>
        <v>53505.73436406556</v>
      </c>
      <c r="L50">
        <f>AVERAGE($K$2:K50)</f>
        <v>19724.454248168688</v>
      </c>
      <c r="N50">
        <v>48</v>
      </c>
      <c r="O50" cm="1">
        <f t="array" ref="O50">SLOPE(Table13[[#This Row],[Johtoyhteyden pituus]]*marginaalikustannus!$D$14:$D$16,Table13[[#This Row],[1-Duck kulutus]:[2x2-Duck kulutus]])</f>
        <v>40380.922218666885</v>
      </c>
      <c r="P50">
        <f>AVERAGE($O$2:O50)</f>
        <v>15806.27542204838</v>
      </c>
      <c r="R50">
        <v>48</v>
      </c>
      <c r="S50" cm="1">
        <f t="array" ref="S50">SLOPE(Table13[[#This Row],[Johtoyhteyden pituus]]*marginaalikustannus!$D$14:$D$16,Table13[[#This Row],[1-Duck tuotanto]:[2x2-Duck tuotanto]])</f>
        <v>86299.64397123571</v>
      </c>
      <c r="T50">
        <f>AVERAGE($S$2:S50)</f>
        <v>31786.86881525529</v>
      </c>
    </row>
    <row r="51" spans="1:20" x14ac:dyDescent="0.25">
      <c r="A51">
        <v>49</v>
      </c>
      <c r="B51">
        <v>106.61839999999999</v>
      </c>
      <c r="C51">
        <v>178.1053</v>
      </c>
      <c r="D51">
        <v>356.2106</v>
      </c>
      <c r="E51" cm="1">
        <f t="array" ref="E51">SLOPE(Table13[[#This Row],[Johtoyhteyden pituus]]*marginaalikustannus!$D$8:$D$10,Table13[[#This Row],[1-Duck kulutus]:[2x2-Duck kulutus]])</f>
        <v>26183.792024429593</v>
      </c>
      <c r="F51">
        <f>AVERAGE($E$2:E51)</f>
        <v>10153.136684368465</v>
      </c>
      <c r="H51">
        <v>49.543680000000002</v>
      </c>
      <c r="I51">
        <v>83.729169999999996</v>
      </c>
      <c r="J51">
        <v>167.45833999999999</v>
      </c>
      <c r="K51" cm="1">
        <f t="array" ref="K51">SLOPE(Table13[[#This Row],[Johtoyhteyden pituus]]*marginaalikustannus!$D$8:$D$10,Table13[[#This Row],[1-Duck tuotanto]:[2x2-Duck tuotanto]])</f>
        <v>55474.314377547562</v>
      </c>
      <c r="L51">
        <f>AVERAGE($K$2:K51)</f>
        <v>20439.451450756267</v>
      </c>
      <c r="N51">
        <v>49</v>
      </c>
      <c r="O51" cm="1">
        <f t="array" ref="O51">SLOPE(Table13[[#This Row],[Johtoyhteyden pituus]]*marginaalikustannus!$D$14:$D$16,Table13[[#This Row],[1-Duck kulutus]:[2x2-Duck kulutus]])</f>
        <v>42252.209515000905</v>
      </c>
      <c r="P51">
        <f>AVERAGE($O$2:O51)</f>
        <v>16335.19410390743</v>
      </c>
      <c r="R51">
        <v>49</v>
      </c>
      <c r="S51" cm="1">
        <f t="array" ref="S51">SLOPE(Table13[[#This Row],[Johtoyhteyden pituus]]*marginaalikustannus!$D$14:$D$16,Table13[[#This Row],[1-Duck tuotanto]:[2x2-Duck tuotanto]])</f>
        <v>89479.82745366465</v>
      </c>
      <c r="T51">
        <f>AVERAGE($S$2:S51)</f>
        <v>32940.727988023478</v>
      </c>
    </row>
    <row r="52" spans="1:20" x14ac:dyDescent="0.25">
      <c r="A52">
        <v>50</v>
      </c>
      <c r="B52">
        <v>104.57599999999999</v>
      </c>
      <c r="C52">
        <v>173.94300000000001</v>
      </c>
      <c r="D52">
        <v>347.88600000000002</v>
      </c>
      <c r="E52" cm="1">
        <f t="array" ref="E52">SLOPE(Table13[[#This Row],[Johtoyhteyden pituus]]*marginaalikustannus!$D$8:$D$10,Table13[[#This Row],[1-Duck kulutus]:[2x2-Duck kulutus]])</f>
        <v>27398.405876193388</v>
      </c>
      <c r="F52">
        <f>AVERAGE($E$2:E52)</f>
        <v>10491.279217541503</v>
      </c>
      <c r="H52">
        <v>48.875</v>
      </c>
      <c r="I52">
        <v>82.465999999999994</v>
      </c>
      <c r="J52">
        <v>164.93199999999999</v>
      </c>
      <c r="K52" cm="1">
        <f t="array" ref="K52">SLOPE(Table13[[#This Row],[Johtoyhteyden pituus]]*marginaalikustannus!$D$8:$D$10,Table13[[#This Row],[1-Duck tuotanto]:[2x2-Duck tuotanto]])</f>
        <v>57505.389934275758</v>
      </c>
      <c r="L52">
        <f>AVERAGE($K$2:K52)</f>
        <v>21166.234558276257</v>
      </c>
      <c r="N52">
        <v>50</v>
      </c>
      <c r="O52" cm="1">
        <f t="array" ref="O52">SLOPE(Table13[[#This Row],[Johtoyhteyden pituus]]*marginaalikustannus!$D$14:$D$16,Table13[[#This Row],[1-Duck kulutus]:[2x2-Duck kulutus]])</f>
        <v>44219.229274486024</v>
      </c>
      <c r="P52">
        <f>AVERAGE($O$2:O52)</f>
        <v>16881.939891565835</v>
      </c>
      <c r="R52">
        <v>50</v>
      </c>
      <c r="S52" cm="1">
        <f t="array" ref="S52">SLOPE(Table13[[#This Row],[Johtoyhteyden pituus]]*marginaalikustannus!$D$14:$D$16,Table13[[#This Row],[1-Duck tuotanto]:[2x2-Duck tuotanto]])</f>
        <v>92761.346448254248</v>
      </c>
      <c r="T52">
        <f>AVERAGE($S$2:S52)</f>
        <v>34113.68129116526</v>
      </c>
    </row>
    <row r="53" spans="1:20" x14ac:dyDescent="0.25">
      <c r="A53">
        <v>51</v>
      </c>
      <c r="B53">
        <v>102.92729999999999</v>
      </c>
      <c r="C53">
        <v>171.16770000000002</v>
      </c>
      <c r="D53">
        <v>342.33540000000005</v>
      </c>
      <c r="E53" cm="1">
        <f t="array" ref="E53">SLOPE(Table13[[#This Row],[Johtoyhteyden pituus]]*marginaalikustannus!$D$8:$D$10,Table13[[#This Row],[1-Duck kulutus]:[2x2-Duck kulutus]])</f>
        <v>28401.396990286223</v>
      </c>
      <c r="F53">
        <f>AVERAGE($E$2:E53)</f>
        <v>10835.704559325055</v>
      </c>
      <c r="H53">
        <v>48.457769999999996</v>
      </c>
      <c r="I53">
        <v>81.670179999999988</v>
      </c>
      <c r="J53">
        <v>163.34035999999998</v>
      </c>
      <c r="K53" cm="1">
        <f t="array" ref="K53">SLOPE(Table13[[#This Row],[Johtoyhteyden pituus]]*marginaalikustannus!$D$8:$D$10,Table13[[#This Row],[1-Duck tuotanto]:[2x2-Duck tuotanto]])</f>
        <v>59249.970279272042</v>
      </c>
      <c r="L53">
        <f>AVERAGE($K$2:K53)</f>
        <v>21898.614091372328</v>
      </c>
      <c r="N53">
        <v>51</v>
      </c>
      <c r="O53" cm="1">
        <f t="array" ref="O53">SLOPE(Table13[[#This Row],[Johtoyhteyden pituus]]*marginaalikustannus!$D$14:$D$16,Table13[[#This Row],[1-Duck kulutus]:[2x2-Duck kulutus]])</f>
        <v>45838.318288228715</v>
      </c>
      <c r="P53">
        <f>AVERAGE($O$2:O53)</f>
        <v>17438.793322270889</v>
      </c>
      <c r="R53">
        <v>51</v>
      </c>
      <c r="S53" cm="1">
        <f t="array" ref="S53">SLOPE(Table13[[#This Row],[Johtoyhteyden pituus]]*marginaalikustannus!$D$14:$D$16,Table13[[#This Row],[1-Duck tuotanto]:[2x2-Duck tuotanto]])</f>
        <v>95579.399233510732</v>
      </c>
      <c r="T53">
        <f>AVERAGE($S$2:S53)</f>
        <v>35295.714328518057</v>
      </c>
    </row>
    <row r="54" spans="1:20" x14ac:dyDescent="0.25">
      <c r="A54">
        <v>52</v>
      </c>
      <c r="B54">
        <v>101.2786</v>
      </c>
      <c r="C54">
        <v>168.39240000000001</v>
      </c>
      <c r="D54">
        <v>336.78480000000002</v>
      </c>
      <c r="E54" cm="1">
        <f t="array" ref="E54">SLOPE(Table13[[#This Row],[Johtoyhteyden pituus]]*marginaalikustannus!$D$8:$D$10,Table13[[#This Row],[1-Duck kulutus]:[2x2-Duck kulutus]])</f>
        <v>29437.589855371818</v>
      </c>
      <c r="F54">
        <f>AVERAGE($E$2:E54)</f>
        <v>11186.683527174995</v>
      </c>
      <c r="H54">
        <v>48.04054</v>
      </c>
      <c r="I54">
        <v>80.874359999999996</v>
      </c>
      <c r="J54">
        <v>161.74871999999999</v>
      </c>
      <c r="K54" cm="1">
        <f t="array" ref="K54">SLOPE(Table13[[#This Row],[Johtoyhteyden pituus]]*marginaalikustannus!$D$8:$D$10,Table13[[#This Row],[1-Duck tuotanto]:[2x2-Duck tuotanto]])</f>
        <v>61030.258333440761</v>
      </c>
      <c r="L54">
        <f>AVERAGE($K$2:K54)</f>
        <v>22636.947001600038</v>
      </c>
      <c r="N54">
        <v>52</v>
      </c>
      <c r="O54" cm="1">
        <f t="array" ref="O54">SLOPE(Table13[[#This Row],[Johtoyhteyden pituus]]*marginaalikustannus!$D$14:$D$16,Table13[[#This Row],[1-Duck kulutus]:[2x2-Duck kulutus]])</f>
        <v>47511.027847470257</v>
      </c>
      <c r="P54">
        <f>AVERAGE($O$2:O54)</f>
        <v>18006.193973689748</v>
      </c>
      <c r="R54">
        <v>52</v>
      </c>
      <c r="S54" cm="1">
        <f t="array" ref="S54">SLOPE(Table13[[#This Row],[Johtoyhteyden pituus]]*marginaalikustannus!$D$14:$D$16,Table13[[#This Row],[1-Duck tuotanto]:[2x2-Duck tuotanto]])</f>
        <v>98455.36739746746</v>
      </c>
      <c r="T54">
        <f>AVERAGE($S$2:S54)</f>
        <v>36487.405895856726</v>
      </c>
    </row>
    <row r="55" spans="1:20" x14ac:dyDescent="0.25">
      <c r="A55">
        <v>53</v>
      </c>
      <c r="B55">
        <v>99.629899999999992</v>
      </c>
      <c r="C55">
        <v>165.61709999999999</v>
      </c>
      <c r="D55">
        <v>331.23419999999999</v>
      </c>
      <c r="E55" cm="1">
        <f t="array" ref="E55">SLOPE(Table13[[#This Row],[Johtoyhteyden pituus]]*marginaalikustannus!$D$8:$D$10,Table13[[#This Row],[1-Duck kulutus]:[2x2-Duck kulutus]])</f>
        <v>30508.660791605806</v>
      </c>
      <c r="F55">
        <f>AVERAGE($E$2:E55)</f>
        <v>11544.49792096075</v>
      </c>
      <c r="H55">
        <v>47.623310000000004</v>
      </c>
      <c r="I55">
        <v>80.078540000000004</v>
      </c>
      <c r="J55">
        <v>160.15708000000001</v>
      </c>
      <c r="K55" cm="1">
        <f t="array" ref="K55">SLOPE(Table13[[#This Row],[Johtoyhteyden pituus]]*marginaalikustannus!$D$8:$D$10,Table13[[#This Row],[1-Duck tuotanto]:[2x2-Duck tuotanto]])</f>
        <v>62847.360173756031</v>
      </c>
      <c r="L55">
        <f>AVERAGE($K$2:K55)</f>
        <v>23381.584282565887</v>
      </c>
      <c r="N55">
        <v>53</v>
      </c>
      <c r="O55" cm="1">
        <f t="array" ref="O55">SLOPE(Table13[[#This Row],[Johtoyhteyden pituus]]*marginaalikustannus!$D$14:$D$16,Table13[[#This Row],[1-Duck kulutus]:[2x2-Duck kulutus]])</f>
        <v>49240.066440921037</v>
      </c>
      <c r="P55">
        <f>AVERAGE($O$2:O55)</f>
        <v>18584.599019379213</v>
      </c>
      <c r="R55">
        <v>53</v>
      </c>
      <c r="S55" cm="1">
        <f t="array" ref="S55">SLOPE(Table13[[#This Row],[Johtoyhteyden pituus]]*marginaalikustannus!$D$14:$D$16,Table13[[#This Row],[1-Duck tuotanto]:[2x2-Duck tuotanto]])</f>
        <v>101391.05232994483</v>
      </c>
      <c r="T55">
        <f>AVERAGE($S$2:S55)</f>
        <v>37689.325274265764</v>
      </c>
    </row>
    <row r="56" spans="1:20" x14ac:dyDescent="0.25">
      <c r="A56">
        <v>54</v>
      </c>
      <c r="B56">
        <v>97.981200000000001</v>
      </c>
      <c r="C56">
        <v>162.84180000000001</v>
      </c>
      <c r="D56">
        <v>325.68360000000001</v>
      </c>
      <c r="E56" cm="1">
        <f t="array" ref="E56">SLOPE(Table13[[#This Row],[Johtoyhteyden pituus]]*marginaalikustannus!$D$8:$D$10,Table13[[#This Row],[1-Duck kulutus]:[2x2-Duck kulutus]])</f>
        <v>31616.400896215771</v>
      </c>
      <c r="F56">
        <f>AVERAGE($E$2:E56)</f>
        <v>11909.441611419934</v>
      </c>
      <c r="H56">
        <v>47.20608</v>
      </c>
      <c r="I56">
        <v>79.282719999999998</v>
      </c>
      <c r="J56">
        <v>158.56544</v>
      </c>
      <c r="K56" cm="1">
        <f t="array" ref="K56">SLOPE(Table13[[#This Row],[Johtoyhteyden pituus]]*marginaalikustannus!$D$8:$D$10,Table13[[#This Row],[1-Duck tuotanto]:[2x2-Duck tuotanto]])</f>
        <v>64702.427969988334</v>
      </c>
      <c r="L56">
        <f>AVERAGE($K$2:K56)</f>
        <v>24132.872349609934</v>
      </c>
      <c r="N56">
        <v>54</v>
      </c>
      <c r="O56" cm="1">
        <f t="array" ref="O56">SLOPE(Table13[[#This Row],[Johtoyhteyden pituus]]*marginaalikustannus!$D$14:$D$16,Table13[[#This Row],[1-Duck kulutus]:[2x2-Duck kulutus]])</f>
        <v>51028.328093367243</v>
      </c>
      <c r="P56">
        <f>AVERAGE($O$2:O56)</f>
        <v>19174.485002542635</v>
      </c>
      <c r="R56">
        <v>54</v>
      </c>
      <c r="S56" cm="1">
        <f t="array" ref="S56">SLOPE(Table13[[#This Row],[Johtoyhteyden pituus]]*marginaalikustannus!$D$14:$D$16,Table13[[#This Row],[1-Duck tuotanto]:[2x2-Duck tuotanto]])</f>
        <v>104388.33080281421</v>
      </c>
      <c r="T56">
        <f>AVERAGE($S$2:S56)</f>
        <v>38902.03446569392</v>
      </c>
    </row>
    <row r="57" spans="1:20" x14ac:dyDescent="0.25">
      <c r="A57">
        <v>55</v>
      </c>
      <c r="B57">
        <v>96.332499999999996</v>
      </c>
      <c r="C57">
        <v>160.06650000000002</v>
      </c>
      <c r="D57">
        <v>320.13300000000004</v>
      </c>
      <c r="E57" cm="1">
        <f t="array" ref="E57">SLOPE(Table13[[#This Row],[Johtoyhteyden pituus]]*marginaalikustannus!$D$8:$D$10,Table13[[#This Row],[1-Duck kulutus]:[2x2-Duck kulutus]])</f>
        <v>32762.726037830489</v>
      </c>
      <c r="F57">
        <f>AVERAGE($E$2:E57)</f>
        <v>12281.821690462979</v>
      </c>
      <c r="H57">
        <v>46.788849999999996</v>
      </c>
      <c r="I57">
        <v>78.486899999999991</v>
      </c>
      <c r="J57">
        <v>156.97379999999998</v>
      </c>
      <c r="K57" cm="1">
        <f t="array" ref="K57">SLOPE(Table13[[#This Row],[Johtoyhteyden pituus]]*marginaalikustannus!$D$8:$D$10,Table13[[#This Row],[1-Duck tuotanto]:[2x2-Duck tuotanto]])</f>
        <v>66596.662407401629</v>
      </c>
      <c r="L57">
        <f>AVERAGE($K$2:K57)</f>
        <v>24891.154314927644</v>
      </c>
      <c r="N57">
        <v>55</v>
      </c>
      <c r="O57" cm="1">
        <f t="array" ref="O57">SLOPE(Table13[[#This Row],[Johtoyhteyden pituus]]*marginaalikustannus!$D$14:$D$16,Table13[[#This Row],[1-Duck kulutus]:[2x2-Duck kulutus]])</f>
        <v>52878.908529100096</v>
      </c>
      <c r="P57">
        <f>AVERAGE($O$2:O57)</f>
        <v>19776.349708374015</v>
      </c>
      <c r="R57">
        <v>55</v>
      </c>
      <c r="S57" cm="1">
        <f t="array" ref="S57">SLOPE(Table13[[#This Row],[Johtoyhteyden pituus]]*marginaalikustannus!$D$14:$D$16,Table13[[#This Row],[1-Duck tuotanto]:[2x2-Duck tuotanto]])</f>
        <v>107449.15894900289</v>
      </c>
      <c r="T57">
        <f>AVERAGE($S$2:S57)</f>
        <v>40126.090260038727</v>
      </c>
    </row>
    <row r="58" spans="1:20" x14ac:dyDescent="0.25">
      <c r="A58">
        <v>56</v>
      </c>
      <c r="B58">
        <v>94.683799999999991</v>
      </c>
      <c r="C58">
        <v>157.2912</v>
      </c>
      <c r="D58">
        <v>314.58240000000001</v>
      </c>
      <c r="E58" cm="1">
        <f t="array" ref="E58">SLOPE(Table13[[#This Row],[Johtoyhteyden pituus]]*marginaalikustannus!$D$8:$D$10,Table13[[#This Row],[1-Duck kulutus]:[2x2-Duck kulutus]])</f>
        <v>33949.687913617774</v>
      </c>
      <c r="F58">
        <f>AVERAGE($E$2:E58)</f>
        <v>12661.959694377976</v>
      </c>
      <c r="H58">
        <v>46.37162</v>
      </c>
      <c r="I58">
        <v>77.691079999999999</v>
      </c>
      <c r="J58">
        <v>155.38216</v>
      </c>
      <c r="K58" cm="1">
        <f t="array" ref="K58">SLOPE(Table13[[#This Row],[Johtoyhteyden pituus]]*marginaalikustannus!$D$8:$D$10,Table13[[#This Row],[1-Duck tuotanto]:[2x2-Duck tuotanto]])</f>
        <v>68531.315263647368</v>
      </c>
      <c r="L58">
        <f>AVERAGE($K$2:K58)</f>
        <v>25656.771173677113</v>
      </c>
      <c r="N58">
        <v>56</v>
      </c>
      <c r="O58" cm="1">
        <f t="array" ref="O58">SLOPE(Table13[[#This Row],[Johtoyhteyden pituus]]*marginaalikustannus!$D$14:$D$16,Table13[[#This Row],[1-Duck kulutus]:[2x2-Duck kulutus]])</f>
        <v>54795.123055014898</v>
      </c>
      <c r="P58">
        <f>AVERAGE($O$2:O58)</f>
        <v>20390.714153051929</v>
      </c>
      <c r="R58">
        <v>56</v>
      </c>
      <c r="S58" cm="1">
        <f t="array" ref="S58">SLOPE(Table13[[#This Row],[Johtoyhteyden pituus]]*marginaalikustannus!$D$14:$D$16,Table13[[#This Row],[1-Duck tuotanto]:[2x2-Duck tuotanto]])</f>
        <v>110575.576495845</v>
      </c>
      <c r="T58">
        <f>AVERAGE($S$2:S58)</f>
        <v>41362.046158912519</v>
      </c>
    </row>
    <row r="59" spans="1:20" x14ac:dyDescent="0.25">
      <c r="A59">
        <v>57</v>
      </c>
      <c r="B59">
        <v>93.0351</v>
      </c>
      <c r="C59">
        <v>154.51589999999999</v>
      </c>
      <c r="D59">
        <v>309.03179999999998</v>
      </c>
      <c r="E59" cm="1">
        <f t="array" ref="E59">SLOPE(Table13[[#This Row],[Johtoyhteyden pituus]]*marginaalikustannus!$D$8:$D$10,Table13[[#This Row],[1-Duck kulutus]:[2x2-Duck kulutus]])</f>
        <v>35179.486303464262</v>
      </c>
      <c r="F59">
        <f>AVERAGE($E$2:E59)</f>
        <v>13050.192911776016</v>
      </c>
      <c r="H59">
        <v>45.954390000000004</v>
      </c>
      <c r="I59">
        <v>76.895260000000007</v>
      </c>
      <c r="J59">
        <v>153.79052000000001</v>
      </c>
      <c r="K59" cm="1">
        <f t="array" ref="K59">SLOPE(Table13[[#This Row],[Johtoyhteyden pituus]]*marginaalikustannus!$D$8:$D$10,Table13[[#This Row],[1-Duck tuotanto]:[2x2-Duck tuotanto]])</f>
        <v>70507.692151409647</v>
      </c>
      <c r="L59">
        <f>AVERAGE($K$2:K59)</f>
        <v>26430.0629146725</v>
      </c>
      <c r="N59">
        <v>57</v>
      </c>
      <c r="O59" cm="1">
        <f t="array" ref="O59">SLOPE(Table13[[#This Row],[Johtoyhteyden pituus]]*marginaalikustannus!$D$14:$D$16,Table13[[#This Row],[1-Duck kulutus]:[2x2-Duck kulutus]])</f>
        <v>56780.52638068275</v>
      </c>
      <c r="P59">
        <f>AVERAGE($O$2:O59)</f>
        <v>21018.124708700736</v>
      </c>
      <c r="R59">
        <v>57</v>
      </c>
      <c r="S59" cm="1">
        <f t="array" ref="S59">SLOPE(Table13[[#This Row],[Johtoyhteyden pituus]]*marginaalikustannus!$D$14:$D$16,Table13[[#This Row],[1-Duck tuotanto]:[2x2-Duck tuotanto]])</f>
        <v>113769.71127192196</v>
      </c>
      <c r="T59">
        <f>AVERAGE($S$2:S59)</f>
        <v>42610.454178102336</v>
      </c>
    </row>
    <row r="60" spans="1:20" x14ac:dyDescent="0.25">
      <c r="A60">
        <v>58</v>
      </c>
      <c r="B60">
        <v>91.386399999999995</v>
      </c>
      <c r="C60">
        <v>151.7406</v>
      </c>
      <c r="D60">
        <v>303.4812</v>
      </c>
      <c r="E60" cm="1">
        <f t="array" ref="E60">SLOPE(Table13[[#This Row],[Johtoyhteyden pituus]]*marginaalikustannus!$D$8:$D$10,Table13[[#This Row],[1-Duck kulutus]:[2x2-Duck kulutus]])</f>
        <v>36454.482675162297</v>
      </c>
      <c r="F60">
        <f>AVERAGE($E$2:E60)</f>
        <v>13446.875789121545</v>
      </c>
      <c r="H60">
        <v>45.53716</v>
      </c>
      <c r="I60">
        <v>76.099440000000001</v>
      </c>
      <c r="J60">
        <v>152.19888</v>
      </c>
      <c r="K60" cm="1">
        <f t="array" ref="K60">SLOPE(Table13[[#This Row],[Johtoyhteyden pituus]]*marginaalikustannus!$D$8:$D$10,Table13[[#This Row],[1-Duck tuotanto]:[2x2-Duck tuotanto]])</f>
        <v>72527.155439354494</v>
      </c>
      <c r="L60">
        <f>AVERAGE($K$2:K60)</f>
        <v>27211.369567633214</v>
      </c>
      <c r="N60">
        <v>58</v>
      </c>
      <c r="O60" cm="1">
        <f t="array" ref="O60">SLOPE(Table13[[#This Row],[Johtoyhteyden pituus]]*marginaalikustannus!$D$14:$D$16,Table13[[#This Row],[1-Duck kulutus]:[2x2-Duck kulutus]])</f>
        <v>58838.934624655369</v>
      </c>
      <c r="P60">
        <f>AVERAGE($O$2:O60)</f>
        <v>21659.155385242342</v>
      </c>
      <c r="R60">
        <v>58</v>
      </c>
      <c r="S60" cm="1">
        <f t="array" ref="S60">SLOPE(Table13[[#This Row],[Johtoyhteyden pituus]]*marginaalikustannus!$D$14:$D$16,Table13[[#This Row],[1-Duck tuotanto]:[2x2-Duck tuotanto]])</f>
        <v>117033.78400819704</v>
      </c>
      <c r="T60">
        <f>AVERAGE($S$2:S60)</f>
        <v>43871.866548103942</v>
      </c>
    </row>
    <row r="61" spans="1:20" x14ac:dyDescent="0.25">
      <c r="A61">
        <v>59</v>
      </c>
      <c r="B61">
        <v>89.737700000000004</v>
      </c>
      <c r="C61">
        <v>148.96530000000001</v>
      </c>
      <c r="D61">
        <v>297.93060000000003</v>
      </c>
      <c r="E61" cm="1">
        <f t="array" ref="E61">SLOPE(Table13[[#This Row],[Johtoyhteyden pituus]]*marginaalikustannus!$D$8:$D$10,Table13[[#This Row],[1-Duck kulutus]:[2x2-Duck kulutus]])</f>
        <v>37777.215317623697</v>
      </c>
      <c r="F61">
        <f>AVERAGE($E$2:E61)</f>
        <v>13852.381447929914</v>
      </c>
      <c r="H61">
        <v>45.119929999999997</v>
      </c>
      <c r="I61">
        <v>75.303619999999995</v>
      </c>
      <c r="J61">
        <v>150.60723999999999</v>
      </c>
      <c r="K61" cm="1">
        <f t="array" ref="K61">SLOPE(Table13[[#This Row],[Johtoyhteyden pituus]]*marginaalikustannus!$D$8:$D$10,Table13[[#This Row],[1-Duck tuotanto]:[2x2-Duck tuotanto]])</f>
        <v>74591.127365032837</v>
      </c>
      <c r="L61">
        <f>AVERAGE($K$2:K61)</f>
        <v>28001.032197589873</v>
      </c>
      <c r="N61">
        <v>59</v>
      </c>
      <c r="O61" cm="1">
        <f t="array" ref="O61">SLOPE(Table13[[#This Row],[Johtoyhteyden pituus]]*marginaalikustannus!$D$14:$D$16,Table13[[#This Row],[1-Duck kulutus]:[2x2-Duck kulutus]])</f>
        <v>60974.449793607826</v>
      </c>
      <c r="P61">
        <f>AVERAGE($O$2:O61)</f>
        <v>22314.410292048433</v>
      </c>
      <c r="R61">
        <v>59</v>
      </c>
      <c r="S61" cm="1">
        <f t="array" ref="S61">SLOPE(Table13[[#This Row],[Johtoyhteyden pituus]]*marginaalikustannus!$D$14:$D$16,Table13[[#This Row],[1-Duck tuotanto]:[2x2-Duck tuotanto]])</f>
        <v>120370.11345607514</v>
      </c>
      <c r="T61">
        <f>AVERAGE($S$2:S61)</f>
        <v>45146.837329903465</v>
      </c>
    </row>
    <row r="62" spans="1:20" x14ac:dyDescent="0.25">
      <c r="A62">
        <v>60</v>
      </c>
      <c r="B62">
        <v>88.088999999999999</v>
      </c>
      <c r="C62">
        <v>146.19</v>
      </c>
      <c r="D62">
        <v>292.38</v>
      </c>
      <c r="E62" cm="1">
        <f t="array" ref="E62">SLOPE(Table13[[#This Row],[Johtoyhteyden pituus]]*marginaalikustannus!$D$8:$D$10,Table13[[#This Row],[1-Duck kulutus]:[2x2-Duck kulutus]])</f>
        <v>39150.41620615399</v>
      </c>
      <c r="F62">
        <f>AVERAGE($E$2:E62)</f>
        <v>14267.103329212277</v>
      </c>
      <c r="H62">
        <v>44.7027</v>
      </c>
      <c r="I62">
        <v>74.507800000000003</v>
      </c>
      <c r="J62">
        <v>149.01560000000001</v>
      </c>
      <c r="K62" cm="1">
        <f t="array" ref="K62">SLOPE(Table13[[#This Row],[Johtoyhteyden pituus]]*marginaalikustannus!$D$8:$D$10,Table13[[#This Row],[1-Duck tuotanto]:[2x2-Duck tuotanto]])</f>
        <v>76701.093354591605</v>
      </c>
      <c r="L62">
        <f>AVERAGE($K$2:K62)</f>
        <v>28799.393855901377</v>
      </c>
      <c r="N62">
        <v>60</v>
      </c>
      <c r="O62" cm="1">
        <f t="array" ref="O62">SLOPE(Table13[[#This Row],[Johtoyhteyden pituus]]*marginaalikustannus!$D$14:$D$16,Table13[[#This Row],[1-Duck kulutus]:[2x2-Duck kulutus]])</f>
        <v>63191.487064682617</v>
      </c>
      <c r="P62">
        <f>AVERAGE($O$2:O62)</f>
        <v>22984.526304714567</v>
      </c>
      <c r="R62">
        <v>60</v>
      </c>
      <c r="S62" cm="1">
        <f t="array" ref="S62">SLOPE(Table13[[#This Row],[Johtoyhteyden pituus]]*marginaalikustannus!$D$14:$D$16,Table13[[#This Row],[1-Duck tuotanto]:[2x2-Duck tuotanto]])</f>
        <v>123781.12184702551</v>
      </c>
      <c r="T62">
        <f>AVERAGE($S$2:S62)</f>
        <v>46435.923961331697</v>
      </c>
    </row>
    <row r="63" spans="1:20" x14ac:dyDescent="0.25">
      <c r="A63">
        <v>61</v>
      </c>
      <c r="B63">
        <v>86.913529999999994</v>
      </c>
      <c r="C63">
        <v>144.22110000000001</v>
      </c>
      <c r="D63">
        <v>288.44220000000001</v>
      </c>
      <c r="E63" cm="1">
        <f t="array" ref="E63">SLOPE(Table13[[#This Row],[Johtoyhteyden pituus]]*marginaalikustannus!$D$8:$D$10,Table13[[#This Row],[1-Duck kulutus]:[2x2-Duck kulutus]])</f>
        <v>40348.076036746024</v>
      </c>
      <c r="F63">
        <f>AVERAGE($E$2:E63)</f>
        <v>14687.76417933379</v>
      </c>
      <c r="H63">
        <v>44.422739999999997</v>
      </c>
      <c r="I63">
        <v>73.968600000000009</v>
      </c>
      <c r="J63">
        <v>147.93720000000002</v>
      </c>
      <c r="K63" cm="1">
        <f t="array" ref="K63">SLOPE(Table13[[#This Row],[Johtoyhteyden pituus]]*marginaalikustannus!$D$8:$D$10,Table13[[#This Row],[1-Duck tuotanto]:[2x2-Duck tuotanto]])</f>
        <v>78574.634671286491</v>
      </c>
      <c r="L63">
        <f>AVERAGE($K$2:K63)</f>
        <v>29602.220320665652</v>
      </c>
      <c r="N63">
        <v>61</v>
      </c>
      <c r="O63" cm="1">
        <f t="array" ref="O63">SLOPE(Table13[[#This Row],[Johtoyhteyden pituus]]*marginaalikustannus!$D$14:$D$16,Table13[[#This Row],[1-Duck kulutus]:[2x2-Duck kulutus]])</f>
        <v>65124.897293226553</v>
      </c>
      <c r="P63">
        <f>AVERAGE($O$2:O63)</f>
        <v>23664.209707755086</v>
      </c>
      <c r="R63">
        <v>61</v>
      </c>
      <c r="S63" cm="1">
        <f t="array" ref="S63">SLOPE(Table13[[#This Row],[Johtoyhteyden pituus]]*marginaalikustannus!$D$14:$D$16,Table13[[#This Row],[1-Duck tuotanto]:[2x2-Duck tuotanto]])</f>
        <v>126809.25809401002</v>
      </c>
      <c r="T63">
        <f>AVERAGE($S$2:S63)</f>
        <v>47732.268060245857</v>
      </c>
    </row>
    <row r="64" spans="1:20" x14ac:dyDescent="0.25">
      <c r="A64">
        <v>62</v>
      </c>
      <c r="B64">
        <v>85.738060000000004</v>
      </c>
      <c r="C64">
        <v>142.25219999999999</v>
      </c>
      <c r="D64">
        <v>284.50439999999998</v>
      </c>
      <c r="E64" cm="1">
        <f t="array" ref="E64">SLOPE(Table13[[#This Row],[Johtoyhteyden pituus]]*marginaalikustannus!$D$8:$D$10,Table13[[#This Row],[1-Duck kulutus]:[2x2-Duck kulutus]])</f>
        <v>41578.998311670694</v>
      </c>
      <c r="F64">
        <f>AVERAGE($E$2:E64)</f>
        <v>15114.60916556136</v>
      </c>
      <c r="H64">
        <v>44.142780000000002</v>
      </c>
      <c r="I64">
        <v>73.429400000000001</v>
      </c>
      <c r="J64">
        <v>146.8588</v>
      </c>
      <c r="K64" cm="1">
        <f t="array" ref="K64">SLOPE(Table13[[#This Row],[Johtoyhteyden pituus]]*marginaalikustannus!$D$8:$D$10,Table13[[#This Row],[1-Duck tuotanto]:[2x2-Duck tuotanto]])</f>
        <v>80476.978528936088</v>
      </c>
      <c r="L64">
        <f>AVERAGE($K$2:K64)</f>
        <v>30409.756165241375</v>
      </c>
      <c r="N64">
        <v>62</v>
      </c>
      <c r="O64" cm="1">
        <f t="array" ref="O64">SLOPE(Table13[[#This Row],[Johtoyhteyden pituus]]*marginaalikustannus!$D$14:$D$16,Table13[[#This Row],[1-Duck kulutus]:[2x2-Duck kulutus]])</f>
        <v>67112.022680651455</v>
      </c>
      <c r="P64">
        <f>AVERAGE($O$2:O64)</f>
        <v>24353.857532721693</v>
      </c>
      <c r="R64">
        <v>62</v>
      </c>
      <c r="S64" cm="1">
        <f t="array" ref="S64">SLOPE(Table13[[#This Row],[Johtoyhteyden pituus]]*marginaalikustannus!$D$14:$D$16,Table13[[#This Row],[1-Duck tuotanto]:[2x2-Duck tuotanto]])</f>
        <v>129884.17098640719</v>
      </c>
      <c r="T64">
        <f>AVERAGE($S$2:S64)</f>
        <v>49036.266519391276</v>
      </c>
    </row>
    <row r="65" spans="1:20" x14ac:dyDescent="0.25">
      <c r="A65">
        <v>63</v>
      </c>
      <c r="B65">
        <v>84.56259</v>
      </c>
      <c r="C65">
        <v>140.2833</v>
      </c>
      <c r="D65">
        <v>280.56659999999999</v>
      </c>
      <c r="E65" cm="1">
        <f t="array" ref="E65">SLOPE(Table13[[#This Row],[Johtoyhteyden pituus]]*marginaalikustannus!$D$8:$D$10,Table13[[#This Row],[1-Duck kulutus]:[2x2-Duck kulutus]])</f>
        <v>42844.588219768149</v>
      </c>
      <c r="F65">
        <f>AVERAGE($E$2:E65)</f>
        <v>15547.89008828334</v>
      </c>
      <c r="H65">
        <v>43.862819999999999</v>
      </c>
      <c r="I65">
        <v>72.890199999999993</v>
      </c>
      <c r="J65">
        <v>145.78039999999999</v>
      </c>
      <c r="K65" cm="1">
        <f t="array" ref="K65">SLOPE(Table13[[#This Row],[Johtoyhteyden pituus]]*marginaalikustannus!$D$8:$D$10,Table13[[#This Row],[1-Duck tuotanto]:[2x2-Duck tuotanto]])</f>
        <v>82408.792970872746</v>
      </c>
      <c r="L65">
        <f>AVERAGE($K$2:K65)</f>
        <v>31222.241115329365</v>
      </c>
      <c r="N65">
        <v>63</v>
      </c>
      <c r="O65" cm="1">
        <f t="array" ref="O65">SLOPE(Table13[[#This Row],[Johtoyhteyden pituus]]*marginaalikustannus!$D$14:$D$16,Table13[[#This Row],[1-Duck kulutus]:[2x2-Duck kulutus]])</f>
        <v>69155.133257304726</v>
      </c>
      <c r="P65">
        <f>AVERAGE($O$2:O65)</f>
        <v>25053.877465918304</v>
      </c>
      <c r="R65">
        <v>63</v>
      </c>
      <c r="S65" cm="1">
        <f t="array" ref="S65">SLOPE(Table13[[#This Row],[Johtoyhteyden pituus]]*marginaalikustannus!$D$14:$D$16,Table13[[#This Row],[1-Duck tuotanto]:[2x2-Duck tuotanto]])</f>
        <v>133006.9507214551</v>
      </c>
      <c r="T65">
        <f>AVERAGE($S$2:S65)</f>
        <v>50348.308460048524</v>
      </c>
    </row>
    <row r="66" spans="1:20" x14ac:dyDescent="0.25">
      <c r="A66">
        <v>64</v>
      </c>
      <c r="B66">
        <v>83.387119999999996</v>
      </c>
      <c r="C66">
        <v>138.31440000000001</v>
      </c>
      <c r="D66">
        <v>276.62880000000001</v>
      </c>
      <c r="E66" cm="1">
        <f t="array" ref="E66">SLOPE(Table13[[#This Row],[Johtoyhteyden pituus]]*marginaalikustannus!$D$8:$D$10,Table13[[#This Row],[1-Duck kulutus]:[2x2-Duck kulutus]])</f>
        <v>44146.331230087308</v>
      </c>
      <c r="F66">
        <f>AVERAGE($E$2:E66)</f>
        <v>15987.866105849556</v>
      </c>
      <c r="H66">
        <v>43.582860000000004</v>
      </c>
      <c r="I66">
        <v>72.350999999999999</v>
      </c>
      <c r="J66">
        <v>144.702</v>
      </c>
      <c r="K66" cm="1">
        <f t="array" ref="K66">SLOPE(Table13[[#This Row],[Johtoyhteyden pituus]]*marginaalikustannus!$D$8:$D$10,Table13[[#This Row],[1-Duck tuotanto]:[2x2-Duck tuotanto]])</f>
        <v>84370.7668198264</v>
      </c>
      <c r="L66">
        <f>AVERAGE($K$2:K66)</f>
        <v>32039.910741552394</v>
      </c>
      <c r="N66">
        <v>64</v>
      </c>
      <c r="O66" cm="1">
        <f t="array" ref="O66">SLOPE(Table13[[#This Row],[Johtoyhteyden pituus]]*marginaalikustannus!$D$14:$D$16,Table13[[#This Row],[1-Duck kulutus]:[2x2-Duck kulutus]])</f>
        <v>71256.628789946451</v>
      </c>
      <c r="P66">
        <f>AVERAGE($O$2:O66)</f>
        <v>25764.689024749507</v>
      </c>
      <c r="R66">
        <v>64</v>
      </c>
      <c r="S66" cm="1">
        <f t="array" ref="S66">SLOPE(Table13[[#This Row],[Johtoyhteyden pituus]]*marginaalikustannus!$D$14:$D$16,Table13[[#This Row],[1-Duck tuotanto]:[2x2-Duck tuotanto]])</f>
        <v>136178.72157329138</v>
      </c>
      <c r="T66">
        <f>AVERAGE($S$2:S66)</f>
        <v>51668.776354098416</v>
      </c>
    </row>
    <row r="67" spans="1:20" x14ac:dyDescent="0.25">
      <c r="A67">
        <v>65</v>
      </c>
      <c r="B67">
        <v>82.211649999999992</v>
      </c>
      <c r="C67">
        <v>136.34550000000002</v>
      </c>
      <c r="D67">
        <v>272.69100000000003</v>
      </c>
      <c r="E67" cm="1">
        <f t="array" ref="E67">SLOPE(Table13[[#This Row],[Johtoyhteyden pituus]]*marginaalikustannus!$D$8:$D$10,Table13[[#This Row],[1-Duck kulutus]:[2x2-Duck kulutus]])</f>
        <v>45485.798908030854</v>
      </c>
      <c r="F67">
        <f>AVERAGE($E$2:E67)</f>
        <v>16434.804481640182</v>
      </c>
      <c r="H67">
        <v>43.302900000000001</v>
      </c>
      <c r="I67">
        <v>71.811800000000005</v>
      </c>
      <c r="J67">
        <v>143.62360000000001</v>
      </c>
      <c r="K67" cm="1">
        <f t="array" ref="K67">SLOPE(Table13[[#This Row],[Johtoyhteyden pituus]]*marginaalikustannus!$D$8:$D$10,Table13[[#This Row],[1-Duck tuotanto]:[2x2-Duck tuotanto]])</f>
        <v>86363.6104905377</v>
      </c>
      <c r="L67">
        <f>AVERAGE($K$2:K67)</f>
        <v>32862.997101385503</v>
      </c>
      <c r="N67">
        <v>65</v>
      </c>
      <c r="O67" cm="1">
        <f t="array" ref="O67">SLOPE(Table13[[#This Row],[Johtoyhteyden pituus]]*marginaalikustannus!$D$14:$D$16,Table13[[#This Row],[1-Duck kulutus]:[2x2-Duck kulutus]])</f>
        <v>73419.048184334461</v>
      </c>
      <c r="P67">
        <f>AVERAGE($O$2:O67)</f>
        <v>26486.724769591703</v>
      </c>
      <c r="R67">
        <v>65</v>
      </c>
      <c r="S67" cm="1">
        <f t="array" ref="S67">SLOPE(Table13[[#This Row],[Johtoyhteyden pituus]]*marginaalikustannus!$D$14:$D$16,Table13[[#This Row],[1-Duck tuotanto]:[2x2-Duck tuotanto]])</f>
        <v>139400.64323223245</v>
      </c>
      <c r="T67">
        <f>AVERAGE($S$2:S67)</f>
        <v>52998.047064373168</v>
      </c>
    </row>
    <row r="68" spans="1:20" x14ac:dyDescent="0.25">
      <c r="A68">
        <v>66</v>
      </c>
      <c r="B68">
        <v>81.036180000000002</v>
      </c>
      <c r="C68">
        <v>134.3766</v>
      </c>
      <c r="D68">
        <v>268.75319999999999</v>
      </c>
      <c r="E68" cm="1">
        <f t="array" ref="E68">SLOPE(Table13[[#This Row],[Johtoyhteyden pituus]]*marginaalikustannus!$D$8:$D$10,Table13[[#This Row],[1-Duck kulutus]:[2x2-Duck kulutus]])</f>
        <v>46864.65524457131</v>
      </c>
      <c r="F68">
        <f>AVERAGE($E$2:E68)</f>
        <v>16888.981358698857</v>
      </c>
      <c r="H68">
        <v>43.022939999999998</v>
      </c>
      <c r="I68">
        <v>71.272599999999997</v>
      </c>
      <c r="J68">
        <v>142.54519999999999</v>
      </c>
      <c r="K68" cm="1">
        <f t="array" ref="K68">SLOPE(Table13[[#This Row],[Johtoyhteyden pituus]]*marginaalikustannus!$D$8:$D$10,Table13[[#This Row],[1-Duck tuotanto]:[2x2-Duck tuotanto]])</f>
        <v>88388.056840726204</v>
      </c>
      <c r="L68">
        <f>AVERAGE($K$2:K68)</f>
        <v>33691.729336301039</v>
      </c>
      <c r="N68">
        <v>66</v>
      </c>
      <c r="O68" cm="1">
        <f t="array" ref="O68">SLOPE(Table13[[#This Row],[Johtoyhteyden pituus]]*marginaalikustannus!$D$14:$D$16,Table13[[#This Row],[1-Duck kulutus]:[2x2-Duck kulutus]])</f>
        <v>75645.079717564993</v>
      </c>
      <c r="P68">
        <f>AVERAGE($O$2:O68)</f>
        <v>27220.431559859964</v>
      </c>
      <c r="R68">
        <v>66</v>
      </c>
      <c r="S68" cm="1">
        <f t="array" ref="S68">SLOPE(Table13[[#This Row],[Johtoyhteyden pituus]]*marginaalikustannus!$D$14:$D$16,Table13[[#This Row],[1-Duck tuotanto]:[2x2-Duck tuotanto]])</f>
        <v>142673.91220758771</v>
      </c>
      <c r="T68">
        <f>AVERAGE($S$2:S68)</f>
        <v>54336.492812779354</v>
      </c>
    </row>
    <row r="69" spans="1:20" x14ac:dyDescent="0.25">
      <c r="A69">
        <v>67</v>
      </c>
      <c r="B69">
        <v>79.860709999999997</v>
      </c>
      <c r="C69">
        <v>132.40770000000001</v>
      </c>
      <c r="D69">
        <v>264.81540000000001</v>
      </c>
      <c r="E69" cm="1">
        <f t="array" ref="E69">SLOPE(Table13[[#This Row],[Johtoyhteyden pituus]]*marginaalikustannus!$D$8:$D$10,Table13[[#This Row],[1-Duck kulutus]:[2x2-Duck kulutus]])</f>
        <v>48284.663552128717</v>
      </c>
      <c r="F69">
        <f>AVERAGE($E$2:E69)</f>
        <v>17350.682567425767</v>
      </c>
      <c r="H69">
        <v>42.742980000000003</v>
      </c>
      <c r="I69">
        <v>70.733399999999989</v>
      </c>
      <c r="J69">
        <v>141.46679999999998</v>
      </c>
      <c r="K69" cm="1">
        <f t="array" ref="K69">SLOPE(Table13[[#This Row],[Johtoyhteyden pituus]]*marginaalikustannus!$D$8:$D$10,Table13[[#This Row],[1-Duck tuotanto]:[2x2-Duck tuotanto]])</f>
        <v>90444.86206253749</v>
      </c>
      <c r="L69">
        <f>AVERAGE($K$2:K69)</f>
        <v>34526.33422933393</v>
      </c>
      <c r="N69">
        <v>67</v>
      </c>
      <c r="O69" cm="1">
        <f t="array" ref="O69">SLOPE(Table13[[#This Row],[Johtoyhteyden pituus]]*marginaalikustannus!$D$14:$D$16,Table13[[#This Row],[1-Duck kulutus]:[2x2-Duck kulutus]])</f>
        <v>77937.572186870908</v>
      </c>
      <c r="P69">
        <f>AVERAGE($O$2:O69)</f>
        <v>27966.271863198359</v>
      </c>
      <c r="R69">
        <v>67</v>
      </c>
      <c r="S69" cm="1">
        <f t="array" ref="S69">SLOPE(Table13[[#This Row],[Johtoyhteyden pituus]]*marginaalikustannus!$D$14:$D$16,Table13[[#This Row],[1-Duck tuotanto]:[2x2-Duck tuotanto]])</f>
        <v>145999.76329754494</v>
      </c>
      <c r="T69">
        <f>AVERAGE($S$2:S69)</f>
        <v>55684.482084614145</v>
      </c>
    </row>
    <row r="70" spans="1:20" x14ac:dyDescent="0.25">
      <c r="A70">
        <v>68</v>
      </c>
      <c r="B70">
        <v>78.685239999999993</v>
      </c>
      <c r="C70">
        <v>130.43880000000001</v>
      </c>
      <c r="D70">
        <v>260.87760000000003</v>
      </c>
      <c r="E70" cm="1">
        <f t="array" ref="E70">SLOPE(Table13[[#This Row],[Johtoyhteyden pituus]]*marginaalikustannus!$D$8:$D$10,Table13[[#This Row],[1-Duck kulutus]:[2x2-Duck kulutus]])</f>
        <v>49747.693987195496</v>
      </c>
      <c r="F70">
        <f>AVERAGE($E$2:E70)</f>
        <v>17820.204472060112</v>
      </c>
      <c r="H70">
        <v>42.46302</v>
      </c>
      <c r="I70">
        <v>70.194199999999995</v>
      </c>
      <c r="J70">
        <v>140.38839999999999</v>
      </c>
      <c r="K70" cm="1">
        <f t="array" ref="K70">SLOPE(Table13[[#This Row],[Johtoyhteyden pituus]]*marginaalikustannus!$D$8:$D$10,Table13[[#This Row],[1-Duck tuotanto]:[2x2-Duck tuotanto]])</f>
        <v>92534.806616728805</v>
      </c>
      <c r="L70">
        <f>AVERAGE($K$2:K70)</f>
        <v>35367.036727701969</v>
      </c>
      <c r="N70">
        <v>68</v>
      </c>
      <c r="O70" cm="1">
        <f t="array" ref="O70">SLOPE(Table13[[#This Row],[Johtoyhteyden pituus]]*marginaalikustannus!$D$14:$D$16,Table13[[#This Row],[1-Duck kulutus]:[2x2-Duck kulutus]])</f>
        <v>80299.547072090209</v>
      </c>
      <c r="P70">
        <f>AVERAGE($O$2:O70)</f>
        <v>28724.725127095342</v>
      </c>
      <c r="R70">
        <v>68</v>
      </c>
      <c r="S70" cm="1">
        <f t="array" ref="S70">SLOPE(Table13[[#This Row],[Johtoyhteyden pituus]]*marginaalikustannus!$D$14:$D$16,Table13[[#This Row],[1-Duck tuotanto]:[2x2-Duck tuotanto]])</f>
        <v>149379.47112989204</v>
      </c>
      <c r="T70">
        <f>AVERAGE($S$2:S70)</f>
        <v>57042.38047657469</v>
      </c>
    </row>
    <row r="71" spans="1:20" x14ac:dyDescent="0.25">
      <c r="A71">
        <v>69</v>
      </c>
      <c r="B71">
        <v>77.509770000000003</v>
      </c>
      <c r="C71">
        <v>128.4699</v>
      </c>
      <c r="D71">
        <v>256.93979999999999</v>
      </c>
      <c r="E71" cm="1">
        <f t="array" ref="E71">SLOPE(Table13[[#This Row],[Johtoyhteyden pituus]]*marginaalikustannus!$D$8:$D$10,Table13[[#This Row],[1-Duck kulutus]:[2x2-Duck kulutus]])</f>
        <v>51255.731767187346</v>
      </c>
      <c r="F71">
        <f>AVERAGE($E$2:E71)</f>
        <v>18297.854861990501</v>
      </c>
      <c r="H71">
        <v>42.183060000000005</v>
      </c>
      <c r="I71">
        <v>69.655000000000001</v>
      </c>
      <c r="J71">
        <v>139.31</v>
      </c>
      <c r="K71" cm="1">
        <f t="array" ref="K71">SLOPE(Table13[[#This Row],[Johtoyhteyden pituus]]*marginaalikustannus!$D$8:$D$10,Table13[[#This Row],[1-Duck tuotanto]:[2x2-Duck tuotanto]])</f>
        <v>94658.696211997973</v>
      </c>
      <c r="L71">
        <f>AVERAGE($K$2:K71)</f>
        <v>36214.060434620478</v>
      </c>
      <c r="N71">
        <v>69</v>
      </c>
      <c r="O71" cm="1">
        <f t="array" ref="O71">SLOPE(Table13[[#This Row],[Johtoyhteyden pituus]]*marginaalikustannus!$D$14:$D$16,Table13[[#This Row],[1-Duck kulutus]:[2x2-Duck kulutus]])</f>
        <v>82734.211820983735</v>
      </c>
      <c r="P71">
        <f>AVERAGE($O$2:O71)</f>
        <v>29496.28922272232</v>
      </c>
      <c r="R71">
        <v>69</v>
      </c>
      <c r="S71" cm="1">
        <f t="array" ref="S71">SLOPE(Table13[[#This Row],[Johtoyhteyden pituus]]*marginaalikustannus!$D$14:$D$16,Table13[[#This Row],[1-Duck tuotanto]:[2x2-Duck tuotanto]])</f>
        <v>152814.35177757966</v>
      </c>
      <c r="T71">
        <f>AVERAGE($S$2:S71)</f>
        <v>58410.551495160478</v>
      </c>
    </row>
    <row r="72" spans="1:20" x14ac:dyDescent="0.25">
      <c r="A72">
        <v>70</v>
      </c>
      <c r="B72">
        <v>76.334299999999999</v>
      </c>
      <c r="C72">
        <v>126.501</v>
      </c>
      <c r="D72">
        <v>253.00200000000001</v>
      </c>
      <c r="E72" cm="1">
        <f t="array" ref="E72">SLOPE(Table13[[#This Row],[Johtoyhteyden pituus]]*marginaalikustannus!$D$8:$D$10,Table13[[#This Row],[1-Duck kulutus]:[2x2-Duck kulutus]])</f>
        <v>52810.886157430577</v>
      </c>
      <c r="F72">
        <f>AVERAGE($E$2:E72)</f>
        <v>18783.953894320643</v>
      </c>
      <c r="H72">
        <v>41.903100000000002</v>
      </c>
      <c r="I72">
        <v>69.115799999999993</v>
      </c>
      <c r="J72">
        <v>138.23159999999999</v>
      </c>
      <c r="K72" cm="1">
        <f t="array" ref="K72">SLOPE(Table13[[#This Row],[Johtoyhteyden pituus]]*marginaalikustannus!$D$8:$D$10,Table13[[#This Row],[1-Duck tuotanto]:[2x2-Duck tuotanto]])</f>
        <v>96817.362832014784</v>
      </c>
      <c r="L72">
        <f>AVERAGE($K$2:K72)</f>
        <v>37067.628074020402</v>
      </c>
      <c r="N72">
        <v>70</v>
      </c>
      <c r="O72" cm="1">
        <f t="array" ref="O72">SLOPE(Table13[[#This Row],[Johtoyhteyden pituus]]*marginaalikustannus!$D$14:$D$16,Table13[[#This Row],[1-Duck kulutus]:[2x2-Duck kulutus]])</f>
        <v>85244.974380229556</v>
      </c>
      <c r="P72">
        <f>AVERAGE($O$2:O72)</f>
        <v>30281.481971419606</v>
      </c>
      <c r="R72">
        <v>70</v>
      </c>
      <c r="S72" cm="1">
        <f t="array" ref="S72">SLOPE(Table13[[#This Row],[Johtoyhteyden pituus]]*marginaalikustannus!$D$14:$D$16,Table13[[#This Row],[1-Duck tuotanto]:[2x2-Duck tuotanto]])</f>
        <v>156305.76445339227</v>
      </c>
      <c r="T72">
        <f>AVERAGE($S$2:S72)</f>
        <v>59789.357311473592</v>
      </c>
    </row>
    <row r="73" spans="1:20" x14ac:dyDescent="0.25">
      <c r="A73">
        <v>71</v>
      </c>
      <c r="B73">
        <v>75.460210000000004</v>
      </c>
      <c r="C73">
        <v>125.03840000000001</v>
      </c>
      <c r="D73">
        <v>250.07680000000002</v>
      </c>
      <c r="E73" cm="1">
        <f t="array" ref="E73">SLOPE(Table13[[#This Row],[Johtoyhteyden pituus]]*marginaalikustannus!$D$8:$D$10,Table13[[#This Row],[1-Duck kulutus]:[2x2-Duck kulutus]])</f>
        <v>54194.01579571503</v>
      </c>
      <c r="F73">
        <f>AVERAGE($E$2:E73)</f>
        <v>19275.760309617785</v>
      </c>
      <c r="H73">
        <v>41.705380000000005</v>
      </c>
      <c r="I73">
        <v>68.730819999999994</v>
      </c>
      <c r="J73">
        <v>137.46163999999999</v>
      </c>
      <c r="K73" cm="1">
        <f t="array" ref="K73">SLOPE(Table13[[#This Row],[Johtoyhteyden pituus]]*marginaalikustannus!$D$8:$D$10,Table13[[#This Row],[1-Duck tuotanto]:[2x2-Duck tuotanto]])</f>
        <v>98780.083314723597</v>
      </c>
      <c r="L73">
        <f>AVERAGE($K$2:K73)</f>
        <v>37924.745507919062</v>
      </c>
      <c r="N73">
        <v>71</v>
      </c>
      <c r="O73" cm="1">
        <f t="array" ref="O73">SLOPE(Table13[[#This Row],[Johtoyhteyden pituus]]*marginaalikustannus!$D$14:$D$16,Table13[[#This Row],[1-Duck kulutus]:[2x2-Duck kulutus]])</f>
        <v>87477.926987698724</v>
      </c>
      <c r="P73">
        <f>AVERAGE($O$2:O73)</f>
        <v>31075.877041090149</v>
      </c>
      <c r="R73">
        <v>71</v>
      </c>
      <c r="S73" cm="1">
        <f t="array" ref="S73">SLOPE(Table13[[#This Row],[Johtoyhteyden pituus]]*marginaalikustannus!$D$14:$D$16,Table13[[#This Row],[1-Duck tuotanto]:[2x2-Duck tuotanto]])</f>
        <v>159479.5871537326</v>
      </c>
      <c r="T73">
        <f>AVERAGE($S$2:S73)</f>
        <v>61173.943837060528</v>
      </c>
    </row>
    <row r="74" spans="1:20" x14ac:dyDescent="0.25">
      <c r="A74">
        <v>72</v>
      </c>
      <c r="B74">
        <v>74.586119999999994</v>
      </c>
      <c r="C74">
        <v>123.5758</v>
      </c>
      <c r="D74">
        <v>247.1516</v>
      </c>
      <c r="E74" cm="1">
        <f t="array" ref="E74">SLOPE(Table13[[#This Row],[Johtoyhteyden pituus]]*marginaalikustannus!$D$8:$D$10,Table13[[#This Row],[1-Duck kulutus]:[2x2-Duck kulutus]])</f>
        <v>55609.998037583173</v>
      </c>
      <c r="F74">
        <f>AVERAGE($E$2:E74)</f>
        <v>19773.489593562517</v>
      </c>
      <c r="H74">
        <v>41.507660000000001</v>
      </c>
      <c r="I74">
        <v>68.345839999999995</v>
      </c>
      <c r="J74">
        <v>136.69167999999999</v>
      </c>
      <c r="K74" cm="1">
        <f t="array" ref="K74">SLOPE(Table13[[#This Row],[Johtoyhteyden pituus]]*marginaalikustannus!$D$8:$D$10,Table13[[#This Row],[1-Duck tuotanto]:[2x2-Duck tuotanto]])</f>
        <v>100766.09346144846</v>
      </c>
      <c r="L74">
        <f>AVERAGE($K$2:K74)</f>
        <v>38785.585890844122</v>
      </c>
      <c r="N74">
        <v>72</v>
      </c>
      <c r="O74" cm="1">
        <f t="array" ref="O74">SLOPE(Table13[[#This Row],[Johtoyhteyden pituus]]*marginaalikustannus!$D$14:$D$16,Table13[[#This Row],[1-Duck kulutus]:[2x2-Duck kulutus]])</f>
        <v>89763.93688575238</v>
      </c>
      <c r="P74">
        <f>AVERAGE($O$2:O74)</f>
        <v>31879.823066359495</v>
      </c>
      <c r="R74">
        <v>72</v>
      </c>
      <c r="S74" cm="1">
        <f t="array" ref="S74">SLOPE(Table13[[#This Row],[Johtoyhteyden pituus]]*marginaalikustannus!$D$14:$D$16,Table13[[#This Row],[1-Duck tuotanto]:[2x2-Duck tuotanto]])</f>
        <v>162691.27800413649</v>
      </c>
      <c r="T74">
        <f>AVERAGE($S$2:S74)</f>
        <v>62564.592250308153</v>
      </c>
    </row>
    <row r="75" spans="1:20" x14ac:dyDescent="0.25">
      <c r="A75">
        <v>73</v>
      </c>
      <c r="B75">
        <v>73.712029999999999</v>
      </c>
      <c r="C75">
        <v>122.11320000000001</v>
      </c>
      <c r="D75">
        <v>244.22640000000001</v>
      </c>
      <c r="E75" cm="1">
        <f t="array" ref="E75">SLOPE(Table13[[#This Row],[Johtoyhteyden pituus]]*marginaalikustannus!$D$8:$D$10,Table13[[#This Row],[1-Duck kulutus]:[2x2-Duck kulutus]])</f>
        <v>57060.017428543797</v>
      </c>
      <c r="F75">
        <f>AVERAGE($E$2:E75)</f>
        <v>20277.361591332534</v>
      </c>
      <c r="H75">
        <v>41.309939999999997</v>
      </c>
      <c r="I75">
        <v>67.960859999999997</v>
      </c>
      <c r="J75">
        <v>135.92171999999999</v>
      </c>
      <c r="K75" cm="1">
        <f t="array" ref="K75">SLOPE(Table13[[#This Row],[Johtoyhteyden pituus]]*marginaalikustannus!$D$8:$D$10,Table13[[#This Row],[1-Duck tuotanto]:[2x2-Duck tuotanto]])</f>
        <v>102775.80923169653</v>
      </c>
      <c r="L75">
        <f>AVERAGE($K$2:K75)</f>
        <v>39650.318638693476</v>
      </c>
      <c r="N75">
        <v>73</v>
      </c>
      <c r="O75" cm="1">
        <f t="array" ref="O75">SLOPE(Table13[[#This Row],[Johtoyhteyden pituus]]*marginaalikustannus!$D$14:$D$16,Table13[[#This Row],[1-Duck kulutus]:[2x2-Duck kulutus]])</f>
        <v>92104.917834663866</v>
      </c>
      <c r="P75">
        <f>AVERAGE($O$2:O75)</f>
        <v>32693.675698363608</v>
      </c>
      <c r="R75">
        <v>73</v>
      </c>
      <c r="S75" cm="1">
        <f t="array" ref="S75">SLOPE(Table13[[#This Row],[Johtoyhteyden pituus]]*marginaalikustannus!$D$14:$D$16,Table13[[#This Row],[1-Duck tuotanto]:[2x2-Duck tuotanto]])</f>
        <v>165941.51709279831</v>
      </c>
      <c r="T75">
        <f>AVERAGE($S$2:S75)</f>
        <v>63961.577721152607</v>
      </c>
    </row>
    <row r="76" spans="1:20" x14ac:dyDescent="0.25">
      <c r="A76">
        <v>74</v>
      </c>
      <c r="B76">
        <v>72.837940000000003</v>
      </c>
      <c r="C76">
        <v>120.6506</v>
      </c>
      <c r="D76">
        <v>241.30119999999999</v>
      </c>
      <c r="E76" cm="1">
        <f t="array" ref="E76">SLOPE(Table13[[#This Row],[Johtoyhteyden pituus]]*marginaalikustannus!$D$8:$D$10,Table13[[#This Row],[1-Duck kulutus]:[2x2-Duck kulutus]])</f>
        <v>58545.316153419168</v>
      </c>
      <c r="F76">
        <f>AVERAGE($E$2:E76)</f>
        <v>20787.600985493689</v>
      </c>
      <c r="H76">
        <v>41.112220000000001</v>
      </c>
      <c r="I76">
        <v>67.575879999999998</v>
      </c>
      <c r="J76">
        <v>135.15176</v>
      </c>
      <c r="K76" cm="1">
        <f t="array" ref="K76">SLOPE(Table13[[#This Row],[Johtoyhteyden pituus]]*marginaalikustannus!$D$8:$D$10,Table13[[#This Row],[1-Duck tuotanto]:[2x2-Duck tuotanto]])</f>
        <v>104809.65652425918</v>
      </c>
      <c r="L76">
        <f>AVERAGE($K$2:K76)</f>
        <v>40519.109810501017</v>
      </c>
      <c r="N76">
        <v>74</v>
      </c>
      <c r="O76" cm="1">
        <f t="array" ref="O76">SLOPE(Table13[[#This Row],[Johtoyhteyden pituus]]*marginaalikustannus!$D$14:$D$16,Table13[[#This Row],[1-Duck kulutus]:[2x2-Duck kulutus]])</f>
        <v>94502.876752028154</v>
      </c>
      <c r="P76">
        <f>AVERAGE($O$2:O76)</f>
        <v>33517.798379079133</v>
      </c>
      <c r="R76">
        <v>74</v>
      </c>
      <c r="S76" cm="1">
        <f t="array" ref="S76">SLOPE(Table13[[#This Row],[Johtoyhteyden pituus]]*marginaalikustannus!$D$14:$D$16,Table13[[#This Row],[1-Duck tuotanto]:[2x2-Duck tuotanto]])</f>
        <v>169231.00084978197</v>
      </c>
      <c r="T76">
        <f>AVERAGE($S$2:S76)</f>
        <v>65365.170029534325</v>
      </c>
    </row>
    <row r="77" spans="1:20" x14ac:dyDescent="0.25">
      <c r="A77">
        <v>75</v>
      </c>
      <c r="B77">
        <v>71.963850000000008</v>
      </c>
      <c r="C77">
        <v>119.188</v>
      </c>
      <c r="D77">
        <v>238.376</v>
      </c>
      <c r="E77" cm="1">
        <f t="array" ref="E77">SLOPE(Table13[[#This Row],[Johtoyhteyden pituus]]*marginaalikustannus!$D$8:$D$10,Table13[[#This Row],[1-Duck kulutus]:[2x2-Duck kulutus]])</f>
        <v>60067.19758534748</v>
      </c>
      <c r="F77">
        <f>AVERAGE($E$2:E77)</f>
        <v>21304.43778286019</v>
      </c>
      <c r="H77">
        <v>40.914500000000004</v>
      </c>
      <c r="I77">
        <v>67.190899999999999</v>
      </c>
      <c r="J77">
        <v>134.3818</v>
      </c>
      <c r="K77" cm="1">
        <f t="array" ref="K77">SLOPE(Table13[[#This Row],[Johtoyhteyden pituus]]*marginaalikustannus!$D$8:$D$10,Table13[[#This Row],[1-Duck tuotanto]:[2x2-Duck tuotanto]])</f>
        <v>106868.07147508131</v>
      </c>
      <c r="L77">
        <f>AVERAGE($K$2:K77)</f>
        <v>41392.122463982341</v>
      </c>
      <c r="N77">
        <v>75</v>
      </c>
      <c r="O77" cm="1">
        <f t="array" ref="O77">SLOPE(Table13[[#This Row],[Johtoyhteyden pituus]]*marginaalikustannus!$D$14:$D$16,Table13[[#This Row],[1-Duck kulutus]:[2x2-Duck kulutus]])</f>
        <v>96959.919450871661</v>
      </c>
      <c r="P77">
        <f>AVERAGE($O$2:O77)</f>
        <v>34352.563130023773</v>
      </c>
      <c r="R77">
        <v>75</v>
      </c>
      <c r="S77" cm="1">
        <f t="array" ref="S77">SLOPE(Table13[[#This Row],[Johtoyhteyden pituus]]*marginaalikustannus!$D$14:$D$16,Table13[[#This Row],[1-Duck tuotanto]:[2x2-Duck tuotanto]])</f>
        <v>172560.44253956701</v>
      </c>
      <c r="T77">
        <f>AVERAGE($S$2:S77)</f>
        <v>66775.634141508446</v>
      </c>
    </row>
    <row r="78" spans="1:20" x14ac:dyDescent="0.25">
      <c r="A78">
        <v>76</v>
      </c>
      <c r="B78">
        <v>71.089759999999998</v>
      </c>
      <c r="C78">
        <v>117.72540000000001</v>
      </c>
      <c r="D78">
        <v>235.45080000000002</v>
      </c>
      <c r="E78" cm="1">
        <f t="array" ref="E78">SLOPE(Table13[[#This Row],[Johtoyhteyden pituus]]*marginaalikustannus!$D$8:$D$10,Table13[[#This Row],[1-Duck kulutus]:[2x2-Duck kulutus]])</f>
        <v>61627.030100277363</v>
      </c>
      <c r="F78">
        <f>AVERAGE($E$2:E78)</f>
        <v>21828.107812956518</v>
      </c>
      <c r="H78">
        <v>40.71678</v>
      </c>
      <c r="I78">
        <v>66.80592</v>
      </c>
      <c r="J78">
        <v>133.61184</v>
      </c>
      <c r="K78" cm="1">
        <f t="array" ref="K78">SLOPE(Table13[[#This Row],[Johtoyhteyden pituus]]*marginaalikustannus!$D$8:$D$10,Table13[[#This Row],[1-Duck tuotanto]:[2x2-Duck tuotanto]])</f>
        <v>108951.5007658784</v>
      </c>
      <c r="L78">
        <f>AVERAGE($K$2:K78)</f>
        <v>42269.516987383584</v>
      </c>
      <c r="N78">
        <v>76</v>
      </c>
      <c r="O78" cm="1">
        <f t="array" ref="O78">SLOPE(Table13[[#This Row],[Johtoyhteyden pituus]]*marginaalikustannus!$D$14:$D$16,Table13[[#This Row],[1-Duck kulutus]:[2x2-Duck kulutus]])</f>
        <v>99478.256807180034</v>
      </c>
      <c r="P78">
        <f>AVERAGE($O$2:O78)</f>
        <v>35198.351359597233</v>
      </c>
      <c r="R78">
        <v>76</v>
      </c>
      <c r="S78" cm="1">
        <f t="array" ref="S78">SLOPE(Table13[[#This Row],[Johtoyhteyden pituus]]*marginaalikustannus!$D$14:$D$16,Table13[[#This Row],[1-Duck tuotanto]:[2x2-Duck tuotanto]])</f>
        <v>175930.5727714712</v>
      </c>
      <c r="T78">
        <f>AVERAGE($S$2:S78)</f>
        <v>68193.23074709237</v>
      </c>
    </row>
    <row r="79" spans="1:20" x14ac:dyDescent="0.25">
      <c r="A79">
        <v>77</v>
      </c>
      <c r="B79">
        <v>70.215670000000003</v>
      </c>
      <c r="C79">
        <v>116.2628</v>
      </c>
      <c r="D79">
        <v>232.5256</v>
      </c>
      <c r="E79" cm="1">
        <f t="array" ref="E79">SLOPE(Table13[[#This Row],[Johtoyhteyden pituus]]*marginaalikustannus!$D$8:$D$10,Table13[[#This Row],[1-Duck kulutus]:[2x2-Duck kulutus]])</f>
        <v>63226.251180417094</v>
      </c>
      <c r="F79">
        <f>AVERAGE($E$2:E79)</f>
        <v>22358.853240744473</v>
      </c>
      <c r="H79">
        <v>40.519059999999996</v>
      </c>
      <c r="I79">
        <v>66.420940000000002</v>
      </c>
      <c r="J79">
        <v>132.84188</v>
      </c>
      <c r="K79" cm="1">
        <f t="array" ref="K79">SLOPE(Table13[[#This Row],[Johtoyhteyden pituus]]*marginaalikustannus!$D$8:$D$10,Table13[[#This Row],[1-Duck tuotanto]:[2x2-Duck tuotanto]])</f>
        <v>111060.40194395439</v>
      </c>
      <c r="L79">
        <f>AVERAGE($K$2:K79)</f>
        <v>43151.451409903719</v>
      </c>
      <c r="N79">
        <v>77</v>
      </c>
      <c r="O79" cm="1">
        <f t="array" ref="O79">SLOPE(Table13[[#This Row],[Johtoyhteyden pituus]]*marginaalikustannus!$D$14:$D$16,Table13[[#This Row],[1-Duck kulutus]:[2x2-Duck kulutus]])</f>
        <v>102060.21139480879</v>
      </c>
      <c r="P79">
        <f>AVERAGE($O$2:O79)</f>
        <v>36055.554693381993</v>
      </c>
      <c r="R79">
        <v>77</v>
      </c>
      <c r="S79" cm="1">
        <f t="array" ref="S79">SLOPE(Table13[[#This Row],[Johtoyhteyden pituus]]*marginaalikustannus!$D$14:$D$16,Table13[[#This Row],[1-Duck tuotanto]:[2x2-Duck tuotanto]])</f>
        <v>179342.14002870684</v>
      </c>
      <c r="T79">
        <f>AVERAGE($S$2:S79)</f>
        <v>69618.21676352332</v>
      </c>
    </row>
    <row r="80" spans="1:20" x14ac:dyDescent="0.25">
      <c r="A80">
        <v>78</v>
      </c>
      <c r="B80">
        <v>69.341580000000008</v>
      </c>
      <c r="C80">
        <v>114.8002</v>
      </c>
      <c r="D80">
        <v>229.60040000000001</v>
      </c>
      <c r="E80" cm="1">
        <f t="array" ref="E80">SLOPE(Table13[[#This Row],[Johtoyhteyden pituus]]*marginaalikustannus!$D$8:$D$10,Table13[[#This Row],[1-Duck kulutus]:[2x2-Duck kulutus]])</f>
        <v>64866.371832502206</v>
      </c>
      <c r="F80">
        <f>AVERAGE($E$2:E80)</f>
        <v>22896.923096336344</v>
      </c>
      <c r="H80">
        <v>40.321339999999999</v>
      </c>
      <c r="I80">
        <v>66.035960000000003</v>
      </c>
      <c r="J80">
        <v>132.07192000000001</v>
      </c>
      <c r="K80" cm="1">
        <f t="array" ref="K80">SLOPE(Table13[[#This Row],[Johtoyhteyden pituus]]*marginaalikustannus!$D$8:$D$10,Table13[[#This Row],[1-Duck tuotanto]:[2x2-Duck tuotanto]])</f>
        <v>113195.24375369727</v>
      </c>
      <c r="L80">
        <f>AVERAGE($K$2:K80)</f>
        <v>44038.081692736552</v>
      </c>
      <c r="N80">
        <v>78</v>
      </c>
      <c r="O80" cm="1">
        <f t="array" ref="O80">SLOPE(Table13[[#This Row],[Johtoyhteyden pituus]]*marginaalikustannus!$D$14:$D$16,Table13[[#This Row],[1-Duck kulutus]:[2x2-Duck kulutus]])</f>
        <v>104708.22462962667</v>
      </c>
      <c r="P80">
        <f>AVERAGE($O$2:O80)</f>
        <v>36924.575831815469</v>
      </c>
      <c r="R80">
        <v>78</v>
      </c>
      <c r="S80" cm="1">
        <f t="array" ref="S80">SLOPE(Table13[[#This Row],[Johtoyhteyden pituus]]*marginaalikustannus!$D$14:$D$16,Table13[[#This Row],[1-Duck tuotanto]:[2x2-Duck tuotanto]])</f>
        <v>182795.91121686966</v>
      </c>
      <c r="T80">
        <f>AVERAGE($S$2:S80)</f>
        <v>71050.845807236576</v>
      </c>
    </row>
    <row r="81" spans="1:20" x14ac:dyDescent="0.25">
      <c r="A81">
        <v>79</v>
      </c>
      <c r="B81">
        <v>68.467489999999998</v>
      </c>
      <c r="C81">
        <v>113.33759999999999</v>
      </c>
      <c r="D81">
        <v>226.67519999999999</v>
      </c>
      <c r="E81" cm="1">
        <f t="array" ref="E81">SLOPE(Table13[[#This Row],[Johtoyhteyden pituus]]*marginaalikustannus!$D$8:$D$10,Table13[[#This Row],[1-Duck kulutus]:[2x2-Duck kulutus]])</f>
        <v>66548.981349424386</v>
      </c>
      <c r="F81">
        <f>AVERAGE($E$2:E81)</f>
        <v>23442.573824499945</v>
      </c>
      <c r="H81">
        <v>40.123620000000003</v>
      </c>
      <c r="I81">
        <v>65.650980000000004</v>
      </c>
      <c r="J81">
        <v>131.30196000000001</v>
      </c>
      <c r="K81" cm="1">
        <f t="array" ref="K81">SLOPE(Table13[[#This Row],[Johtoyhteyden pituus]]*marginaalikustannus!$D$8:$D$10,Table13[[#This Row],[1-Duck tuotanto]:[2x2-Duck tuotanto]])</f>
        <v>115356.5064802502</v>
      </c>
      <c r="L81">
        <f>AVERAGE($K$2:K81)</f>
        <v>44929.562002580467</v>
      </c>
      <c r="N81">
        <v>79</v>
      </c>
      <c r="O81" cm="1">
        <f t="array" ref="O81">SLOPE(Table13[[#This Row],[Johtoyhteyden pituus]]*marginaalikustannus!$D$14:$D$16,Table13[[#This Row],[1-Duck kulutus]:[2x2-Duck kulutus]])</f>
        <v>107424.86446908042</v>
      </c>
      <c r="P81">
        <f>AVERAGE($O$2:O81)</f>
        <v>37805.829439781279</v>
      </c>
      <c r="R81">
        <v>79</v>
      </c>
      <c r="S81" cm="1">
        <f t="array" ref="S81">SLOPE(Table13[[#This Row],[Johtoyhteyden pituus]]*marginaalikustannus!$D$14:$D$16,Table13[[#This Row],[1-Duck tuotanto]:[2x2-Duck tuotanto]])</f>
        <v>186292.67223269356</v>
      </c>
      <c r="T81">
        <f>AVERAGE($S$2:S81)</f>
        <v>72491.368637554784</v>
      </c>
    </row>
    <row r="82" spans="1:20" x14ac:dyDescent="0.25">
      <c r="A82">
        <v>80</v>
      </c>
      <c r="B82">
        <v>67.593400000000003</v>
      </c>
      <c r="C82">
        <v>111.875</v>
      </c>
      <c r="D82">
        <v>223.75</v>
      </c>
      <c r="E82" cm="1">
        <f t="array" ref="E82">SLOPE(Table13[[#This Row],[Johtoyhteyden pituus]]*marginaalikustannus!$D$8:$D$10,Table13[[#This Row],[1-Duck kulutus]:[2x2-Duck kulutus]])</f>
        <v>68275.75244676102</v>
      </c>
      <c r="F82">
        <f>AVERAGE($E$2:E82)</f>
        <v>23996.069856873542</v>
      </c>
      <c r="H82">
        <v>39.925899999999999</v>
      </c>
      <c r="I82">
        <v>65.266000000000005</v>
      </c>
      <c r="J82">
        <v>130.53200000000001</v>
      </c>
      <c r="K82" cm="1">
        <f t="array" ref="K82">SLOPE(Table13[[#This Row],[Johtoyhteyden pituus]]*marginaalikustannus!$D$8:$D$10,Table13[[#This Row],[1-Duck tuotanto]:[2x2-Duck tuotanto]])</f>
        <v>117544.68230588306</v>
      </c>
      <c r="L82">
        <f>AVERAGE($K$2:K82)</f>
        <v>45826.044969287905</v>
      </c>
      <c r="N82">
        <v>80</v>
      </c>
      <c r="O82" cm="1">
        <f t="array" ref="O82">SLOPE(Table13[[#This Row],[Johtoyhteyden pituus]]*marginaalikustannus!$D$14:$D$16,Table13[[#This Row],[1-Duck kulutus]:[2x2-Duck kulutus]])</f>
        <v>110212.83371821886</v>
      </c>
      <c r="P82">
        <f>AVERAGE($O$2:O82)</f>
        <v>38699.743072848411</v>
      </c>
      <c r="R82">
        <v>80</v>
      </c>
      <c r="S82" cm="1">
        <f t="array" ref="S82">SLOPE(Table13[[#This Row],[Johtoyhteyden pituus]]*marginaalikustannus!$D$14:$D$16,Table13[[#This Row],[1-Duck tuotanto]:[2x2-Duck tuotanto]])</f>
        <v>189833.22855394954</v>
      </c>
      <c r="T82">
        <f>AVERAGE($S$2:S82)</f>
        <v>73940.03357479423</v>
      </c>
    </row>
    <row r="83" spans="1:20" x14ac:dyDescent="0.25">
      <c r="A83">
        <v>81</v>
      </c>
      <c r="B83">
        <v>66.921750000000003</v>
      </c>
      <c r="C83">
        <v>110.75020000000001</v>
      </c>
      <c r="D83">
        <v>221.50040000000001</v>
      </c>
      <c r="E83" cm="1">
        <f t="array" ref="E83">SLOPE(Table13[[#This Row],[Johtoyhteyden pituus]]*marginaalikustannus!$D$8:$D$10,Table13[[#This Row],[1-Duck kulutus]:[2x2-Duck kulutus]])</f>
        <v>69834.178643452498</v>
      </c>
      <c r="F83">
        <f>AVERAGE($E$2:E83)</f>
        <v>24555.071183539138</v>
      </c>
      <c r="H83">
        <v>39.780900000000003</v>
      </c>
      <c r="I83">
        <v>64.980080000000001</v>
      </c>
      <c r="J83">
        <v>129.96016</v>
      </c>
      <c r="K83" cm="1">
        <f t="array" ref="K83">SLOPE(Table13[[#This Row],[Johtoyhteyden pituus]]*marginaalikustannus!$D$8:$D$10,Table13[[#This Row],[1-Duck tuotanto]:[2x2-Duck tuotanto]])</f>
        <v>119569.30832992871</v>
      </c>
      <c r="L83">
        <f>AVERAGE($K$2:K83)</f>
        <v>46725.35305905182</v>
      </c>
      <c r="N83">
        <v>81</v>
      </c>
      <c r="O83" cm="1">
        <f t="array" ref="O83">SLOPE(Table13[[#This Row],[Johtoyhteyden pituus]]*marginaalikustannus!$D$14:$D$16,Table13[[#This Row],[1-Duck kulutus]:[2x2-Duck kulutus]])</f>
        <v>112728.99292609435</v>
      </c>
      <c r="P83">
        <f>AVERAGE($O$2:O83)</f>
        <v>39602.538802766045</v>
      </c>
      <c r="R83">
        <v>81</v>
      </c>
      <c r="S83" cm="1">
        <f t="array" ref="S83">SLOPE(Table13[[#This Row],[Johtoyhteyden pituus]]*marginaalikustannus!$D$14:$D$16,Table13[[#This Row],[1-Duck tuotanto]:[2x2-Duck tuotanto]])</f>
        <v>193108.51426908947</v>
      </c>
      <c r="T83">
        <f>AVERAGE($S$2:S83)</f>
        <v>75393.307729602719</v>
      </c>
    </row>
    <row r="84" spans="1:20" x14ac:dyDescent="0.25">
      <c r="A84">
        <v>82</v>
      </c>
      <c r="B84">
        <v>66.250100000000003</v>
      </c>
      <c r="C84">
        <v>109.6254</v>
      </c>
      <c r="D84">
        <v>219.2508</v>
      </c>
      <c r="E84" cm="1">
        <f t="array" ref="E84">SLOPE(Table13[[#This Row],[Johtoyhteyden pituus]]*marginaalikustannus!$D$8:$D$10,Table13[[#This Row],[1-Duck kulutus]:[2x2-Duck kulutus]])</f>
        <v>71424.717742131324</v>
      </c>
      <c r="F84">
        <f>AVERAGE($E$2:E84)</f>
        <v>25119.765720389645</v>
      </c>
      <c r="H84">
        <v>39.635899999999999</v>
      </c>
      <c r="I84">
        <v>64.694160000000011</v>
      </c>
      <c r="J84">
        <v>129.38832000000002</v>
      </c>
      <c r="K84" cm="1">
        <f t="array" ref="K84">SLOPE(Table13[[#This Row],[Johtoyhteyden pituus]]*marginaalikustannus!$D$8:$D$10,Table13[[#This Row],[1-Duck tuotanto]:[2x2-Duck tuotanto]])</f>
        <v>121612.90011837294</v>
      </c>
      <c r="L84">
        <f>AVERAGE($K$2:K84)</f>
        <v>47627.612662176172</v>
      </c>
      <c r="N84">
        <v>82</v>
      </c>
      <c r="O84" cm="1">
        <f t="array" ref="O84">SLOPE(Table13[[#This Row],[Johtoyhteyden pituus]]*marginaalikustannus!$D$14:$D$16,Table13[[#This Row],[1-Duck kulutus]:[2x2-Duck kulutus]])</f>
        <v>115297.02304739309</v>
      </c>
      <c r="P84">
        <f>AVERAGE($O$2:O84)</f>
        <v>40514.520540653117</v>
      </c>
      <c r="R84">
        <v>82</v>
      </c>
      <c r="S84" cm="1">
        <f t="array" ref="S84">SLOPE(Table13[[#This Row],[Johtoyhteyden pituus]]*marginaalikustannus!$D$14:$D$16,Table13[[#This Row],[1-Duck tuotanto]:[2x2-Duck tuotanto]])</f>
        <v>196414.67165833645</v>
      </c>
      <c r="T84">
        <f>AVERAGE($S$2:S84)</f>
        <v>76851.39645163565</v>
      </c>
    </row>
    <row r="85" spans="1:20" x14ac:dyDescent="0.25">
      <c r="A85">
        <v>83</v>
      </c>
      <c r="B85">
        <v>65.578450000000004</v>
      </c>
      <c r="C85">
        <v>108.50059999999999</v>
      </c>
      <c r="D85">
        <v>217.00119999999998</v>
      </c>
      <c r="E85" cm="1">
        <f t="array" ref="E85">SLOPE(Table13[[#This Row],[Johtoyhteyden pituus]]*marginaalikustannus!$D$8:$D$10,Table13[[#This Row],[1-Duck kulutus]:[2x2-Duck kulutus]])</f>
        <v>73048.372636182074</v>
      </c>
      <c r="F85">
        <f>AVERAGE($E$2:E85)</f>
        <v>25690.344374149077</v>
      </c>
      <c r="H85">
        <v>39.490899999999996</v>
      </c>
      <c r="I85">
        <v>64.408240000000006</v>
      </c>
      <c r="J85">
        <v>128.81648000000001</v>
      </c>
      <c r="K85" cm="1">
        <f t="array" ref="K85">SLOPE(Table13[[#This Row],[Johtoyhteyden pituus]]*marginaalikustannus!$D$8:$D$10,Table13[[#This Row],[1-Duck tuotanto]:[2x2-Duck tuotanto]])</f>
        <v>123675.72456835915</v>
      </c>
      <c r="L85">
        <f>AVERAGE($K$2:K85)</f>
        <v>48532.947327725968</v>
      </c>
      <c r="N85">
        <v>83</v>
      </c>
      <c r="O85" cm="1">
        <f t="array" ref="O85">SLOPE(Table13[[#This Row],[Johtoyhteyden pituus]]*marginaalikustannus!$D$14:$D$16,Table13[[#This Row],[1-Duck kulutus]:[2x2-Duck kulutus]])</f>
        <v>117918.54474803079</v>
      </c>
      <c r="P85">
        <f>AVERAGE($O$2:O85)</f>
        <v>41435.997019312374</v>
      </c>
      <c r="R85">
        <v>83</v>
      </c>
      <c r="S85" cm="1">
        <f t="array" ref="S85">SLOPE(Table13[[#This Row],[Johtoyhteyden pituus]]*marginaalikustannus!$D$14:$D$16,Table13[[#This Row],[1-Duck tuotanto]:[2x2-Duck tuotanto]])</f>
        <v>199752.1378791875</v>
      </c>
      <c r="T85">
        <f>AVERAGE($S$2:S85)</f>
        <v>78314.500516249362</v>
      </c>
    </row>
    <row r="86" spans="1:20" x14ac:dyDescent="0.25">
      <c r="A86">
        <v>84</v>
      </c>
      <c r="B86">
        <v>64.906800000000004</v>
      </c>
      <c r="C86">
        <v>107.3758</v>
      </c>
      <c r="D86">
        <v>214.7516</v>
      </c>
      <c r="E86" cm="1">
        <f t="array" ref="E86">SLOPE(Table13[[#This Row],[Johtoyhteyden pituus]]*marginaalikustannus!$D$8:$D$10,Table13[[#This Row],[1-Duck kulutus]:[2x2-Duck kulutus]])</f>
        <v>74706.188418381702</v>
      </c>
      <c r="F86">
        <f>AVERAGE($E$2:E86)</f>
        <v>26267.001362904757</v>
      </c>
      <c r="H86">
        <v>39.3459</v>
      </c>
      <c r="I86">
        <v>64.122320000000002</v>
      </c>
      <c r="J86">
        <v>128.24464</v>
      </c>
      <c r="K86" cm="1">
        <f t="array" ref="K86">SLOPE(Table13[[#This Row],[Johtoyhteyden pituus]]*marginaalikustannus!$D$8:$D$10,Table13[[#This Row],[1-Duck tuotanto]:[2x2-Duck tuotanto]])</f>
        <v>125758.05359221138</v>
      </c>
      <c r="L86">
        <f>AVERAGE($K$2:K86)</f>
        <v>49441.477989661093</v>
      </c>
      <c r="N86">
        <v>84</v>
      </c>
      <c r="O86" cm="1">
        <f t="array" ref="O86">SLOPE(Table13[[#This Row],[Johtoyhteyden pituus]]*marginaalikustannus!$D$14:$D$16,Table13[[#This Row],[1-Duck kulutus]:[2x2-Duck kulutus]])</f>
        <v>120595.24691856935</v>
      </c>
      <c r="P86">
        <f>AVERAGE($O$2:O86)</f>
        <v>42367.28231224481</v>
      </c>
      <c r="R86">
        <v>84</v>
      </c>
      <c r="S86" cm="1">
        <f t="array" ref="S86">SLOPE(Table13[[#This Row],[Johtoyhteyden pituus]]*marginaalikustannus!$D$14:$D$16,Table13[[#This Row],[1-Duck tuotanto]:[2x2-Duck tuotanto]])</f>
        <v>203121.35835562993</v>
      </c>
      <c r="T86">
        <f>AVERAGE($S$2:S86)</f>
        <v>79782.816490830301</v>
      </c>
    </row>
    <row r="87" spans="1:20" x14ac:dyDescent="0.25">
      <c r="A87">
        <v>85</v>
      </c>
      <c r="B87">
        <v>64.235150000000004</v>
      </c>
      <c r="C87">
        <v>106.251</v>
      </c>
      <c r="D87">
        <v>212.50200000000001</v>
      </c>
      <c r="E87" cm="1">
        <f t="array" ref="E87">SLOPE(Table13[[#This Row],[Johtoyhteyden pituus]]*marginaalikustannus!$D$8:$D$10,Table13[[#This Row],[1-Duck kulutus]:[2x2-Duck kulutus]])</f>
        <v>76399.254624022069</v>
      </c>
      <c r="F87">
        <f>AVERAGE($E$2:E87)</f>
        <v>26849.934540359613</v>
      </c>
      <c r="H87">
        <v>39.200900000000004</v>
      </c>
      <c r="I87">
        <v>63.836399999999998</v>
      </c>
      <c r="J87">
        <v>127.6728</v>
      </c>
      <c r="K87" cm="1">
        <f t="array" ref="K87">SLOPE(Table13[[#This Row],[Johtoyhteyden pituus]]*marginaalikustannus!$D$8:$D$10,Table13[[#This Row],[1-Duck tuotanto]:[2x2-Duck tuotanto]])</f>
        <v>127860.16423539445</v>
      </c>
      <c r="L87">
        <f>AVERAGE($K$2:K87)</f>
        <v>50353.32317856497</v>
      </c>
      <c r="N87">
        <v>85</v>
      </c>
      <c r="O87" cm="1">
        <f t="array" ref="O87">SLOPE(Table13[[#This Row],[Johtoyhteyden pituus]]*marginaalikustannus!$D$14:$D$16,Table13[[#This Row],[1-Duck kulutus]:[2x2-Duck kulutus]])</f>
        <v>123328.89030237679</v>
      </c>
      <c r="P87">
        <f>AVERAGE($O$2:O87)</f>
        <v>43308.69635864169</v>
      </c>
      <c r="R87">
        <v>85</v>
      </c>
      <c r="S87" cm="1">
        <f t="array" ref="S87">SLOPE(Table13[[#This Row],[Johtoyhteyden pituus]]*marginaalikustannus!$D$14:$D$16,Table13[[#This Row],[1-Duck tuotanto]:[2x2-Duck tuotanto]])</f>
        <v>206522.78697382897</v>
      </c>
      <c r="T87">
        <f>AVERAGE($S$2:S87)</f>
        <v>81256.537077841916</v>
      </c>
    </row>
    <row r="88" spans="1:20" x14ac:dyDescent="0.25">
      <c r="A88">
        <v>86</v>
      </c>
      <c r="B88">
        <v>63.563500000000005</v>
      </c>
      <c r="C88">
        <v>105.1262</v>
      </c>
      <c r="D88">
        <v>210.25239999999999</v>
      </c>
      <c r="E88" cm="1">
        <f t="array" ref="E88">SLOPE(Table13[[#This Row],[Johtoyhteyden pituus]]*marginaalikustannus!$D$8:$D$10,Table13[[#This Row],[1-Duck kulutus]:[2x2-Duck kulutus]])</f>
        <v>78128.70761864775</v>
      </c>
      <c r="F88">
        <f>AVERAGE($E$2:E88)</f>
        <v>27439.345725167521</v>
      </c>
      <c r="H88">
        <v>39.055900000000001</v>
      </c>
      <c r="I88">
        <v>63.55048</v>
      </c>
      <c r="J88">
        <v>127.10096</v>
      </c>
      <c r="K88" cm="1">
        <f t="array" ref="K88">SLOPE(Table13[[#This Row],[Johtoyhteyden pituus]]*marginaalikustannus!$D$8:$D$10,Table13[[#This Row],[1-Duck tuotanto]:[2x2-Duck tuotanto]])</f>
        <v>129982.33879780656</v>
      </c>
      <c r="L88">
        <f>AVERAGE($K$2:K88)</f>
        <v>51268.599220165444</v>
      </c>
      <c r="N88">
        <v>86</v>
      </c>
      <c r="O88" cm="1">
        <f t="array" ref="O88">SLOPE(Table13[[#This Row],[Johtoyhteyden pituus]]*marginaalikustannus!$D$14:$D$16,Table13[[#This Row],[1-Duck kulutus]:[2x2-Duck kulutus]])</f>
        <v>126121.31135780552</v>
      </c>
      <c r="P88">
        <f>AVERAGE($O$2:O88)</f>
        <v>44260.565496563111</v>
      </c>
      <c r="R88">
        <v>86</v>
      </c>
      <c r="S88" cm="1">
        <f t="array" ref="S88">SLOPE(Table13[[#This Row],[Johtoyhteyden pituus]]*marginaalikustannus!$D$14:$D$16,Table13[[#This Row],[1-Duck tuotanto]:[2x2-Duck tuotanto]])</f>
        <v>209956.8862833828</v>
      </c>
      <c r="T88">
        <f>AVERAGE($S$2:S88)</f>
        <v>82735.851436526296</v>
      </c>
    </row>
    <row r="89" spans="1:20" x14ac:dyDescent="0.25">
      <c r="A89">
        <v>87</v>
      </c>
      <c r="B89">
        <v>62.891849999999998</v>
      </c>
      <c r="C89">
        <v>104.00139999999999</v>
      </c>
      <c r="D89">
        <v>208.00279999999998</v>
      </c>
      <c r="E89" cm="1">
        <f t="array" ref="E89">SLOPE(Table13[[#This Row],[Johtoyhteyden pituus]]*marginaalikustannus!$D$8:$D$10,Table13[[#This Row],[1-Duck kulutus]:[2x2-Duck kulutus]])</f>
        <v>79895.733141404897</v>
      </c>
      <c r="F89">
        <f>AVERAGE($E$2:E89)</f>
        <v>28035.441036715674</v>
      </c>
      <c r="H89">
        <v>38.910899999999998</v>
      </c>
      <c r="I89">
        <v>63.264560000000003</v>
      </c>
      <c r="J89">
        <v>126.52912000000001</v>
      </c>
      <c r="K89" cm="1">
        <f t="array" ref="K89">SLOPE(Table13[[#This Row],[Johtoyhteyden pituus]]*marginaalikustannus!$D$8:$D$10,Table13[[#This Row],[1-Duck tuotanto]:[2x2-Duck tuotanto]])</f>
        <v>132124.86495851618</v>
      </c>
      <c r="L89">
        <f>AVERAGE($K$2:K89)</f>
        <v>52187.420421737617</v>
      </c>
      <c r="N89">
        <v>87</v>
      </c>
      <c r="O89" cm="1">
        <f t="array" ref="O89">SLOPE(Table13[[#This Row],[Johtoyhteyden pituus]]*marginaalikustannus!$D$14:$D$16,Table13[[#This Row],[1-Duck kulutus]:[2x2-Duck kulutus]])</f>
        <v>128974.42637218855</v>
      </c>
      <c r="P89">
        <f>AVERAGE($O$2:O89)</f>
        <v>45223.223006513406</v>
      </c>
      <c r="R89">
        <v>87</v>
      </c>
      <c r="S89" cm="1">
        <f t="array" ref="S89">SLOPE(Table13[[#This Row],[Johtoyhteyden pituus]]*marginaalikustannus!$D$14:$D$16,Table13[[#This Row],[1-Duck tuotanto]:[2x2-Duck tuotanto]])</f>
        <v>213424.12770432793</v>
      </c>
      <c r="T89">
        <f>AVERAGE($S$2:S89)</f>
        <v>84220.945485024044</v>
      </c>
    </row>
    <row r="90" spans="1:20" x14ac:dyDescent="0.25">
      <c r="A90">
        <v>88</v>
      </c>
      <c r="B90">
        <v>62.220199999999998</v>
      </c>
      <c r="C90">
        <v>102.8766</v>
      </c>
      <c r="D90">
        <v>205.75319999999999</v>
      </c>
      <c r="E90" cm="1">
        <f t="array" ref="E90">SLOPE(Table13[[#This Row],[Johtoyhteyden pituus]]*marginaalikustannus!$D$8:$D$10,Table13[[#This Row],[1-Duck kulutus]:[2x2-Duck kulutus]])</f>
        <v>81701.569015962115</v>
      </c>
      <c r="F90">
        <f>AVERAGE($E$2:E90)</f>
        <v>28638.431238729678</v>
      </c>
      <c r="H90">
        <v>38.765900000000002</v>
      </c>
      <c r="I90">
        <v>62.978639999999999</v>
      </c>
      <c r="J90">
        <v>125.95728</v>
      </c>
      <c r="K90" cm="1">
        <f t="array" ref="K90">SLOPE(Table13[[#This Row],[Johtoyhteyden pituus]]*marginaalikustannus!$D$8:$D$10,Table13[[#This Row],[1-Duck tuotanto]:[2x2-Duck tuotanto]])</f>
        <v>134288.03590405636</v>
      </c>
      <c r="L90">
        <f>AVERAGE($K$2:K90)</f>
        <v>53109.899247381647</v>
      </c>
      <c r="N90">
        <v>88</v>
      </c>
      <c r="O90" cm="1">
        <f t="array" ref="O90">SLOPE(Table13[[#This Row],[Johtoyhteyden pituus]]*marginaalikustannus!$D$14:$D$16,Table13[[#This Row],[1-Duck kulutus]:[2x2-Duck kulutus]])</f>
        <v>131890.23584702107</v>
      </c>
      <c r="P90">
        <f>AVERAGE($O$2:O90)</f>
        <v>46197.009667642706</v>
      </c>
      <c r="R90">
        <v>88</v>
      </c>
      <c r="S90" cm="1">
        <f t="array" ref="S90">SLOPE(Table13[[#This Row],[Johtoyhteyden pituus]]*marginaalikustannus!$D$14:$D$16,Table13[[#This Row],[1-Duck tuotanto]:[2x2-Duck tuotanto]])</f>
        <v>216924.99174008999</v>
      </c>
      <c r="T90">
        <f>AVERAGE($S$2:S90)</f>
        <v>85712.002184519166</v>
      </c>
    </row>
    <row r="91" spans="1:20" x14ac:dyDescent="0.25">
      <c r="A91">
        <v>89</v>
      </c>
      <c r="B91">
        <v>61.548549999999999</v>
      </c>
      <c r="C91">
        <v>101.7518</v>
      </c>
      <c r="D91">
        <v>203.50360000000001</v>
      </c>
      <c r="E91" cm="1">
        <f t="array" ref="E91">SLOPE(Table13[[#This Row],[Johtoyhteyden pituus]]*marginaalikustannus!$D$8:$D$10,Table13[[#This Row],[1-Duck kulutus]:[2x2-Duck kulutus]])</f>
        <v>83547.508042027301</v>
      </c>
      <c r="F91">
        <f>AVERAGE($E$2:E91)</f>
        <v>29248.532092099653</v>
      </c>
      <c r="H91">
        <v>38.620900000000006</v>
      </c>
      <c r="I91">
        <v>62.692719999999994</v>
      </c>
      <c r="J91">
        <v>125.38543999999999</v>
      </c>
      <c r="K91" cm="1">
        <f t="array" ref="K91">SLOPE(Table13[[#This Row],[Johtoyhteyden pituus]]*marginaalikustannus!$D$8:$D$10,Table13[[#This Row],[1-Duck tuotanto]:[2x2-Duck tuotanto]])</f>
        <v>136472.15046039529</v>
      </c>
      <c r="L91">
        <f>AVERAGE($K$2:K91)</f>
        <v>54036.146483081793</v>
      </c>
      <c r="N91">
        <v>89</v>
      </c>
      <c r="O91" cm="1">
        <f t="array" ref="O91">SLOPE(Table13[[#This Row],[Johtoyhteyden pituus]]*marginaalikustannus!$D$14:$D$16,Table13[[#This Row],[1-Duck kulutus]:[2x2-Duck kulutus]])</f>
        <v>134870.82917541213</v>
      </c>
      <c r="P91">
        <f>AVERAGE($O$2:O91)</f>
        <v>47182.27432884014</v>
      </c>
      <c r="R91">
        <v>89</v>
      </c>
      <c r="S91" cm="1">
        <f t="array" ref="S91">SLOPE(Table13[[#This Row],[Johtoyhteyden pituus]]*marginaalikustannus!$D$14:$D$16,Table13[[#This Row],[1-Duck tuotanto]:[2x2-Duck tuotanto]])</f>
        <v>220459.96819657646</v>
      </c>
      <c r="T91">
        <f>AVERAGE($S$2:S91)</f>
        <v>87209.201806875353</v>
      </c>
    </row>
    <row r="92" spans="1:20" x14ac:dyDescent="0.25">
      <c r="A92">
        <v>90</v>
      </c>
      <c r="B92">
        <v>60.876899999999999</v>
      </c>
      <c r="C92">
        <v>100.627</v>
      </c>
      <c r="D92">
        <v>201.25399999999999</v>
      </c>
      <c r="E92" cm="1">
        <f t="array" ref="E92">SLOPE(Table13[[#This Row],[Johtoyhteyden pituus]]*marginaalikustannus!$D$8:$D$10,Table13[[#This Row],[1-Duck kulutus]:[2x2-Duck kulutus]])</f>
        <v>85434.901081653559</v>
      </c>
      <c r="F92">
        <f>AVERAGE($E$2:E92)</f>
        <v>29865.964718358489</v>
      </c>
      <c r="H92">
        <v>38.475900000000003</v>
      </c>
      <c r="I92">
        <v>62.406799999999997</v>
      </c>
      <c r="J92">
        <v>124.81359999999999</v>
      </c>
      <c r="K92" cm="1">
        <f t="array" ref="K92">SLOPE(Table13[[#This Row],[Johtoyhteyden pituus]]*marginaalikustannus!$D$8:$D$10,Table13[[#This Row],[1-Duck tuotanto]:[2x2-Duck tuotanto]])</f>
        <v>138677.5132287064</v>
      </c>
      <c r="L92">
        <f>AVERAGE($K$2:K92)</f>
        <v>54966.271392374372</v>
      </c>
      <c r="N92">
        <v>90</v>
      </c>
      <c r="O92" cm="1">
        <f t="array" ref="O92">SLOPE(Table13[[#This Row],[Johtoyhteyden pituus]]*marginaalikustannus!$D$14:$D$16,Table13[[#This Row],[1-Duck kulutus]:[2x2-Duck kulutus]])</f>
        <v>137918.38963478876</v>
      </c>
      <c r="P92">
        <f>AVERAGE($O$2:O92)</f>
        <v>48179.374497037381</v>
      </c>
      <c r="R92">
        <v>90</v>
      </c>
      <c r="S92" cm="1">
        <f t="array" ref="S92">SLOPE(Table13[[#This Row],[Johtoyhteyden pituus]]*marginaalikustannus!$D$14:$D$16,Table13[[#This Row],[1-Duck tuotanto]:[2x2-Duck tuotanto]])</f>
        <v>224029.55640762107</v>
      </c>
      <c r="T92">
        <f>AVERAGE($S$2:S92)</f>
        <v>88712.72218710334</v>
      </c>
    </row>
    <row r="93" spans="1:20" x14ac:dyDescent="0.25">
      <c r="A93">
        <v>91</v>
      </c>
      <c r="B93">
        <v>60.346919999999997</v>
      </c>
      <c r="C93">
        <v>99.738550000000004</v>
      </c>
      <c r="D93">
        <v>199.47710000000001</v>
      </c>
      <c r="E93" cm="1">
        <f t="array" ref="E93">SLOPE(Table13[[#This Row],[Johtoyhteyden pituus]]*marginaalikustannus!$D$8:$D$10,Table13[[#This Row],[1-Duck kulutus]:[2x2-Duck kulutus]])</f>
        <v>87157.457306367243</v>
      </c>
      <c r="F93">
        <f>AVERAGE($E$2:E93)</f>
        <v>30488.69833344554</v>
      </c>
      <c r="H93">
        <v>38.366520000000001</v>
      </c>
      <c r="I93">
        <v>62.187849999999997</v>
      </c>
      <c r="J93">
        <v>124.37569999999999</v>
      </c>
      <c r="K93" cm="1">
        <f t="array" ref="K93">SLOPE(Table13[[#This Row],[Johtoyhteyden pituus]]*marginaalikustannus!$D$8:$D$10,Table13[[#This Row],[1-Duck tuotanto]:[2x2-Duck tuotanto]])</f>
        <v>140745.29289115785</v>
      </c>
      <c r="L93">
        <f>AVERAGE($K$2:K93)</f>
        <v>55898.652060839406</v>
      </c>
      <c r="N93">
        <v>91</v>
      </c>
      <c r="O93" cm="1">
        <f t="array" ref="O93">SLOPE(Table13[[#This Row],[Johtoyhteyden pituus]]*marginaalikustannus!$D$14:$D$16,Table13[[#This Row],[1-Duck kulutus]:[2x2-Duck kulutus]])</f>
        <v>140699.78417337083</v>
      </c>
      <c r="P93">
        <f>AVERAGE($O$2:O93)</f>
        <v>49185.031123954053</v>
      </c>
      <c r="R93">
        <v>91</v>
      </c>
      <c r="S93" cm="1">
        <f t="array" ref="S93">SLOPE(Table13[[#This Row],[Johtoyhteyden pituus]]*marginaalikustannus!$D$14:$D$16,Table13[[#This Row],[1-Duck tuotanto]:[2x2-Duck tuotanto]])</f>
        <v>227375.86156473288</v>
      </c>
      <c r="T93">
        <f>AVERAGE($S$2:S93)</f>
        <v>90219.9302238167</v>
      </c>
    </row>
    <row r="94" spans="1:20" x14ac:dyDescent="0.25">
      <c r="A94">
        <v>92</v>
      </c>
      <c r="B94">
        <v>59.816940000000002</v>
      </c>
      <c r="C94">
        <v>98.850099999999998</v>
      </c>
      <c r="D94">
        <v>197.7002</v>
      </c>
      <c r="E94" cm="1">
        <f t="array" ref="E94">SLOPE(Table13[[#This Row],[Johtoyhteyden pituus]]*marginaalikustannus!$D$8:$D$10,Table13[[#This Row],[1-Duck kulutus]:[2x2-Duck kulutus]])</f>
        <v>88911.131150424408</v>
      </c>
      <c r="F94">
        <f>AVERAGE($E$2:E94)</f>
        <v>31116.896535778647</v>
      </c>
      <c r="H94">
        <v>38.25714</v>
      </c>
      <c r="I94">
        <v>61.968899999999998</v>
      </c>
      <c r="J94">
        <v>123.9378</v>
      </c>
      <c r="K94" cm="1">
        <f t="array" ref="K94">SLOPE(Table13[[#This Row],[Johtoyhteyden pituus]]*marginaalikustannus!$D$8:$D$10,Table13[[#This Row],[1-Duck tuotanto]:[2x2-Duck tuotanto]])</f>
        <v>142828.65625417285</v>
      </c>
      <c r="L94">
        <f>AVERAGE($K$2:K94)</f>
        <v>56833.383288724719</v>
      </c>
      <c r="N94">
        <v>92</v>
      </c>
      <c r="O94" cm="1">
        <f t="array" ref="O94">SLOPE(Table13[[#This Row],[Johtoyhteyden pituus]]*marginaalikustannus!$D$14:$D$16,Table13[[#This Row],[1-Duck kulutus]:[2x2-Duck kulutus]])</f>
        <v>143531.45063399317</v>
      </c>
      <c r="P94">
        <f>AVERAGE($O$2:O94)</f>
        <v>50199.508753094262</v>
      </c>
      <c r="R94">
        <v>92</v>
      </c>
      <c r="S94" cm="1">
        <f t="array" ref="S94">SLOPE(Table13[[#This Row],[Johtoyhteyden pituus]]*marginaalikustannus!$D$14:$D$16,Table13[[#This Row],[1-Duck tuotanto]:[2x2-Duck tuotanto]])</f>
        <v>230747.56036007465</v>
      </c>
      <c r="T94">
        <f>AVERAGE($S$2:S94)</f>
        <v>91730.980010228071</v>
      </c>
    </row>
    <row r="95" spans="1:20" x14ac:dyDescent="0.25">
      <c r="A95">
        <v>93</v>
      </c>
      <c r="B95">
        <v>59.286960000000001</v>
      </c>
      <c r="C95">
        <v>97.961649999999992</v>
      </c>
      <c r="D95">
        <v>195.92329999999998</v>
      </c>
      <c r="E95" cm="1">
        <f t="array" ref="E95">SLOPE(Table13[[#This Row],[Johtoyhteyden pituus]]*marginaalikustannus!$D$8:$D$10,Table13[[#This Row],[1-Duck kulutus]:[2x2-Duck kulutus]])</f>
        <v>90696.773479511103</v>
      </c>
      <c r="F95">
        <f>AVERAGE($E$2:E95)</f>
        <v>31750.725013903462</v>
      </c>
      <c r="H95">
        <v>38.147760000000005</v>
      </c>
      <c r="I95">
        <v>61.749949999999998</v>
      </c>
      <c r="J95">
        <v>123.4999</v>
      </c>
      <c r="K95" cm="1">
        <f t="array" ref="K95">SLOPE(Table13[[#This Row],[Johtoyhteyden pituus]]*marginaalikustannus!$D$8:$D$10,Table13[[#This Row],[1-Duck tuotanto]:[2x2-Duck tuotanto]])</f>
        <v>144927.7794549859</v>
      </c>
      <c r="L95">
        <f>AVERAGE($K$2:K95)</f>
        <v>57770.557716025367</v>
      </c>
      <c r="N95">
        <v>93</v>
      </c>
      <c r="O95" cm="1">
        <f t="array" ref="O95">SLOPE(Table13[[#This Row],[Johtoyhteyden pituus]]*marginaalikustannus!$D$14:$D$16,Table13[[#This Row],[1-Duck kulutus]:[2x2-Duck kulutus]])</f>
        <v>146414.76436293931</v>
      </c>
      <c r="P95">
        <f>AVERAGE($O$2:O95)</f>
        <v>51223.07530213517</v>
      </c>
      <c r="R95">
        <v>93</v>
      </c>
      <c r="S95" cm="1">
        <f t="array" ref="S95">SLOPE(Table13[[#This Row],[Johtoyhteyden pituus]]*marginaalikustannus!$D$14:$D$16,Table13[[#This Row],[1-Duck tuotanto]:[2x2-Duck tuotanto]])</f>
        <v>234144.94180911523</v>
      </c>
      <c r="T95">
        <f>AVERAGE($S$2:S95)</f>
        <v>93246.022157024752</v>
      </c>
    </row>
    <row r="96" spans="1:20" x14ac:dyDescent="0.25">
      <c r="A96">
        <v>94</v>
      </c>
      <c r="B96">
        <v>58.756979999999999</v>
      </c>
      <c r="C96">
        <v>97.0732</v>
      </c>
      <c r="D96">
        <v>194.1464</v>
      </c>
      <c r="E96" cm="1">
        <f t="array" ref="E96">SLOPE(Table13[[#This Row],[Johtoyhteyden pituus]]*marginaalikustannus!$D$8:$D$10,Table13[[#This Row],[1-Duck kulutus]:[2x2-Duck kulutus]])</f>
        <v>92515.26646481191</v>
      </c>
      <c r="F96">
        <f>AVERAGE($E$2:E96)</f>
        <v>32390.351766018284</v>
      </c>
      <c r="H96">
        <v>38.038380000000004</v>
      </c>
      <c r="I96">
        <v>61.530999999999999</v>
      </c>
      <c r="J96">
        <v>123.062</v>
      </c>
      <c r="K96" cm="1">
        <f t="array" ref="K96">SLOPE(Table13[[#This Row],[Johtoyhteyden pituus]]*marginaalikustannus!$D$8:$D$10,Table13[[#This Row],[1-Duck tuotanto]:[2x2-Duck tuotanto]])</f>
        <v>147042.84128454863</v>
      </c>
      <c r="L96">
        <f>AVERAGE($K$2:K96)</f>
        <v>58710.265964115089</v>
      </c>
      <c r="N96">
        <v>94</v>
      </c>
      <c r="O96" cm="1">
        <f t="array" ref="O96">SLOPE(Table13[[#This Row],[Johtoyhteyden pituus]]*marginaalikustannus!$D$14:$D$16,Table13[[#This Row],[1-Duck kulutus]:[2x2-Duck kulutus]])</f>
        <v>149351.15133622455</v>
      </c>
      <c r="P96">
        <f>AVERAGE($O$2:O96)</f>
        <v>52256.002418283482</v>
      </c>
      <c r="R96">
        <v>94</v>
      </c>
      <c r="S96" cm="1">
        <f t="array" ref="S96">SLOPE(Table13[[#This Row],[Johtoyhteyden pituus]]*marginaalikustannus!$D$14:$D$16,Table13[[#This Row],[1-Duck tuotanto]:[2x2-Duck tuotanto]])</f>
        <v>237568.29931249973</v>
      </c>
      <c r="T96">
        <f>AVERAGE($S$2:S96)</f>
        <v>94765.204021819227</v>
      </c>
    </row>
    <row r="97" spans="1:20" x14ac:dyDescent="0.25">
      <c r="A97">
        <v>95</v>
      </c>
      <c r="B97">
        <v>58.227000000000004</v>
      </c>
      <c r="C97">
        <v>96.184750000000008</v>
      </c>
      <c r="D97">
        <v>192.36950000000002</v>
      </c>
      <c r="E97" cm="1">
        <f t="array" ref="E97">SLOPE(Table13[[#This Row],[Johtoyhteyden pituus]]*marginaalikustannus!$D$8:$D$10,Table13[[#This Row],[1-Duck kulutus]:[2x2-Duck kulutus]])</f>
        <v>94367.525036101128</v>
      </c>
      <c r="F97">
        <f>AVERAGE($E$2:E97)</f>
        <v>33035.94732091498</v>
      </c>
      <c r="H97">
        <v>37.929000000000002</v>
      </c>
      <c r="I97">
        <v>61.312049999999999</v>
      </c>
      <c r="J97">
        <v>122.6241</v>
      </c>
      <c r="K97" cm="1">
        <f t="array" ref="K97">SLOPE(Table13[[#This Row],[Johtoyhteyden pituus]]*marginaalikustannus!$D$8:$D$10,Table13[[#This Row],[1-Duck tuotanto]:[2x2-Duck tuotanto]])</f>
        <v>149174.02323748649</v>
      </c>
      <c r="L97">
        <f>AVERAGE($K$2:K97)</f>
        <v>59652.596769046038</v>
      </c>
      <c r="N97">
        <v>95</v>
      </c>
      <c r="O97" cm="1">
        <f t="array" ref="O97">SLOPE(Table13[[#This Row],[Johtoyhteyden pituus]]*marginaalikustannus!$D$14:$D$16,Table13[[#This Row],[1-Duck kulutus]:[2x2-Duck kulutus]])</f>
        <v>152342.0905109283</v>
      </c>
      <c r="P97">
        <f>AVERAGE($O$2:O97)</f>
        <v>53298.565835915193</v>
      </c>
      <c r="R97">
        <v>95</v>
      </c>
      <c r="S97" cm="1">
        <f t="array" ref="S97">SLOPE(Table13[[#This Row],[Johtoyhteyden pituus]]*marginaalikustannus!$D$14:$D$16,Table13[[#This Row],[1-Duck tuotanto]:[2x2-Duck tuotanto]])</f>
        <v>241017.93073920012</v>
      </c>
      <c r="T97">
        <f>AVERAGE($S$2:S97)</f>
        <v>96288.669925125272</v>
      </c>
    </row>
    <row r="98" spans="1:20" x14ac:dyDescent="0.25">
      <c r="A98">
        <v>96</v>
      </c>
      <c r="B98">
        <v>57.697020000000002</v>
      </c>
      <c r="C98">
        <v>95.296300000000002</v>
      </c>
      <c r="D98">
        <v>190.5926</v>
      </c>
      <c r="E98" cm="1">
        <f t="array" ref="E98">SLOPE(Table13[[#This Row],[Johtoyhteyden pituus]]*marginaalikustannus!$D$8:$D$10,Table13[[#This Row],[1-Duck kulutus]:[2x2-Duck kulutus]])</f>
        <v>96254.498416527742</v>
      </c>
      <c r="F98">
        <f>AVERAGE($E$2:E98)</f>
        <v>33687.684961075938</v>
      </c>
      <c r="H98">
        <v>37.81962</v>
      </c>
      <c r="I98">
        <v>61.0931</v>
      </c>
      <c r="J98">
        <v>122.1862</v>
      </c>
      <c r="K98" cm="1">
        <f t="array" ref="K98">SLOPE(Table13[[#This Row],[Johtoyhteyden pituus]]*marginaalikustannus!$D$8:$D$10,Table13[[#This Row],[1-Duck tuotanto]:[2x2-Duck tuotanto]])</f>
        <v>151321.50956318434</v>
      </c>
      <c r="L98">
        <f>AVERAGE($K$2:K98)</f>
        <v>60597.637107129936</v>
      </c>
      <c r="N98">
        <v>96</v>
      </c>
      <c r="O98" cm="1">
        <f t="array" ref="O98">SLOPE(Table13[[#This Row],[Johtoyhteyden pituus]]*marginaalikustannus!$D$14:$D$16,Table13[[#This Row],[1-Duck kulutus]:[2x2-Duck kulutus]])</f>
        <v>155389.11630879142</v>
      </c>
      <c r="P98">
        <f>AVERAGE($O$2:O98)</f>
        <v>54351.045737697423</v>
      </c>
      <c r="R98">
        <v>96</v>
      </c>
      <c r="S98" cm="1">
        <f t="array" ref="S98">SLOPE(Table13[[#This Row],[Johtoyhteyden pituus]]*marginaalikustannus!$D$14:$D$16,Table13[[#This Row],[1-Duck tuotanto]:[2x2-Duck tuotanto]])</f>
        <v>244494.13851155742</v>
      </c>
      <c r="T98">
        <f>AVERAGE($S$2:S98)</f>
        <v>97816.561353851372</v>
      </c>
    </row>
    <row r="99" spans="1:20" x14ac:dyDescent="0.25">
      <c r="A99">
        <v>97</v>
      </c>
      <c r="B99">
        <v>57.16704</v>
      </c>
      <c r="C99">
        <v>94.407849999999996</v>
      </c>
      <c r="D99">
        <v>188.81569999999999</v>
      </c>
      <c r="E99" cm="1">
        <f t="array" ref="E99">SLOPE(Table13[[#This Row],[Johtoyhteyden pituus]]*marginaalikustannus!$D$8:$D$10,Table13[[#This Row],[1-Duck kulutus]:[2x2-Duck kulutus]])</f>
        <v>98177.171744501844</v>
      </c>
      <c r="F99">
        <f>AVERAGE($E$2:E99)</f>
        <v>34345.740948661914</v>
      </c>
      <c r="H99">
        <v>37.710239999999999</v>
      </c>
      <c r="I99">
        <v>60.87415</v>
      </c>
      <c r="J99">
        <v>121.7483</v>
      </c>
      <c r="K99" cm="1">
        <f t="array" ref="K99">SLOPE(Table13[[#This Row],[Johtoyhteyden pituus]]*marginaalikustannus!$D$8:$D$10,Table13[[#This Row],[1-Duck tuotanto]:[2x2-Duck tuotanto]])</f>
        <v>153485.48731802861</v>
      </c>
      <c r="L99">
        <f>AVERAGE($K$2:K99)</f>
        <v>61545.4723133636</v>
      </c>
      <c r="N99">
        <v>97</v>
      </c>
      <c r="O99" cm="1">
        <f t="array" ref="O99">SLOPE(Table13[[#This Row],[Johtoyhteyden pituus]]*marginaalikustannus!$D$14:$D$16,Table13[[#This Row],[1-Duck kulutus]:[2x2-Duck kulutus]])</f>
        <v>158493.8212408406</v>
      </c>
      <c r="P99">
        <f>AVERAGE($O$2:O99)</f>
        <v>55413.727120382558</v>
      </c>
      <c r="R99">
        <v>97</v>
      </c>
      <c r="S99" cm="1">
        <f t="array" ref="S99">SLOPE(Table13[[#This Row],[Johtoyhteyden pituus]]*marginaalikustannus!$D$14:$D$16,Table13[[#This Row],[1-Duck tuotanto]:[2x2-Duck tuotanto]])</f>
        <v>247997.22969226533</v>
      </c>
      <c r="T99">
        <f>AVERAGE($S$2:S99)</f>
        <v>99349.017153222943</v>
      </c>
    </row>
    <row r="100" spans="1:20" x14ac:dyDescent="0.25">
      <c r="A100">
        <v>98</v>
      </c>
      <c r="B100">
        <v>56.637059999999998</v>
      </c>
      <c r="C100">
        <v>93.519400000000005</v>
      </c>
      <c r="D100">
        <v>187.03880000000001</v>
      </c>
      <c r="E100" cm="1">
        <f t="array" ref="E100">SLOPE(Table13[[#This Row],[Johtoyhteyden pituus]]*marginaalikustannus!$D$8:$D$10,Table13[[#This Row],[1-Duck kulutus]:[2x2-Duck kulutus]])</f>
        <v>100136.56778850587</v>
      </c>
      <c r="F100">
        <f>AVERAGE($E$2:E100)</f>
        <v>35010.294755124989</v>
      </c>
      <c r="H100">
        <v>37.600860000000004</v>
      </c>
      <c r="I100">
        <v>60.655200000000001</v>
      </c>
      <c r="J100">
        <v>121.3104</v>
      </c>
      <c r="K100" cm="1">
        <f t="array" ref="K100">SLOPE(Table13[[#This Row],[Johtoyhteyden pituus]]*marginaalikustannus!$D$8:$D$10,Table13[[#This Row],[1-Duck tuotanto]:[2x2-Duck tuotanto]])</f>
        <v>155666.14641883841</v>
      </c>
      <c r="L100">
        <f>AVERAGE($K$2:K100)</f>
        <v>62496.186193216883</v>
      </c>
      <c r="N100">
        <v>98</v>
      </c>
      <c r="O100" cm="1">
        <f t="array" ref="O100">SLOPE(Table13[[#This Row],[Johtoyhteyden pituus]]*marginaalikustannus!$D$14:$D$16,Table13[[#This Row],[1-Duck kulutus]:[2x2-Duck kulutus]])</f>
        <v>161657.85868247179</v>
      </c>
      <c r="P100">
        <f>AVERAGE($O$2:O100)</f>
        <v>56486.900166464271</v>
      </c>
      <c r="R100">
        <v>98</v>
      </c>
      <c r="S100" cm="1">
        <f t="array" ref="S100">SLOPE(Table13[[#This Row],[Johtoyhteyden pituus]]*marginaalikustannus!$D$14:$D$16,Table13[[#This Row],[1-Duck tuotanto]:[2x2-Duck tuotanto]])</f>
        <v>251527.51607334675</v>
      </c>
      <c r="T100">
        <f>AVERAGE($S$2:S100)</f>
        <v>100886.17370797167</v>
      </c>
    </row>
    <row r="101" spans="1:20" x14ac:dyDescent="0.25">
      <c r="A101">
        <v>99</v>
      </c>
      <c r="B101">
        <v>56.107080000000003</v>
      </c>
      <c r="C101">
        <v>92.630950000000013</v>
      </c>
      <c r="D101">
        <v>185.26190000000003</v>
      </c>
      <c r="E101" cm="1">
        <f t="array" ref="E101">SLOPE(Table13[[#This Row],[Johtoyhteyden pituus]]*marginaalikustannus!$D$8:$D$10,Table13[[#This Row],[1-Duck kulutus]:[2x2-Duck kulutus]])</f>
        <v>102133.74876110067</v>
      </c>
      <c r="F101">
        <f>AVERAGE($E$2:E101)</f>
        <v>35681.529295184744</v>
      </c>
      <c r="H101">
        <v>37.491480000000003</v>
      </c>
      <c r="I101">
        <v>60.436250000000001</v>
      </c>
      <c r="J101">
        <v>120.8725</v>
      </c>
      <c r="K101" cm="1">
        <f t="array" ref="K101">SLOPE(Table13[[#This Row],[Johtoyhteyden pituus]]*marginaalikustannus!$D$8:$D$10,Table13[[#This Row],[1-Duck tuotanto]:[2x2-Duck tuotanto]])</f>
        <v>157863.67969751614</v>
      </c>
      <c r="L101">
        <f>AVERAGE($K$2:K101)</f>
        <v>63449.861128259879</v>
      </c>
      <c r="N101">
        <v>99</v>
      </c>
      <c r="O101" cm="1">
        <f t="array" ref="O101">SLOPE(Table13[[#This Row],[Johtoyhteyden pituus]]*marginaalikustannus!$D$14:$D$16,Table13[[#This Row],[1-Duck kulutus]:[2x2-Duck kulutus]])</f>
        <v>164882.94580915218</v>
      </c>
      <c r="P101">
        <f>AVERAGE($O$2:O101)</f>
        <v>57570.860622891152</v>
      </c>
      <c r="R101">
        <v>99</v>
      </c>
      <c r="S101" cm="1">
        <f t="array" ref="S101">SLOPE(Table13[[#This Row],[Johtoyhteyden pituus]]*marginaalikustannus!$D$14:$D$16,Table13[[#This Row],[1-Duck tuotanto]:[2x2-Duck tuotanto]])</f>
        <v>255085.3142671778</v>
      </c>
      <c r="T101">
        <f>AVERAGE($S$2:S101)</f>
        <v>102428.16511356372</v>
      </c>
    </row>
    <row r="102" spans="1:20" x14ac:dyDescent="0.25">
      <c r="A102">
        <v>100</v>
      </c>
      <c r="B102">
        <v>55.577100000000002</v>
      </c>
      <c r="C102">
        <v>91.742500000000007</v>
      </c>
      <c r="D102">
        <v>183.48500000000001</v>
      </c>
      <c r="E102" cm="1">
        <f t="array" ref="E102">SLOPE(Table13[[#This Row],[Johtoyhteyden pituus]]*marginaalikustannus!$D$8:$D$10,Table13[[#This Row],[1-Duck kulutus]:[2x2-Duck kulutus]])</f>
        <v>104169.81823888596</v>
      </c>
      <c r="F102">
        <f>AVERAGE($E$2:E102)</f>
        <v>36359.631165914456</v>
      </c>
      <c r="H102">
        <v>37.382100000000001</v>
      </c>
      <c r="I102">
        <v>60.217300000000002</v>
      </c>
      <c r="J102">
        <v>120.4346</v>
      </c>
      <c r="K102" cm="1">
        <f t="array" ref="K102">SLOPE(Table13[[#This Row],[Johtoyhteyden pituus]]*marginaalikustannus!$D$8:$D$10,Table13[[#This Row],[1-Duck tuotanto]:[2x2-Duck tuotanto]])</f>
        <v>160078.28295695002</v>
      </c>
      <c r="L102">
        <f>AVERAGE($K$2:K102)</f>
        <v>64406.578176068695</v>
      </c>
      <c r="N102">
        <v>100</v>
      </c>
      <c r="O102" cm="1">
        <f t="array" ref="O102">SLOPE(Table13[[#This Row],[Johtoyhteyden pituus]]*marginaalikustannus!$D$14:$D$16,Table13[[#This Row],[1-Duck kulutus]:[2x2-Duck kulutus]])</f>
        <v>168170.86670369128</v>
      </c>
      <c r="P102">
        <f>AVERAGE($O$2:O102)</f>
        <v>58665.910188047586</v>
      </c>
      <c r="R102">
        <v>100</v>
      </c>
      <c r="S102" cm="1">
        <f t="array" ref="S102">SLOPE(Table13[[#This Row],[Johtoyhteyden pituus]]*marginaalikustannus!$D$14:$D$16,Table13[[#This Row],[1-Duck tuotanto]:[2x2-Duck tuotanto]])</f>
        <v>258670.94579961212</v>
      </c>
      <c r="T102">
        <f>AVERAGE($S$2:S102)</f>
        <v>103975.12333817806</v>
      </c>
    </row>
    <row r="103" spans="1:20" x14ac:dyDescent="0.25">
      <c r="A103">
        <v>101</v>
      </c>
      <c r="B103">
        <v>55.150350000000003</v>
      </c>
      <c r="C103">
        <v>91.025670000000005</v>
      </c>
      <c r="D103">
        <v>182.05134000000001</v>
      </c>
      <c r="E103" cm="1">
        <f t="array" ref="E103">SLOPE(Table13[[#This Row],[Johtoyhteyden pituus]]*marginaalikustannus!$D$8:$D$10,Table13[[#This Row],[1-Duck kulutus]:[2x2-Duck kulutus]])</f>
        <v>106045.10154195684</v>
      </c>
      <c r="F103">
        <f>AVERAGE($E$2:E103)</f>
        <v>37042.822051954092</v>
      </c>
      <c r="H103">
        <v>37.297789999999999</v>
      </c>
      <c r="I103">
        <v>60.04551</v>
      </c>
      <c r="J103">
        <v>120.09102</v>
      </c>
      <c r="K103" cm="1">
        <f t="array" ref="K103">SLOPE(Table13[[#This Row],[Johtoyhteyden pituus]]*marginaalikustannus!$D$8:$D$10,Table13[[#This Row],[1-Duck tuotanto]:[2x2-Duck tuotanto]])</f>
        <v>162176.14361375486</v>
      </c>
      <c r="L103">
        <f>AVERAGE($K$2:K103)</f>
        <v>65365.103327418561</v>
      </c>
      <c r="N103">
        <v>101</v>
      </c>
      <c r="O103" cm="1">
        <f t="array" ref="O103">SLOPE(Table13[[#This Row],[Johtoyhteyden pituus]]*marginaalikustannus!$D$14:$D$16,Table13[[#This Row],[1-Duck kulutus]:[2x2-Duck kulutus]])</f>
        <v>171199.18150003979</v>
      </c>
      <c r="P103">
        <f>AVERAGE($O$2:O103)</f>
        <v>59769.177553851434</v>
      </c>
      <c r="R103">
        <v>101</v>
      </c>
      <c r="S103" cm="1">
        <f t="array" ref="S103">SLOPE(Table13[[#This Row],[Johtoyhteyden pituus]]*marginaalikustannus!$D$14:$D$16,Table13[[#This Row],[1-Duck tuotanto]:[2x2-Duck tuotanto]])</f>
        <v>262067.02023335698</v>
      </c>
      <c r="T103">
        <f>AVERAGE($S$2:S103)</f>
        <v>105525.04389597394</v>
      </c>
    </row>
    <row r="104" spans="1:20" x14ac:dyDescent="0.25">
      <c r="A104">
        <v>102</v>
      </c>
      <c r="B104">
        <v>54.723600000000005</v>
      </c>
      <c r="C104">
        <v>90.308840000000004</v>
      </c>
      <c r="D104">
        <v>180.61768000000001</v>
      </c>
      <c r="E104" cm="1">
        <f t="array" ref="E104">SLOPE(Table13[[#This Row],[Johtoyhteyden pituus]]*marginaalikustannus!$D$8:$D$10,Table13[[#This Row],[1-Duck kulutus]:[2x2-Duck kulutus]])</f>
        <v>107950.33722593232</v>
      </c>
      <c r="F104">
        <f>AVERAGE($E$2:E104)</f>
        <v>37731.244529371354</v>
      </c>
      <c r="H104">
        <v>37.213480000000004</v>
      </c>
      <c r="I104">
        <v>59.873719999999999</v>
      </c>
      <c r="J104">
        <v>119.74744</v>
      </c>
      <c r="K104" cm="1">
        <f t="array" ref="K104">SLOPE(Table13[[#This Row],[Johtoyhteyden pituus]]*marginaalikustannus!$D$8:$D$10,Table13[[#This Row],[1-Duck tuotanto]:[2x2-Duck tuotanto]])</f>
        <v>164286.9288387151</v>
      </c>
      <c r="L104">
        <f>AVERAGE($K$2:K104)</f>
        <v>66325.50940034377</v>
      </c>
      <c r="N104">
        <v>102</v>
      </c>
      <c r="O104" cm="1">
        <f t="array" ref="O104">SLOPE(Table13[[#This Row],[Johtoyhteyden pituus]]*marginaalikustannus!$D$14:$D$16,Table13[[#This Row],[1-Duck kulutus]:[2x2-Duck kulutus]])</f>
        <v>174275.8967501513</v>
      </c>
      <c r="P104">
        <f>AVERAGE($O$2:O104)</f>
        <v>60880.89327420386</v>
      </c>
      <c r="R104">
        <v>102</v>
      </c>
      <c r="S104" cm="1">
        <f t="array" ref="S104">SLOPE(Table13[[#This Row],[Johtoyhteyden pituus]]*marginaalikustannus!$D$14:$D$16,Table13[[#This Row],[1-Duck tuotanto]:[2x2-Duck tuotanto]])</f>
        <v>265484.17760861834</v>
      </c>
      <c r="T104">
        <f>AVERAGE($S$2:S104)</f>
        <v>107078.04519415495</v>
      </c>
    </row>
    <row r="105" spans="1:20" x14ac:dyDescent="0.25">
      <c r="A105">
        <v>103</v>
      </c>
      <c r="B105">
        <v>54.296849999999999</v>
      </c>
      <c r="C105">
        <v>89.592010000000002</v>
      </c>
      <c r="D105">
        <v>179.18402</v>
      </c>
      <c r="E105" cm="1">
        <f t="array" ref="E105">SLOPE(Table13[[#This Row],[Johtoyhteyden pituus]]*marginaalikustannus!$D$8:$D$10,Table13[[#This Row],[1-Duck kulutus]:[2x2-Duck kulutus]])</f>
        <v>109886.24864985749</v>
      </c>
      <c r="F105">
        <f>AVERAGE($E$2:E105)</f>
        <v>38425.042645914487</v>
      </c>
      <c r="H105">
        <v>37.129170000000002</v>
      </c>
      <c r="I105">
        <v>59.701930000000004</v>
      </c>
      <c r="J105">
        <v>119.40386000000001</v>
      </c>
      <c r="K105" cm="1">
        <f t="array" ref="K105">SLOPE(Table13[[#This Row],[Johtoyhteyden pituus]]*marginaalikustannus!$D$8:$D$10,Table13[[#This Row],[1-Duck tuotanto]:[2x2-Duck tuotanto]])</f>
        <v>166410.75786048378</v>
      </c>
      <c r="L105">
        <f>AVERAGE($K$2:K105)</f>
        <v>67287.867558614336</v>
      </c>
      <c r="N105">
        <v>103</v>
      </c>
      <c r="O105" cm="1">
        <f t="array" ref="O105">SLOPE(Table13[[#This Row],[Johtoyhteyden pituus]]*marginaalikustannus!$D$14:$D$16,Table13[[#This Row],[1-Duck kulutus]:[2x2-Duck kulutus]])</f>
        <v>177402.18210982776</v>
      </c>
      <c r="P105">
        <f>AVERAGE($O$2:O105)</f>
        <v>62001.290282238704</v>
      </c>
      <c r="R105">
        <v>103</v>
      </c>
      <c r="S105" cm="1">
        <f t="array" ref="S105">SLOPE(Table13[[#This Row],[Johtoyhteyden pituus]]*marginaalikustannus!$D$14:$D$16,Table13[[#This Row],[1-Duck tuotanto]:[2x2-Duck tuotanto]])</f>
        <v>268922.61391761882</v>
      </c>
      <c r="T105">
        <f>AVERAGE($S$2:S105)</f>
        <v>108634.24297034211</v>
      </c>
    </row>
    <row r="106" spans="1:20" x14ac:dyDescent="0.25">
      <c r="A106">
        <v>104</v>
      </c>
      <c r="B106">
        <v>53.870100000000001</v>
      </c>
      <c r="C106">
        <v>88.87518</v>
      </c>
      <c r="D106">
        <v>177.75036</v>
      </c>
      <c r="E106" cm="1">
        <f t="array" ref="E106">SLOPE(Table13[[#This Row],[Johtoyhteyden pituus]]*marginaalikustannus!$D$8:$D$10,Table13[[#This Row],[1-Duck kulutus]:[2x2-Duck kulutus]])</f>
        <v>111853.58265341223</v>
      </c>
      <c r="F106">
        <f>AVERAGE($E$2:E106)</f>
        <v>39124.362074557321</v>
      </c>
      <c r="H106">
        <v>37.04486</v>
      </c>
      <c r="I106">
        <v>59.530140000000003</v>
      </c>
      <c r="J106">
        <v>119.06028000000001</v>
      </c>
      <c r="K106" cm="1">
        <f t="array" ref="K106">SLOPE(Table13[[#This Row],[Johtoyhteyden pituus]]*marginaalikustannus!$D$8:$D$10,Table13[[#This Row],[1-Duck tuotanto]:[2x2-Duck tuotanto]])</f>
        <v>168547.75137145363</v>
      </c>
      <c r="L106">
        <f>AVERAGE($K$2:K106)</f>
        <v>68252.2474044509</v>
      </c>
      <c r="N106">
        <v>104</v>
      </c>
      <c r="O106" cm="1">
        <f t="array" ref="O106">SLOPE(Table13[[#This Row],[Johtoyhteyden pituus]]*marginaalikustannus!$D$14:$D$16,Table13[[#This Row],[1-Duck kulutus]:[2x2-Duck kulutus]])</f>
        <v>180579.24522775528</v>
      </c>
      <c r="P106">
        <f>AVERAGE($O$2:O106)</f>
        <v>63130.604138862669</v>
      </c>
      <c r="R106">
        <v>104</v>
      </c>
      <c r="S106" cm="1">
        <f t="array" ref="S106">SLOPE(Table13[[#This Row],[Johtoyhteyden pituus]]*marginaalikustannus!$D$14:$D$16,Table13[[#This Row],[1-Duck tuotanto]:[2x2-Duck tuotanto]])</f>
        <v>272382.52757766575</v>
      </c>
      <c r="T106">
        <f>AVERAGE($S$2:S106)</f>
        <v>110193.75044279281</v>
      </c>
    </row>
    <row r="107" spans="1:20" x14ac:dyDescent="0.25">
      <c r="A107">
        <v>105</v>
      </c>
      <c r="B107">
        <v>53.443350000000002</v>
      </c>
      <c r="C107">
        <v>88.158350000000013</v>
      </c>
      <c r="D107">
        <v>176.31670000000003</v>
      </c>
      <c r="E107" cm="1">
        <f t="array" ref="E107">SLOPE(Table13[[#This Row],[Johtoyhteyden pituus]]*marginaalikustannus!$D$8:$D$10,Table13[[#This Row],[1-Duck kulutus]:[2x2-Duck kulutus]])</f>
        <v>113853.11051741373</v>
      </c>
      <c r="F107">
        <f>AVERAGE($E$2:E107)</f>
        <v>39829.350267414462</v>
      </c>
      <c r="H107">
        <v>36.960549999999998</v>
      </c>
      <c r="I107">
        <v>59.358350000000002</v>
      </c>
      <c r="J107">
        <v>118.7167</v>
      </c>
      <c r="K107" cm="1">
        <f t="array" ref="K107">SLOPE(Table13[[#This Row],[Johtoyhteyden pituus]]*marginaalikustannus!$D$8:$D$10,Table13[[#This Row],[1-Duck tuotanto]:[2x2-Duck tuotanto]])</f>
        <v>170698.0315501733</v>
      </c>
      <c r="L107">
        <f>AVERAGE($K$2:K107)</f>
        <v>69218.717066203011</v>
      </c>
      <c r="N107">
        <v>105</v>
      </c>
      <c r="O107" cm="1">
        <f t="array" ref="O107">SLOPE(Table13[[#This Row],[Johtoyhteyden pituus]]*marginaalikustannus!$D$14:$D$16,Table13[[#This Row],[1-Duck kulutus]:[2x2-Duck kulutus]])</f>
        <v>183808.33330068627</v>
      </c>
      <c r="P107">
        <f>AVERAGE($O$2:O107)</f>
        <v>64269.073281898745</v>
      </c>
      <c r="R107">
        <v>105</v>
      </c>
      <c r="S107" cm="1">
        <f t="array" ref="S107">SLOPE(Table13[[#This Row],[Johtoyhteyden pituus]]*marginaalikustannus!$D$14:$D$16,Table13[[#This Row],[1-Duck tuotanto]:[2x2-Duck tuotanto]])</f>
        <v>275864.11946858937</v>
      </c>
      <c r="T107">
        <f>AVERAGE($S$2:S107)</f>
        <v>111756.67845247015</v>
      </c>
    </row>
    <row r="108" spans="1:20" x14ac:dyDescent="0.25">
      <c r="A108">
        <v>106</v>
      </c>
      <c r="B108">
        <v>53.016600000000004</v>
      </c>
      <c r="C108">
        <v>87.441520000000011</v>
      </c>
      <c r="D108">
        <v>174.88304000000002</v>
      </c>
      <c r="E108" cm="1">
        <f t="array" ref="E108">SLOPE(Table13[[#This Row],[Johtoyhteyden pituus]]*marginaalikustannus!$D$8:$D$10,Table13[[#This Row],[1-Duck kulutus]:[2x2-Duck kulutus]])</f>
        <v>115885.62897185514</v>
      </c>
      <c r="F108">
        <f>AVERAGE($E$2:E108)</f>
        <v>40540.156610446618</v>
      </c>
      <c r="H108">
        <v>36.876240000000003</v>
      </c>
      <c r="I108">
        <v>59.18656</v>
      </c>
      <c r="J108">
        <v>118.37312</v>
      </c>
      <c r="K108" cm="1">
        <f t="array" ref="K108">SLOPE(Table13[[#This Row],[Johtoyhteyden pituus]]*marginaalikustannus!$D$8:$D$10,Table13[[#This Row],[1-Duck tuotanto]:[2x2-Duck tuotanto]])</f>
        <v>172861.72208417437</v>
      </c>
      <c r="L108">
        <f>AVERAGE($K$2:K108)</f>
        <v>70187.343281324225</v>
      </c>
      <c r="N108">
        <v>106</v>
      </c>
      <c r="O108" cm="1">
        <f t="array" ref="O108">SLOPE(Table13[[#This Row],[Johtoyhteyden pituus]]*marginaalikustannus!$D$14:$D$16,Table13[[#This Row],[1-Duck kulutus]:[2x2-Duck kulutus]])</f>
        <v>187090.73470564175</v>
      </c>
      <c r="P108">
        <f>AVERAGE($O$2:O108)</f>
        <v>65416.939276513163</v>
      </c>
      <c r="R108">
        <v>106</v>
      </c>
      <c r="S108" cm="1">
        <f t="array" ref="S108">SLOPE(Table13[[#This Row],[Johtoyhteyden pituus]]*marginaalikustannus!$D$14:$D$16,Table13[[#This Row],[1-Duck tuotanto]:[2x2-Duck tuotanto]])</f>
        <v>279367.59297087492</v>
      </c>
      <c r="T108">
        <f>AVERAGE($S$2:S108)</f>
        <v>113323.13559750195</v>
      </c>
    </row>
    <row r="109" spans="1:20" x14ac:dyDescent="0.25">
      <c r="A109">
        <v>107</v>
      </c>
      <c r="B109">
        <v>52.589850000000006</v>
      </c>
      <c r="C109">
        <v>86.72469000000001</v>
      </c>
      <c r="D109">
        <v>173.44938000000002</v>
      </c>
      <c r="E109" cm="1">
        <f t="array" ref="E109">SLOPE(Table13[[#This Row],[Johtoyhteyden pituus]]*marginaalikustannus!$D$8:$D$10,Table13[[#This Row],[1-Duck kulutus]:[2x2-Duck kulutus]])</f>
        <v>117951.96125424688</v>
      </c>
      <c r="F109">
        <f>AVERAGE($E$2:E109)</f>
        <v>41256.932579370688</v>
      </c>
      <c r="H109">
        <v>36.791930000000001</v>
      </c>
      <c r="I109">
        <v>59.014769999999999</v>
      </c>
      <c r="J109">
        <v>118.02954</v>
      </c>
      <c r="K109" cm="1">
        <f t="array" ref="K109">SLOPE(Table13[[#This Row],[Johtoyhteyden pituus]]*marginaalikustannus!$D$8:$D$10,Table13[[#This Row],[1-Duck tuotanto]:[2x2-Duck tuotanto]])</f>
        <v>175038.94819321806</v>
      </c>
      <c r="L109">
        <f>AVERAGE($K$2:K109)</f>
        <v>71158.191474952866</v>
      </c>
      <c r="N109">
        <v>107</v>
      </c>
      <c r="O109" cm="1">
        <f t="array" ref="O109">SLOPE(Table13[[#This Row],[Johtoyhteyden pituus]]*marginaalikustannus!$D$14:$D$16,Table13[[#This Row],[1-Duck kulutus]:[2x2-Duck kulutus]])</f>
        <v>190427.78071361824</v>
      </c>
      <c r="P109">
        <f>AVERAGE($O$2:O109)</f>
        <v>66574.447067597474</v>
      </c>
      <c r="R109">
        <v>107</v>
      </c>
      <c r="S109" cm="1">
        <f t="array" ref="S109">SLOPE(Table13[[#This Row],[Johtoyhteyden pituus]]*marginaalikustannus!$D$14:$D$16,Table13[[#This Row],[1-Duck tuotanto]:[2x2-Duck tuotanto]])</f>
        <v>282893.15400450025</v>
      </c>
      <c r="T109">
        <f>AVERAGE($S$2:S109)</f>
        <v>114893.22836052971</v>
      </c>
    </row>
    <row r="110" spans="1:20" x14ac:dyDescent="0.25">
      <c r="A110">
        <v>108</v>
      </c>
      <c r="B110">
        <v>52.1631</v>
      </c>
      <c r="C110">
        <v>86.007860000000008</v>
      </c>
      <c r="D110">
        <v>172.01572000000002</v>
      </c>
      <c r="E110" cm="1">
        <f t="array" ref="E110">SLOPE(Table13[[#This Row],[Johtoyhteyden pituus]]*marginaalikustannus!$D$8:$D$10,Table13[[#This Row],[1-Duck kulutus]:[2x2-Duck kulutus]])</f>
        <v>120052.95822121449</v>
      </c>
      <c r="F110">
        <f>AVERAGE($E$2:E110)</f>
        <v>41979.831897185773</v>
      </c>
      <c r="H110">
        <v>36.707619999999999</v>
      </c>
      <c r="I110">
        <v>58.842980000000004</v>
      </c>
      <c r="J110">
        <v>117.68596000000001</v>
      </c>
      <c r="K110" cm="1">
        <f t="array" ref="K110">SLOPE(Table13[[#This Row],[Johtoyhteyden pituus]]*marginaalikustannus!$D$8:$D$10,Table13[[#This Row],[1-Duck tuotanto]:[2x2-Duck tuotanto]])</f>
        <v>177229.83665297105</v>
      </c>
      <c r="L110">
        <f>AVERAGE($K$2:K110)</f>
        <v>72131.325834384232</v>
      </c>
      <c r="N110">
        <v>108</v>
      </c>
      <c r="O110" cm="1">
        <f t="array" ref="O110">SLOPE(Table13[[#This Row],[Johtoyhteyden pituus]]*marginaalikustannus!$D$14:$D$16,Table13[[#This Row],[1-Duck kulutus]:[2x2-Duck kulutus]])</f>
        <v>193820.84728958842</v>
      </c>
      <c r="P110">
        <f>AVERAGE($O$2:O110)</f>
        <v>67741.845234771696</v>
      </c>
      <c r="R110">
        <v>108</v>
      </c>
      <c r="S110" cm="1">
        <f t="array" ref="S110">SLOPE(Table13[[#This Row],[Johtoyhteyden pituus]]*marginaalikustannus!$D$14:$D$16,Table13[[#This Row],[1-Duck tuotanto]:[2x2-Duck tuotanto]])</f>
        <v>286441.01106849703</v>
      </c>
      <c r="T110">
        <f>AVERAGE($S$2:S110)</f>
        <v>116467.06122941014</v>
      </c>
    </row>
    <row r="111" spans="1:20" x14ac:dyDescent="0.25">
      <c r="A111">
        <v>109</v>
      </c>
      <c r="B111">
        <v>51.736350000000002</v>
      </c>
      <c r="C111">
        <v>85.291030000000006</v>
      </c>
      <c r="D111">
        <v>170.58206000000001</v>
      </c>
      <c r="E111" cm="1">
        <f t="array" ref="E111">SLOPE(Table13[[#This Row],[Johtoyhteyden pituus]]*marginaalikustannus!$D$8:$D$10,Table13[[#This Row],[1-Duck kulutus]:[2x2-Duck kulutus]])</f>
        <v>122189.49951650509</v>
      </c>
      <c r="F111">
        <f>AVERAGE($E$2:E111)</f>
        <v>42709.010693725038</v>
      </c>
      <c r="H111">
        <v>36.623310000000004</v>
      </c>
      <c r="I111">
        <v>58.671190000000003</v>
      </c>
      <c r="J111">
        <v>117.34238000000001</v>
      </c>
      <c r="K111" cm="1">
        <f t="array" ref="K111">SLOPE(Table13[[#This Row],[Johtoyhteyden pituus]]*marginaalikustannus!$D$8:$D$10,Table13[[#This Row],[1-Duck tuotanto]:[2x2-Duck tuotanto]])</f>
        <v>179434.51581911885</v>
      </c>
      <c r="L111">
        <f>AVERAGE($K$2:K111)</f>
        <v>73106.809379700004</v>
      </c>
      <c r="N111">
        <v>109</v>
      </c>
      <c r="O111" cm="1">
        <f t="array" ref="O111">SLOPE(Table13[[#This Row],[Johtoyhteyden pituus]]*marginaalikustannus!$D$14:$D$16,Table13[[#This Row],[1-Duck kulutus]:[2x2-Duck kulutus]])</f>
        <v>197271.35698390781</v>
      </c>
      <c r="P111">
        <f>AVERAGE($O$2:O111)</f>
        <v>68919.386250672935</v>
      </c>
      <c r="R111">
        <v>109</v>
      </c>
      <c r="S111" cm="1">
        <f t="array" ref="S111">SLOPE(Table13[[#This Row],[Johtoyhteyden pituus]]*marginaalikustannus!$D$14:$D$16,Table13[[#This Row],[1-Duck tuotanto]:[2x2-Duck tuotanto]])</f>
        <v>290011.37528124941</v>
      </c>
      <c r="T111">
        <f>AVERAGE($S$2:S111)</f>
        <v>118044.73681169959</v>
      </c>
    </row>
    <row r="112" spans="1:20" x14ac:dyDescent="0.25">
      <c r="A112">
        <v>110</v>
      </c>
      <c r="B112">
        <v>51.309600000000003</v>
      </c>
      <c r="C112">
        <v>84.574200000000005</v>
      </c>
      <c r="D112">
        <v>169.14840000000001</v>
      </c>
      <c r="E112" cm="1">
        <f t="array" ref="E112">SLOPE(Table13[[#This Row],[Johtoyhteyden pituus]]*marginaalikustannus!$D$8:$D$10,Table13[[#This Row],[1-Duck kulutus]:[2x2-Duck kulutus]])</f>
        <v>124362.49479877118</v>
      </c>
      <c r="F112">
        <f>AVERAGE($E$2:E112)</f>
        <v>43444.627667644374</v>
      </c>
      <c r="H112">
        <v>36.539000000000001</v>
      </c>
      <c r="I112">
        <v>58.499400000000001</v>
      </c>
      <c r="J112">
        <v>116.9988</v>
      </c>
      <c r="K112" cm="1">
        <f t="array" ref="K112">SLOPE(Table13[[#This Row],[Johtoyhteyden pituus]]*marginaalikustannus!$D$8:$D$10,Table13[[#This Row],[1-Duck tuotanto]:[2x2-Duck tuotanto]])</f>
        <v>181653.11565192652</v>
      </c>
      <c r="L112">
        <f>AVERAGE($K$2:K112)</f>
        <v>74084.704030801149</v>
      </c>
      <c r="N112">
        <v>110</v>
      </c>
      <c r="O112" cm="1">
        <f t="array" ref="O112">SLOPE(Table13[[#This Row],[Johtoyhteyden pituus]]*marginaalikustannus!$D$14:$D$16,Table13[[#This Row],[1-Duck kulutus]:[2x2-Duck kulutus]])</f>
        <v>200780.78092058792</v>
      </c>
      <c r="P112">
        <f>AVERAGE($O$2:O112)</f>
        <v>70107.326743194688</v>
      </c>
      <c r="R112">
        <v>110</v>
      </c>
      <c r="S112" cm="1">
        <f t="array" ref="S112">SLOPE(Table13[[#This Row],[Johtoyhteyden pituus]]*marginaalikustannus!$D$14:$D$16,Table13[[#This Row],[1-Duck tuotanto]:[2x2-Duck tuotanto]])</f>
        <v>293604.4604215466</v>
      </c>
      <c r="T112">
        <f>AVERAGE($S$2:S112)</f>
        <v>119626.35594331985</v>
      </c>
    </row>
    <row r="113" spans="1:20" x14ac:dyDescent="0.25">
      <c r="A113">
        <v>111</v>
      </c>
      <c r="B113">
        <v>50.960120000000003</v>
      </c>
      <c r="C113">
        <v>83.985860000000002</v>
      </c>
      <c r="D113">
        <v>167.97172</v>
      </c>
      <c r="E113" cm="1">
        <f t="array" ref="E113">SLOPE(Table13[[#This Row],[Johtoyhteyden pituus]]*marginaalikustannus!$D$8:$D$10,Table13[[#This Row],[1-Duck kulutus]:[2x2-Duck kulutus]])</f>
        <v>126378.63817429014</v>
      </c>
      <c r="F113">
        <f>AVERAGE($E$2:E113)</f>
        <v>44185.109904310848</v>
      </c>
      <c r="H113">
        <v>36.472930000000005</v>
      </c>
      <c r="I113">
        <v>58.361940000000004</v>
      </c>
      <c r="J113">
        <v>116.72388000000001</v>
      </c>
      <c r="K113" cm="1">
        <f t="array" ref="K113">SLOPE(Table13[[#This Row],[Johtoyhteyden pituus]]*marginaalikustannus!$D$8:$D$10,Table13[[#This Row],[1-Duck tuotanto]:[2x2-Duck tuotanto]])</f>
        <v>183771.81941924759</v>
      </c>
      <c r="L113">
        <f>AVERAGE($K$2:K113)</f>
        <v>75064.053275340848</v>
      </c>
      <c r="N113">
        <v>111</v>
      </c>
      <c r="O113" cm="1">
        <f t="array" ref="O113">SLOPE(Table13[[#This Row],[Johtoyhteyden pituus]]*marginaalikustannus!$D$14:$D$16,Table13[[#This Row],[1-Duck kulutus]:[2x2-Duck kulutus]])</f>
        <v>204036.92667625716</v>
      </c>
      <c r="P113">
        <f>AVERAGE($O$2:O113)</f>
        <v>71303.126742597029</v>
      </c>
      <c r="R113">
        <v>111</v>
      </c>
      <c r="S113" cm="1">
        <f t="array" ref="S113">SLOPE(Table13[[#This Row],[Johtoyhteyden pituus]]*marginaalikustannus!$D$14:$D$16,Table13[[#This Row],[1-Duck tuotanto]:[2x2-Duck tuotanto]])</f>
        <v>297035.26977782021</v>
      </c>
      <c r="T113">
        <f>AVERAGE($S$2:S113)</f>
        <v>121210.36410255646</v>
      </c>
    </row>
    <row r="114" spans="1:20" x14ac:dyDescent="0.25">
      <c r="A114">
        <v>112</v>
      </c>
      <c r="B114">
        <v>50.610640000000004</v>
      </c>
      <c r="C114">
        <v>83.39752</v>
      </c>
      <c r="D114">
        <v>166.79504</v>
      </c>
      <c r="E114" cm="1">
        <f t="array" ref="E114">SLOPE(Table13[[#This Row],[Johtoyhteyden pituus]]*marginaalikustannus!$D$8:$D$10,Table13[[#This Row],[1-Duck kulutus]:[2x2-Duck kulutus]])</f>
        <v>128423.43803550357</v>
      </c>
      <c r="F114">
        <f>AVERAGE($E$2:E114)</f>
        <v>44930.581834675388</v>
      </c>
      <c r="H114">
        <v>36.406860000000002</v>
      </c>
      <c r="I114">
        <v>58.22448</v>
      </c>
      <c r="J114">
        <v>116.44896</v>
      </c>
      <c r="K114" cm="1">
        <f t="array" ref="K114">SLOPE(Table13[[#This Row],[Johtoyhteyden pituus]]*marginaalikustannus!$D$8:$D$10,Table13[[#This Row],[1-Duck tuotanto]:[2x2-Duck tuotanto]])</f>
        <v>185901.33947813089</v>
      </c>
      <c r="L114">
        <f>AVERAGE($K$2:K114)</f>
        <v>76044.914215188561</v>
      </c>
      <c r="N114">
        <v>112</v>
      </c>
      <c r="O114" cm="1">
        <f t="array" ref="O114">SLOPE(Table13[[#This Row],[Johtoyhteyden pituus]]*marginaalikustannus!$D$14:$D$16,Table13[[#This Row],[1-Duck kulutus]:[2x2-Duck kulutus]])</f>
        <v>207339.39028621014</v>
      </c>
      <c r="P114">
        <f>AVERAGE($O$2:O114)</f>
        <v>72506.987481921038</v>
      </c>
      <c r="R114">
        <v>112</v>
      </c>
      <c r="S114" cm="1">
        <f t="array" ref="S114">SLOPE(Table13[[#This Row],[Johtoyhteyden pituus]]*marginaalikustannus!$D$14:$D$16,Table13[[#This Row],[1-Duck tuotanto]:[2x2-Duck tuotanto]])</f>
        <v>300483.74191837246</v>
      </c>
      <c r="T114">
        <f>AVERAGE($S$2:S114)</f>
        <v>122796.85417172297</v>
      </c>
    </row>
    <row r="115" spans="1:20" x14ac:dyDescent="0.25">
      <c r="A115">
        <v>113</v>
      </c>
      <c r="B115">
        <v>50.261160000000004</v>
      </c>
      <c r="C115">
        <v>82.809179999999998</v>
      </c>
      <c r="D115">
        <v>165.61836</v>
      </c>
      <c r="E115" cm="1">
        <f t="array" ref="E115">SLOPE(Table13[[#This Row],[Johtoyhteyden pituus]]*marginaalikustannus!$D$8:$D$10,Table13[[#This Row],[1-Duck kulutus]:[2x2-Duck kulutus]])</f>
        <v>130497.50968778218</v>
      </c>
      <c r="F115">
        <f>AVERAGE($E$2:E115)</f>
        <v>45681.168921106153</v>
      </c>
      <c r="H115">
        <v>36.340789999999998</v>
      </c>
      <c r="I115">
        <v>58.087020000000003</v>
      </c>
      <c r="J115">
        <v>116.17404000000001</v>
      </c>
      <c r="K115" cm="1">
        <f t="array" ref="K115">SLOPE(Table13[[#This Row],[Johtoyhteyden pituus]]*marginaalikustannus!$D$8:$D$10,Table13[[#This Row],[1-Duck tuotanto]:[2x2-Duck tuotanto]])</f>
        <v>188041.75838029344</v>
      </c>
      <c r="L115">
        <f>AVERAGE($K$2:K115)</f>
        <v>77027.342672777202</v>
      </c>
      <c r="N115">
        <v>113</v>
      </c>
      <c r="O115" cm="1">
        <f t="array" ref="O115">SLOPE(Table13[[#This Row],[Johtoyhteyden pituus]]*marginaalikustannus!$D$14:$D$16,Table13[[#This Row],[1-Duck kulutus]:[2x2-Duck kulutus]])</f>
        <v>210689.1670676822</v>
      </c>
      <c r="P115">
        <f>AVERAGE($O$2:O115)</f>
        <v>73719.111864252278</v>
      </c>
      <c r="R115">
        <v>113</v>
      </c>
      <c r="S115" cm="1">
        <f t="array" ref="S115">SLOPE(Table13[[#This Row],[Johtoyhteyden pituus]]*marginaalikustannus!$D$14:$D$16,Table13[[#This Row],[1-Duck tuotanto]:[2x2-Duck tuotanto]])</f>
        <v>303950.0127991683</v>
      </c>
      <c r="T115">
        <f>AVERAGE($S$2:S115)</f>
        <v>124385.91696670055</v>
      </c>
    </row>
    <row r="116" spans="1:20" x14ac:dyDescent="0.25">
      <c r="A116">
        <v>114</v>
      </c>
      <c r="B116">
        <v>49.911680000000004</v>
      </c>
      <c r="C116">
        <v>82.220839999999995</v>
      </c>
      <c r="D116">
        <v>164.44167999999999</v>
      </c>
      <c r="E116" cm="1">
        <f t="array" ref="E116">SLOPE(Table13[[#This Row],[Johtoyhteyden pituus]]*marginaalikustannus!$D$8:$D$10,Table13[[#This Row],[1-Duck kulutus]:[2x2-Duck kulutus]])</f>
        <v>132601.48617814557</v>
      </c>
      <c r="F116">
        <f>AVERAGE($E$2:E116)</f>
        <v>46436.997766819542</v>
      </c>
      <c r="H116">
        <v>36.274720000000002</v>
      </c>
      <c r="I116">
        <v>57.949559999999998</v>
      </c>
      <c r="J116">
        <v>115.89912</v>
      </c>
      <c r="K116" cm="1">
        <f t="array" ref="K116">SLOPE(Table13[[#This Row],[Johtoyhteyden pituus]]*marginaalikustannus!$D$8:$D$10,Table13[[#This Row],[1-Duck tuotanto]:[2x2-Duck tuotanto]])</f>
        <v>190193.15951457084</v>
      </c>
      <c r="L116">
        <f>AVERAGE($K$2:K116)</f>
        <v>78011.393254010181</v>
      </c>
      <c r="N116">
        <v>114</v>
      </c>
      <c r="O116" cm="1">
        <f t="array" ref="O116">SLOPE(Table13[[#This Row],[Johtoyhteyden pituus]]*marginaalikustannus!$D$14:$D$16,Table13[[#This Row],[1-Duck kulutus]:[2x2-Duck kulutus]])</f>
        <v>214087.28105975897</v>
      </c>
      <c r="P116">
        <f>AVERAGE($O$2:O116)</f>
        <v>74939.704639865377</v>
      </c>
      <c r="R116">
        <v>114</v>
      </c>
      <c r="S116" cm="1">
        <f t="array" ref="S116">SLOPE(Table13[[#This Row],[Johtoyhteyden pituus]]*marginaalikustannus!$D$14:$D$16,Table13[[#This Row],[1-Duck tuotanto]:[2x2-Duck tuotanto]])</f>
        <v>307434.21976686857</v>
      </c>
      <c r="T116">
        <f>AVERAGE($S$2:S116)</f>
        <v>125977.64133887592</v>
      </c>
    </row>
    <row r="117" spans="1:20" x14ac:dyDescent="0.25">
      <c r="A117">
        <v>115</v>
      </c>
      <c r="B117">
        <v>49.562200000000004</v>
      </c>
      <c r="C117">
        <v>81.632499999999993</v>
      </c>
      <c r="D117">
        <v>163.26499999999999</v>
      </c>
      <c r="E117" cm="1">
        <f t="array" ref="E117">SLOPE(Table13[[#This Row],[Johtoyhteyden pituus]]*marginaalikustannus!$D$8:$D$10,Table13[[#This Row],[1-Duck kulutus]:[2x2-Duck kulutus]])</f>
        <v>134736.01893932186</v>
      </c>
      <c r="F117">
        <f>AVERAGE($E$2:E117)</f>
        <v>47198.196225203181</v>
      </c>
      <c r="H117">
        <v>36.208650000000006</v>
      </c>
      <c r="I117">
        <v>57.812100000000001</v>
      </c>
      <c r="J117">
        <v>115.6242</v>
      </c>
      <c r="K117" cm="1">
        <f t="array" ref="K117">SLOPE(Table13[[#This Row],[Johtoyhteyden pituus]]*marginaalikustannus!$D$8:$D$10,Table13[[#This Row],[1-Duck tuotanto]:[2x2-Duck tuotanto]])</f>
        <v>192355.62711748798</v>
      </c>
      <c r="L117">
        <f>AVERAGE($K$2:K117)</f>
        <v>78997.119408005688</v>
      </c>
      <c r="N117">
        <v>115</v>
      </c>
      <c r="O117" cm="1">
        <f t="array" ref="O117">SLOPE(Table13[[#This Row],[Johtoyhteyden pituus]]*marginaalikustannus!$D$14:$D$16,Table13[[#This Row],[1-Duck kulutus]:[2x2-Duck kulutus]])</f>
        <v>217534.78606688173</v>
      </c>
      <c r="P117">
        <f>AVERAGE($O$2:O117)</f>
        <v>76168.972583201728</v>
      </c>
      <c r="R117">
        <v>115</v>
      </c>
      <c r="S117" cm="1">
        <f t="array" ref="S117">SLOPE(Table13[[#This Row],[Johtoyhteyden pituus]]*marginaalikustannus!$D$14:$D$16,Table13[[#This Row],[1-Duck tuotanto]:[2x2-Duck tuotanto]])</f>
        <v>310936.50157655025</v>
      </c>
      <c r="T117">
        <f>AVERAGE($S$2:S117)</f>
        <v>127572.11427195932</v>
      </c>
    </row>
    <row r="118" spans="1:20" x14ac:dyDescent="0.25">
      <c r="A118">
        <v>116</v>
      </c>
      <c r="B118">
        <v>49.212719999999997</v>
      </c>
      <c r="C118">
        <v>81.044160000000005</v>
      </c>
      <c r="D118">
        <v>162.08832000000001</v>
      </c>
      <c r="E118" cm="1">
        <f t="array" ref="E118">SLOPE(Table13[[#This Row],[Johtoyhteyden pituus]]*marginaalikustannus!$D$8:$D$10,Table13[[#This Row],[1-Duck kulutus]:[2x2-Duck kulutus]])</f>
        <v>136901.77846206774</v>
      </c>
      <c r="F118">
        <f>AVERAGE($E$2:E118)</f>
        <v>47964.893509278947</v>
      </c>
      <c r="H118">
        <v>36.142580000000002</v>
      </c>
      <c r="I118">
        <v>57.674640000000004</v>
      </c>
      <c r="J118">
        <v>115.34928000000001</v>
      </c>
      <c r="K118" cm="1">
        <f t="array" ref="K118">SLOPE(Table13[[#This Row],[Johtoyhteyden pituus]]*marginaalikustannus!$D$8:$D$10,Table13[[#This Row],[1-Duck tuotanto]:[2x2-Duck tuotanto]])</f>
        <v>194529.24628399019</v>
      </c>
      <c r="L118">
        <f>AVERAGE($K$2:K118)</f>
        <v>79984.573483868793</v>
      </c>
      <c r="N118">
        <v>116</v>
      </c>
      <c r="O118" cm="1">
        <f t="array" ref="O118">SLOPE(Table13[[#This Row],[Johtoyhteyden pituus]]*marginaalikustannus!$D$14:$D$16,Table13[[#This Row],[1-Duck kulutus]:[2x2-Duck kulutus]])</f>
        <v>221032.76674817712</v>
      </c>
      <c r="P118">
        <f>AVERAGE($O$2:O118)</f>
        <v>77407.124670081859</v>
      </c>
      <c r="R118">
        <v>116</v>
      </c>
      <c r="S118" cm="1">
        <f t="array" ref="S118">SLOPE(Table13[[#This Row],[Johtoyhteyden pituus]]*marginaalikustannus!$D$14:$D$16,Table13[[#This Row],[1-Duck tuotanto]:[2x2-Duck tuotanto]])</f>
        <v>314456.99840969744</v>
      </c>
      <c r="T118">
        <f>AVERAGE($S$2:S118)</f>
        <v>129169.42097399128</v>
      </c>
    </row>
    <row r="119" spans="1:20" x14ac:dyDescent="0.25">
      <c r="A119">
        <v>117</v>
      </c>
      <c r="B119">
        <v>48.863239999999998</v>
      </c>
      <c r="C119">
        <v>80.455820000000003</v>
      </c>
      <c r="D119">
        <v>160.91164000000001</v>
      </c>
      <c r="E119" cm="1">
        <f t="array" ref="E119">SLOPE(Table13[[#This Row],[Johtoyhteyden pituus]]*marginaalikustannus!$D$8:$D$10,Table13[[#This Row],[1-Duck kulutus]:[2x2-Duck kulutus]])</f>
        <v>139099.45499720689</v>
      </c>
      <c r="F119">
        <f>AVERAGE($E$2:E119)</f>
        <v>48737.220301549525</v>
      </c>
      <c r="H119">
        <v>36.076509999999999</v>
      </c>
      <c r="I119">
        <v>57.537179999999999</v>
      </c>
      <c r="J119">
        <v>115.07436</v>
      </c>
      <c r="K119" cm="1">
        <f t="array" ref="K119">SLOPE(Table13[[#This Row],[Johtoyhteyden pituus]]*marginaalikustannus!$D$8:$D$10,Table13[[#This Row],[1-Duck tuotanto]:[2x2-Duck tuotanto]])</f>
        <v>196714.10297833598</v>
      </c>
      <c r="L119">
        <f>AVERAGE($K$2:K119)</f>
        <v>80973.806784669359</v>
      </c>
      <c r="N119">
        <v>117</v>
      </c>
      <c r="O119" cm="1">
        <f t="array" ref="O119">SLOPE(Table13[[#This Row],[Johtoyhteyden pituus]]*marginaalikustannus!$D$14:$D$16,Table13[[#This Row],[1-Duck kulutus]:[2x2-Duck kulutus]])</f>
        <v>224582.3397549768</v>
      </c>
      <c r="P119">
        <f>AVERAGE($O$2:O119)</f>
        <v>78654.372255547074</v>
      </c>
      <c r="R119">
        <v>117</v>
      </c>
      <c r="S119" cm="1">
        <f t="array" ref="S119">SLOPE(Table13[[#This Row],[Johtoyhteyden pituus]]*marginaalikustannus!$D$14:$D$16,Table13[[#This Row],[1-Duck tuotanto]:[2x2-Duck tuotanto]])</f>
        <v>317995.85189246509</v>
      </c>
      <c r="T119">
        <f>AVERAGE($S$2:S119)</f>
        <v>130769.6449648258</v>
      </c>
    </row>
    <row r="120" spans="1:20" x14ac:dyDescent="0.25">
      <c r="A120">
        <v>118</v>
      </c>
      <c r="B120">
        <v>48.513759999999998</v>
      </c>
      <c r="C120">
        <v>79.86748</v>
      </c>
      <c r="D120">
        <v>159.73496</v>
      </c>
      <c r="E120" cm="1">
        <f t="array" ref="E120">SLOPE(Table13[[#This Row],[Johtoyhteyden pituus]]*marginaalikustannus!$D$8:$D$10,Table13[[#This Row],[1-Duck kulutus]:[2x2-Duck kulutus]])</f>
        <v>141329.7592889292</v>
      </c>
      <c r="F120">
        <f>AVERAGE($E$2:E120)</f>
        <v>49515.308864468687</v>
      </c>
      <c r="H120">
        <v>36.010440000000003</v>
      </c>
      <c r="I120">
        <v>57.399720000000002</v>
      </c>
      <c r="J120">
        <v>114.79944</v>
      </c>
      <c r="K120" cm="1">
        <f t="array" ref="K120">SLOPE(Table13[[#This Row],[Johtoyhteyden pituus]]*marginaalikustannus!$D$8:$D$10,Table13[[#This Row],[1-Duck tuotanto]:[2x2-Duck tuotanto]])</f>
        <v>198910.28404515531</v>
      </c>
      <c r="L120">
        <f>AVERAGE($K$2:K120)</f>
        <v>81964.869618791097</v>
      </c>
      <c r="N120">
        <v>118</v>
      </c>
      <c r="O120" cm="1">
        <f t="array" ref="O120">SLOPE(Table13[[#This Row],[Johtoyhteyden pituus]]*marginaalikustannus!$D$14:$D$16,Table13[[#This Row],[1-Duck kulutus]:[2x2-Duck kulutus]])</f>
        <v>228184.65491903276</v>
      </c>
      <c r="P120">
        <f>AVERAGE($O$2:O120)</f>
        <v>79910.929252719216</v>
      </c>
      <c r="R120">
        <v>118</v>
      </c>
      <c r="S120" cm="1">
        <f t="array" ref="S120">SLOPE(Table13[[#This Row],[Johtoyhteyden pituus]]*marginaalikustannus!$D$14:$D$16,Table13[[#This Row],[1-Duck tuotanto]:[2x2-Duck tuotanto]])</f>
        <v>321553.20511422504</v>
      </c>
      <c r="T120">
        <f>AVERAGE($S$2:S120)</f>
        <v>132372.86815935856</v>
      </c>
    </row>
    <row r="121" spans="1:20" x14ac:dyDescent="0.25">
      <c r="A121">
        <v>119</v>
      </c>
      <c r="B121">
        <v>48.164279999999998</v>
      </c>
      <c r="C121">
        <v>79.279139999999998</v>
      </c>
      <c r="D121">
        <v>158.55828</v>
      </c>
      <c r="E121" cm="1">
        <f t="array" ref="E121">SLOPE(Table13[[#This Row],[Johtoyhteyden pituus]]*marginaalikustannus!$D$8:$D$10,Table13[[#This Row],[1-Duck kulutus]:[2x2-Duck kulutus]])</f>
        <v>143593.42334098849</v>
      </c>
      <c r="F121">
        <f>AVERAGE($E$2:E121)</f>
        <v>50299.293151773018</v>
      </c>
      <c r="H121">
        <v>35.944370000000006</v>
      </c>
      <c r="I121">
        <v>57.262259999999998</v>
      </c>
      <c r="J121">
        <v>114.52452</v>
      </c>
      <c r="K121" cm="1">
        <f t="array" ref="K121">SLOPE(Table13[[#This Row],[Johtoyhteyden pituus]]*marginaalikustannus!$D$8:$D$10,Table13[[#This Row],[1-Duck tuotanto]:[2x2-Duck tuotanto]])</f>
        <v>201117.87722067596</v>
      </c>
      <c r="L121">
        <f>AVERAGE($K$2:K121)</f>
        <v>82957.811348806805</v>
      </c>
      <c r="N121">
        <v>119</v>
      </c>
      <c r="O121" cm="1">
        <f t="array" ref="O121">SLOPE(Table13[[#This Row],[Johtoyhteyden pituus]]*marginaalikustannus!$D$14:$D$16,Table13[[#This Row],[1-Duck kulutus]:[2x2-Duck kulutus]])</f>
        <v>231840.89649408238</v>
      </c>
      <c r="P121">
        <f>AVERAGE($O$2:O121)</f>
        <v>81177.012313063911</v>
      </c>
      <c r="R121">
        <v>119</v>
      </c>
      <c r="S121" cm="1">
        <f t="array" ref="S121">SLOPE(Table13[[#This Row],[Johtoyhteyden pituus]]*marginaalikustannus!$D$14:$D$16,Table13[[#This Row],[1-Duck tuotanto]:[2x2-Duck tuotanto]])</f>
        <v>325129.2026463942</v>
      </c>
      <c r="T121">
        <f>AVERAGE($S$2:S121)</f>
        <v>133979.17094675053</v>
      </c>
    </row>
    <row r="122" spans="1:20" x14ac:dyDescent="0.25">
      <c r="A122">
        <v>120</v>
      </c>
      <c r="B122">
        <v>47.814799999999998</v>
      </c>
      <c r="C122">
        <v>78.690799999999996</v>
      </c>
      <c r="D122">
        <v>157.38159999999999</v>
      </c>
      <c r="E122" cm="1">
        <f t="array" ref="E122">SLOPE(Table13[[#This Row],[Johtoyhteyden pituus]]*marginaalikustannus!$D$8:$D$10,Table13[[#This Row],[1-Duck kulutus]:[2x2-Duck kulutus]])</f>
        <v>145891.20121753251</v>
      </c>
      <c r="F122">
        <f>AVERAGE($E$2:E122)</f>
        <v>51089.308920911521</v>
      </c>
      <c r="H122">
        <v>35.878300000000003</v>
      </c>
      <c r="I122">
        <v>57.1248</v>
      </c>
      <c r="J122">
        <v>114.2496</v>
      </c>
      <c r="K122" cm="1">
        <f t="array" ref="K122">SLOPE(Table13[[#This Row],[Johtoyhteyden pituus]]*marginaalikustannus!$D$8:$D$10,Table13[[#This Row],[1-Duck tuotanto]:[2x2-Duck tuotanto]])</f>
        <v>203336.97114412065</v>
      </c>
      <c r="L122">
        <f>AVERAGE($K$2:K122)</f>
        <v>83952.680438024283</v>
      </c>
      <c r="N122">
        <v>120</v>
      </c>
      <c r="O122" cm="1">
        <f t="array" ref="O122">SLOPE(Table13[[#This Row],[Johtoyhteyden pituus]]*marginaalikustannus!$D$14:$D$16,Table13[[#This Row],[1-Duck kulutus]:[2x2-Duck kulutus]])</f>
        <v>235552.2844535817</v>
      </c>
      <c r="P122">
        <f>AVERAGE($O$2:O122)</f>
        <v>82452.841008440097</v>
      </c>
      <c r="R122">
        <v>120</v>
      </c>
      <c r="S122" cm="1">
        <f t="array" ref="S122">SLOPE(Table13[[#This Row],[Johtoyhteyden pituus]]*marginaalikustannus!$D$14:$D$16,Table13[[#This Row],[1-Duck tuotanto]:[2x2-Duck tuotanto]])</f>
        <v>328723.99056155409</v>
      </c>
      <c r="T122">
        <f>AVERAGE($S$2:S122)</f>
        <v>135588.63226588114</v>
      </c>
    </row>
    <row r="123" spans="1:20" x14ac:dyDescent="0.25">
      <c r="A123">
        <v>121</v>
      </c>
      <c r="B123">
        <v>47.524630000000002</v>
      </c>
      <c r="C123">
        <v>78.201049999999995</v>
      </c>
      <c r="D123">
        <v>156.40209999999999</v>
      </c>
      <c r="E123" cm="1">
        <f t="array" ref="E123">SLOPE(Table13[[#This Row],[Johtoyhteyden pituus]]*marginaalikustannus!$D$8:$D$10,Table13[[#This Row],[1-Duck kulutus]:[2x2-Duck kulutus]])</f>
        <v>148036.33901576151</v>
      </c>
      <c r="F123">
        <f>AVERAGE($E$2:E123)</f>
        <v>51883.956708574224</v>
      </c>
      <c r="H123">
        <v>35.825860000000006</v>
      </c>
      <c r="I123">
        <v>57.012990000000002</v>
      </c>
      <c r="J123">
        <v>114.02598</v>
      </c>
      <c r="K123" cm="1">
        <f t="array" ref="K123">SLOPE(Table13[[#This Row],[Johtoyhteyden pituus]]*marginaalikustannus!$D$8:$D$10,Table13[[#This Row],[1-Duck tuotanto]:[2x2-Duck tuotanto]])</f>
        <v>205470.05969952221</v>
      </c>
      <c r="L123">
        <f>AVERAGE($K$2:K123)</f>
        <v>84948.724530331645</v>
      </c>
      <c r="N123">
        <v>121</v>
      </c>
      <c r="O123" cm="1">
        <f t="array" ref="O123">SLOPE(Table13[[#This Row],[Johtoyhteyden pituus]]*marginaalikustannus!$D$14:$D$16,Table13[[#This Row],[1-Duck kulutus]:[2x2-Duck kulutus]])</f>
        <v>239017.1763328815</v>
      </c>
      <c r="P123">
        <f>AVERAGE($O$2:O123)</f>
        <v>83736.155232410922</v>
      </c>
      <c r="R123">
        <v>121</v>
      </c>
      <c r="S123" cm="1">
        <f t="array" ref="S123">SLOPE(Table13[[#This Row],[Johtoyhteyden pituus]]*marginaalikustannus!$D$14:$D$16,Table13[[#This Row],[1-Duck tuotanto]:[2x2-Duck tuotanto]])</f>
        <v>332179.01487699454</v>
      </c>
      <c r="T123">
        <f>AVERAGE($S$2:S123)</f>
        <v>137200.02884466076</v>
      </c>
    </row>
    <row r="124" spans="1:20" x14ac:dyDescent="0.25">
      <c r="A124">
        <v>122</v>
      </c>
      <c r="B124">
        <v>47.234459999999999</v>
      </c>
      <c r="C124">
        <v>77.711299999999994</v>
      </c>
      <c r="D124">
        <v>155.42259999999999</v>
      </c>
      <c r="E124" cm="1">
        <f t="array" ref="E124">SLOPE(Table13[[#This Row],[Johtoyhteyden pituus]]*marginaalikustannus!$D$8:$D$10,Table13[[#This Row],[1-Duck kulutus]:[2x2-Duck kulutus]])</f>
        <v>150208.75295635083</v>
      </c>
      <c r="F124">
        <f>AVERAGE($E$2:E124)</f>
        <v>52683.345295954525</v>
      </c>
      <c r="H124">
        <v>35.773420000000002</v>
      </c>
      <c r="I124">
        <v>56.901180000000004</v>
      </c>
      <c r="J124">
        <v>113.80236000000001</v>
      </c>
      <c r="K124" cm="1">
        <f t="array" ref="K124">SLOPE(Table13[[#This Row],[Johtoyhteyden pituus]]*marginaalikustannus!$D$8:$D$10,Table13[[#This Row],[1-Duck tuotanto]:[2x2-Duck tuotanto]])</f>
        <v>207612.2808676667</v>
      </c>
      <c r="L124">
        <f>AVERAGE($K$2:K124)</f>
        <v>85945.98921600102</v>
      </c>
      <c r="N124">
        <v>122</v>
      </c>
      <c r="O124" cm="1">
        <f t="array" ref="O124">SLOPE(Table13[[#This Row],[Johtoyhteyden pituus]]*marginaalikustannus!$D$14:$D$16,Table13[[#This Row],[1-Duck kulutus]:[2x2-Duck kulutus]])</f>
        <v>242526.16699814214</v>
      </c>
      <c r="P124">
        <f>AVERAGE($O$2:O124)</f>
        <v>85027.130937823371</v>
      </c>
      <c r="R124">
        <v>122</v>
      </c>
      <c r="S124" cm="1">
        <f t="array" ref="S124">SLOPE(Table13[[#This Row],[Johtoyhteyden pituus]]*marginaalikustannus!$D$14:$D$16,Table13[[#This Row],[1-Duck tuotanto]:[2x2-Duck tuotanto]])</f>
        <v>335648.96902974602</v>
      </c>
      <c r="T124">
        <f>AVERAGE($S$2:S124)</f>
        <v>138813.4348624257</v>
      </c>
    </row>
    <row r="125" spans="1:20" x14ac:dyDescent="0.25">
      <c r="A125">
        <v>123</v>
      </c>
      <c r="B125">
        <v>46.944289999999995</v>
      </c>
      <c r="C125">
        <v>77.221549999999993</v>
      </c>
      <c r="D125">
        <v>154.44309999999999</v>
      </c>
      <c r="E125" cm="1">
        <f t="array" ref="E125">SLOPE(Table13[[#This Row],[Johtoyhteyden pituus]]*marginaalikustannus!$D$8:$D$10,Table13[[#This Row],[1-Duck kulutus]:[2x2-Duck kulutus]])</f>
        <v>152408.96656738268</v>
      </c>
      <c r="F125">
        <f>AVERAGE($E$2:E125)</f>
        <v>53487.584177175719</v>
      </c>
      <c r="H125">
        <v>35.720980000000004</v>
      </c>
      <c r="I125">
        <v>56.789369999999998</v>
      </c>
      <c r="J125">
        <v>113.57874</v>
      </c>
      <c r="K125" cm="1">
        <f t="array" ref="K125">SLOPE(Table13[[#This Row],[Johtoyhteyden pituus]]*marginaalikustannus!$D$8:$D$10,Table13[[#This Row],[1-Duck tuotanto]:[2x2-Duck tuotanto]])</f>
        <v>209763.69300697659</v>
      </c>
      <c r="L125">
        <f>AVERAGE($K$2:K125)</f>
        <v>86944.519085283086</v>
      </c>
      <c r="N125">
        <v>123</v>
      </c>
      <c r="O125" cm="1">
        <f t="array" ref="O125">SLOPE(Table13[[#This Row],[Johtoyhteyden pituus]]*marginaalikustannus!$D$14:$D$16,Table13[[#This Row],[1-Duck kulutus]:[2x2-Duck kulutus]])</f>
        <v>246080.10366738585</v>
      </c>
      <c r="P125">
        <f>AVERAGE($O$2:O125)</f>
        <v>86325.945234029525</v>
      </c>
      <c r="R125">
        <v>123</v>
      </c>
      <c r="S125" cm="1">
        <f t="array" ref="S125">SLOPE(Table13[[#This Row],[Johtoyhteyden pituus]]*marginaalikustannus!$D$14:$D$16,Table13[[#This Row],[1-Duck tuotanto]:[2x2-Duck tuotanto]])</f>
        <v>339133.94932067388</v>
      </c>
      <c r="T125">
        <f>AVERAGE($S$2:S125)</f>
        <v>140428.92288225028</v>
      </c>
    </row>
    <row r="126" spans="1:20" x14ac:dyDescent="0.25">
      <c r="A126">
        <v>124</v>
      </c>
      <c r="B126">
        <v>46.654119999999999</v>
      </c>
      <c r="C126">
        <v>76.731799999999993</v>
      </c>
      <c r="D126">
        <v>153.46359999999999</v>
      </c>
      <c r="E126" cm="1">
        <f t="array" ref="E126">SLOPE(Table13[[#This Row],[Johtoyhteyden pituus]]*marginaalikustannus!$D$8:$D$10,Table13[[#This Row],[1-Duck kulutus]:[2x2-Duck kulutus]])</f>
        <v>154637.51686007602</v>
      </c>
      <c r="F126">
        <f>AVERAGE($E$2:E126)</f>
        <v>54296.783638638924</v>
      </c>
      <c r="H126">
        <v>35.66854</v>
      </c>
      <c r="I126">
        <v>56.67756</v>
      </c>
      <c r="J126">
        <v>113.35512</v>
      </c>
      <c r="K126" cm="1">
        <f t="array" ref="K126">SLOPE(Table13[[#This Row],[Johtoyhteyden pituus]]*marginaalikustannus!$D$8:$D$10,Table13[[#This Row],[1-Duck tuotanto]:[2x2-Duck tuotanto]])</f>
        <v>211924.35497050421</v>
      </c>
      <c r="L126">
        <f>AVERAGE($K$2:K126)</f>
        <v>87944.357772364849</v>
      </c>
      <c r="N126">
        <v>124</v>
      </c>
      <c r="O126" cm="1">
        <f t="array" ref="O126">SLOPE(Table13[[#This Row],[Johtoyhteyden pituus]]*marginaalikustannus!$D$14:$D$16,Table13[[#This Row],[1-Duck kulutus]:[2x2-Duck kulutus]])</f>
        <v>249679.85539900875</v>
      </c>
      <c r="P126">
        <f>AVERAGE($O$2:O126)</f>
        <v>87632.776515349353</v>
      </c>
      <c r="R126">
        <v>124</v>
      </c>
      <c r="S126" cm="1">
        <f t="array" ref="S126">SLOPE(Table13[[#This Row],[Johtoyhteyden pituus]]*marginaalikustannus!$D$14:$D$16,Table13[[#This Row],[1-Duck tuotanto]:[2x2-Duck tuotanto]])</f>
        <v>342634.05287474766</v>
      </c>
      <c r="T126">
        <f>AVERAGE($S$2:S126)</f>
        <v>142046.56392219025</v>
      </c>
    </row>
    <row r="127" spans="1:20" x14ac:dyDescent="0.25">
      <c r="A127">
        <v>125</v>
      </c>
      <c r="B127">
        <v>46.363950000000003</v>
      </c>
      <c r="C127">
        <v>76.242050000000006</v>
      </c>
      <c r="D127">
        <v>152.48410000000001</v>
      </c>
      <c r="E127" cm="1">
        <f t="array" ref="E127">SLOPE(Table13[[#This Row],[Johtoyhteyden pituus]]*marginaalikustannus!$D$8:$D$10,Table13[[#This Row],[1-Duck kulutus]:[2x2-Duck kulutus]])</f>
        <v>156894.95476562786</v>
      </c>
      <c r="F127">
        <f>AVERAGE($E$2:E127)</f>
        <v>55111.05483805947</v>
      </c>
      <c r="H127">
        <v>35.616100000000003</v>
      </c>
      <c r="I127">
        <v>56.565750000000001</v>
      </c>
      <c r="J127">
        <v>113.1315</v>
      </c>
      <c r="K127" cm="1">
        <f t="array" ref="K127">SLOPE(Table13[[#This Row],[Johtoyhteyden pituus]]*marginaalikustannus!$D$8:$D$10,Table13[[#This Row],[1-Duck tuotanto]:[2x2-Duck tuotanto]])</f>
        <v>214094.32611114281</v>
      </c>
      <c r="L127">
        <f>AVERAGE($K$2:K127)</f>
        <v>88945.547997275789</v>
      </c>
      <c r="N127">
        <v>125</v>
      </c>
      <c r="O127" cm="1">
        <f t="array" ref="O127">SLOPE(Table13[[#This Row],[Johtoyhteyden pituus]]*marginaalikustannus!$D$14:$D$16,Table13[[#This Row],[1-Duck kulutus]:[2x2-Duck kulutus]])</f>
        <v>253326.31380006883</v>
      </c>
      <c r="P127">
        <f>AVERAGE($O$2:O127)</f>
        <v>88947.804589037609</v>
      </c>
      <c r="R127">
        <v>125</v>
      </c>
      <c r="S127" cm="1">
        <f t="array" ref="S127">SLOPE(Table13[[#This Row],[Johtoyhteyden pituus]]*marginaalikustannus!$D$14:$D$16,Table13[[#This Row],[1-Duck tuotanto]:[2x2-Duck tuotanto]])</f>
        <v>346149.37764981244</v>
      </c>
      <c r="T127">
        <f>AVERAGE($S$2:S127)</f>
        <v>143666.42752320314</v>
      </c>
    </row>
    <row r="128" spans="1:20" x14ac:dyDescent="0.25">
      <c r="A128">
        <v>126</v>
      </c>
      <c r="B128">
        <v>46.073779999999999</v>
      </c>
      <c r="C128">
        <v>75.752300000000005</v>
      </c>
      <c r="D128">
        <v>151.50460000000001</v>
      </c>
      <c r="E128" cm="1">
        <f t="array" ref="E128">SLOPE(Table13[[#This Row],[Johtoyhteyden pituus]]*marginaalikustannus!$D$8:$D$10,Table13[[#This Row],[1-Duck kulutus]:[2x2-Duck kulutus]])</f>
        <v>159181.84558914939</v>
      </c>
      <c r="F128">
        <f>AVERAGE($E$2:E128)</f>
        <v>55930.509883343642</v>
      </c>
      <c r="H128">
        <v>35.563660000000006</v>
      </c>
      <c r="I128">
        <v>56.453940000000003</v>
      </c>
      <c r="J128">
        <v>112.90788000000001</v>
      </c>
      <c r="K128" cm="1">
        <f t="array" ref="K128">SLOPE(Table13[[#This Row],[Johtoyhteyden pituus]]*marginaalikustannus!$D$8:$D$10,Table13[[#This Row],[1-Duck tuotanto]:[2x2-Duck tuotanto]])</f>
        <v>216273.66628690384</v>
      </c>
      <c r="L128">
        <f>AVERAGE($K$2:K128)</f>
        <v>89948.131605855553</v>
      </c>
      <c r="N128">
        <v>126</v>
      </c>
      <c r="O128" cm="1">
        <f t="array" ref="O128">SLOPE(Table13[[#This Row],[Johtoyhteyden pituus]]*marginaalikustannus!$D$14:$D$16,Table13[[#This Row],[1-Duck kulutus]:[2x2-Duck kulutus]])</f>
        <v>257020.39376231554</v>
      </c>
      <c r="P128">
        <f>AVERAGE($O$2:O128)</f>
        <v>90271.210803000416</v>
      </c>
      <c r="R128">
        <v>126</v>
      </c>
      <c r="S128" cm="1">
        <f t="array" ref="S128">SLOPE(Table13[[#This Row],[Johtoyhteyden pituus]]*marginaalikustannus!$D$14:$D$16,Table13[[#This Row],[1-Duck tuotanto]:[2x2-Duck tuotanto]])</f>
        <v>349680.02244546835</v>
      </c>
      <c r="T128">
        <f>AVERAGE($S$2:S128)</f>
        <v>145288.58181392966</v>
      </c>
    </row>
    <row r="129" spans="1:20" x14ac:dyDescent="0.25">
      <c r="A129">
        <v>127</v>
      </c>
      <c r="B129">
        <v>45.783609999999996</v>
      </c>
      <c r="C129">
        <v>75.262550000000005</v>
      </c>
      <c r="D129">
        <v>150.52510000000001</v>
      </c>
      <c r="E129" cm="1">
        <f t="array" ref="E129">SLOPE(Table13[[#This Row],[Johtoyhteyden pituus]]*marginaalikustannus!$D$8:$D$10,Table13[[#This Row],[1-Duck kulutus]:[2x2-Duck kulutus]])</f>
        <v>161498.76948147989</v>
      </c>
      <c r="F129">
        <f>AVERAGE($E$2:E129)</f>
        <v>56755.261911454087</v>
      </c>
      <c r="H129">
        <v>35.511220000000002</v>
      </c>
      <c r="I129">
        <v>56.342130000000004</v>
      </c>
      <c r="J129">
        <v>112.68426000000001</v>
      </c>
      <c r="K129" cm="1">
        <f t="array" ref="K129">SLOPE(Table13[[#This Row],[Johtoyhteyden pituus]]*marginaalikustannus!$D$8:$D$10,Table13[[#This Row],[1-Duck tuotanto]:[2x2-Duck tuotanto]])</f>
        <v>218462.43586625942</v>
      </c>
      <c r="L129">
        <f>AVERAGE($K$2:K129)</f>
        <v>90952.149607889951</v>
      </c>
      <c r="N129">
        <v>127</v>
      </c>
      <c r="O129" cm="1">
        <f t="array" ref="O129">SLOPE(Table13[[#This Row],[Johtoyhteyden pituus]]*marginaalikustannus!$D$14:$D$16,Table13[[#This Row],[1-Duck kulutus]:[2x2-Duck kulutus]])</f>
        <v>260763.03422723809</v>
      </c>
      <c r="P129">
        <f>AVERAGE($O$2:O129)</f>
        <v>91603.178173502281</v>
      </c>
      <c r="R129">
        <v>127</v>
      </c>
      <c r="S129" cm="1">
        <f t="array" ref="S129">SLOPE(Table13[[#This Row],[Johtoyhteyden pituus]]*marginaalikustannus!$D$14:$D$16,Table13[[#This Row],[1-Duck tuotanto]:[2x2-Duck tuotanto]])</f>
        <v>353226.08691206679</v>
      </c>
      <c r="T129">
        <f>AVERAGE($S$2:S129)</f>
        <v>146913.09357250883</v>
      </c>
    </row>
    <row r="130" spans="1:20" x14ac:dyDescent="0.25">
      <c r="A130">
        <v>128</v>
      </c>
      <c r="B130">
        <v>45.49344</v>
      </c>
      <c r="C130">
        <v>74.772800000000004</v>
      </c>
      <c r="D130">
        <v>149.54560000000001</v>
      </c>
      <c r="E130" cm="1">
        <f t="array" ref="E130">SLOPE(Table13[[#This Row],[Johtoyhteyden pituus]]*marginaalikustannus!$D$8:$D$10,Table13[[#This Row],[1-Duck kulutus]:[2x2-Duck kulutus]])</f>
        <v>163846.32192970676</v>
      </c>
      <c r="F130">
        <f>AVERAGE($E$2:E130)</f>
        <v>57585.425167409536</v>
      </c>
      <c r="H130">
        <v>35.458780000000004</v>
      </c>
      <c r="I130">
        <v>56.230319999999999</v>
      </c>
      <c r="J130">
        <v>112.46064</v>
      </c>
      <c r="K130" cm="1">
        <f t="array" ref="K130">SLOPE(Table13[[#This Row],[Johtoyhteyden pituus]]*marginaalikustannus!$D$8:$D$10,Table13[[#This Row],[1-Duck tuotanto]:[2x2-Duck tuotanto]])</f>
        <v>220660.69573355335</v>
      </c>
      <c r="L130">
        <f>AVERAGE($K$2:K130)</f>
        <v>91957.642213515239</v>
      </c>
      <c r="N130">
        <v>128</v>
      </c>
      <c r="O130" cm="1">
        <f t="array" ref="O130">SLOPE(Table13[[#This Row],[Johtoyhteyden pituus]]*marginaalikustannus!$D$14:$D$16,Table13[[#This Row],[1-Duck kulutus]:[2x2-Duck kulutus]])</f>
        <v>264555.19898147305</v>
      </c>
      <c r="P130">
        <f>AVERAGE($O$2:O130)</f>
        <v>92943.891513098963</v>
      </c>
      <c r="R130">
        <v>128</v>
      </c>
      <c r="S130" cm="1">
        <f t="array" ref="S130">SLOPE(Table13[[#This Row],[Johtoyhteyden pituus]]*marginaalikustannus!$D$14:$D$16,Table13[[#This Row],[1-Duck tuotanto]:[2x2-Duck tuotanto]])</f>
        <v>356787.67155981768</v>
      </c>
      <c r="T130">
        <f>AVERAGE($S$2:S130)</f>
        <v>148540.02828558875</v>
      </c>
    </row>
    <row r="131" spans="1:20" x14ac:dyDescent="0.25">
      <c r="A131">
        <v>129</v>
      </c>
      <c r="B131">
        <v>45.203270000000003</v>
      </c>
      <c r="C131">
        <v>74.283050000000003</v>
      </c>
      <c r="D131">
        <v>148.56610000000001</v>
      </c>
      <c r="E131" cm="1">
        <f t="array" ref="E131">SLOPE(Table13[[#This Row],[Johtoyhteyden pituus]]*marginaalikustannus!$D$8:$D$10,Table13[[#This Row],[1-Duck kulutus]:[2x2-Duck kulutus]])</f>
        <v>166225.11426726234</v>
      </c>
      <c r="F131">
        <f>AVERAGE($E$2:E131)</f>
        <v>58421.115083562254</v>
      </c>
      <c r="H131">
        <v>35.40634</v>
      </c>
      <c r="I131">
        <v>56.118510000000001</v>
      </c>
      <c r="J131">
        <v>112.23702</v>
      </c>
      <c r="K131" cm="1">
        <f t="array" ref="K131">SLOPE(Table13[[#This Row],[Johtoyhteyden pituus]]*marginaalikustannus!$D$8:$D$10,Table13[[#This Row],[1-Duck tuotanto]:[2x2-Duck tuotanto]])</f>
        <v>222868.50729448002</v>
      </c>
      <c r="L131">
        <f>AVERAGE($K$2:K131)</f>
        <v>92964.6488679842</v>
      </c>
      <c r="N131">
        <v>129</v>
      </c>
      <c r="O131" cm="1">
        <f t="array" ref="O131">SLOPE(Table13[[#This Row],[Johtoyhteyden pituus]]*marginaalikustannus!$D$14:$D$16,Table13[[#This Row],[1-Duck kulutus]:[2x2-Duck kulutus]])</f>
        <v>268397.87748398999</v>
      </c>
      <c r="P131">
        <f>AVERAGE($O$2:O131)</f>
        <v>94293.53755902889</v>
      </c>
      <c r="R131">
        <v>129</v>
      </c>
      <c r="S131" cm="1">
        <f t="array" ref="S131">SLOPE(Table13[[#This Row],[Johtoyhteyden pituus]]*marginaalikustannus!$D$14:$D$16,Table13[[#This Row],[1-Duck tuotanto]:[2x2-Duck tuotanto]])</f>
        <v>360364.87776801601</v>
      </c>
      <c r="T131">
        <f>AVERAGE($S$2:S131)</f>
        <v>150169.45020468437</v>
      </c>
    </row>
    <row r="132" spans="1:20" x14ac:dyDescent="0.25">
      <c r="A132">
        <v>130</v>
      </c>
      <c r="B132">
        <v>44.9131</v>
      </c>
      <c r="C132">
        <v>73.793300000000002</v>
      </c>
      <c r="D132">
        <v>147.5866</v>
      </c>
      <c r="E132" cm="1">
        <f t="array" ref="E132">SLOPE(Table13[[#This Row],[Johtoyhteyden pituus]]*marginaalikustannus!$D$8:$D$10,Table13[[#This Row],[1-Duck kulutus]:[2x2-Duck kulutus]])</f>
        <v>168635.77420451483</v>
      </c>
      <c r="F132">
        <f>AVERAGE($E$2:E132)</f>
        <v>59262.448359294714</v>
      </c>
      <c r="H132">
        <v>35.353900000000003</v>
      </c>
      <c r="I132">
        <v>56.006700000000002</v>
      </c>
      <c r="J132">
        <v>112.0134</v>
      </c>
      <c r="K132" cm="1">
        <f t="array" ref="K132">SLOPE(Table13[[#This Row],[Johtoyhteyden pituus]]*marginaalikustannus!$D$8:$D$10,Table13[[#This Row],[1-Duck tuotanto]:[2x2-Duck tuotanto]])</f>
        <v>225085.93248163289</v>
      </c>
      <c r="L132">
        <f>AVERAGE($K$2:K132)</f>
        <v>93973.20828488229</v>
      </c>
      <c r="N132">
        <v>130</v>
      </c>
      <c r="O132" cm="1">
        <f t="array" ref="O132">SLOPE(Table13[[#This Row],[Johtoyhteyden pituus]]*marginaalikustannus!$D$14:$D$16,Table13[[#This Row],[1-Duck kulutus]:[2x2-Duck kulutus]])</f>
        <v>272292.08572654246</v>
      </c>
      <c r="P132">
        <f>AVERAGE($O$2:O132)</f>
        <v>95652.305102292346</v>
      </c>
      <c r="R132">
        <v>130</v>
      </c>
      <c r="S132" cm="1">
        <f t="array" ref="S132">SLOPE(Table13[[#This Row],[Johtoyhteyden pituus]]*marginaalikustannus!$D$14:$D$16,Table13[[#This Row],[1-Duck tuotanto]:[2x2-Duck tuotanto]])</f>
        <v>363957.80779438524</v>
      </c>
      <c r="T132">
        <f>AVERAGE($S$2:S132)</f>
        <v>151801.42240002559</v>
      </c>
    </row>
    <row r="133" spans="1:20" x14ac:dyDescent="0.25">
      <c r="A133">
        <v>131</v>
      </c>
      <c r="B133" s="16">
        <v>44.597837307692302</v>
      </c>
      <c r="C133" s="16">
        <v>73.261838846153907</v>
      </c>
      <c r="D133" s="16">
        <v>146.52367769230801</v>
      </c>
      <c r="E133" cm="1">
        <f t="array" ref="E133">SLOPE(Table13[[#This Row],[Johtoyhteyden pituus]]*marginaalikustannus!$D$8:$D$10,Table13[[#This Row],[1-Duck kulutus]:[2x2-Duck kulutus]])</f>
        <v>171176.75096071916</v>
      </c>
      <c r="F133">
        <f>AVERAGE($E$2:E133)</f>
        <v>60110.283985063084</v>
      </c>
      <c r="H133" s="16">
        <v>35.295693461538498</v>
      </c>
      <c r="I133" s="16">
        <v>55.884038076923098</v>
      </c>
      <c r="J133" s="16">
        <v>111.768076153846</v>
      </c>
      <c r="K133" cm="1">
        <f t="array" ref="K133">SLOPE(Table13[[#This Row],[Johtoyhteyden pituus]]*marginaalikustannus!$D$8:$D$10,Table13[[#This Row],[1-Duck tuotanto]:[2x2-Duck tuotanto]])</f>
        <v>227359.69038890844</v>
      </c>
      <c r="L133">
        <f>AVERAGE($K$2:K133)</f>
        <v>94983.711937185522</v>
      </c>
      <c r="N133">
        <v>131</v>
      </c>
      <c r="O133" cm="1">
        <f t="array" ref="O133">SLOPE(Table13[[#This Row],[Johtoyhteyden pituus]]*marginaalikustannus!$D$14:$D$16,Table13[[#This Row],[1-Duck kulutus]:[2x2-Duck kulutus]])</f>
        <v>276396.86083190615</v>
      </c>
      <c r="P133">
        <f>AVERAGE($O$2:O133)</f>
        <v>97021.582039637913</v>
      </c>
      <c r="R133">
        <v>131</v>
      </c>
      <c r="S133" cm="1">
        <f t="array" ref="S133">SLOPE(Table13[[#This Row],[Johtoyhteyden pituus]]*marginaalikustannus!$D$14:$D$16,Table13[[#This Row],[1-Duck tuotanto]:[2x2-Duck tuotanto]])</f>
        <v>367642.46432432288</v>
      </c>
      <c r="T133">
        <f>AVERAGE($S$2:S133)</f>
        <v>153436.58180854298</v>
      </c>
    </row>
    <row r="134" spans="1:20" x14ac:dyDescent="0.25">
      <c r="A134">
        <v>132</v>
      </c>
      <c r="B134" s="16">
        <v>44.3021273626374</v>
      </c>
      <c r="C134" s="16">
        <v>72.7628798901099</v>
      </c>
      <c r="D134" s="16">
        <v>145.52575978022</v>
      </c>
      <c r="E134" cm="1">
        <f t="array" ref="E134">SLOPE(Table13[[#This Row],[Johtoyhteyden pituus]]*marginaalikustannus!$D$8:$D$10,Table13[[#This Row],[1-Duck kulutus]:[2x2-Duck kulutus]])</f>
        <v>173677.2572982859</v>
      </c>
      <c r="F134">
        <f>AVERAGE($E$2:E134)</f>
        <v>60964.171002455732</v>
      </c>
      <c r="H134" s="16">
        <v>35.241980329670298</v>
      </c>
      <c r="I134" s="16">
        <v>55.769832197802202</v>
      </c>
      <c r="J134" s="16">
        <v>111.53966439560401</v>
      </c>
      <c r="K134" cm="1">
        <f t="array" ref="K134">SLOPE(Table13[[#This Row],[Johtoyhteyden pituus]]*marginaalikustannus!$D$8:$D$10,Table13[[#This Row],[1-Duck tuotanto]:[2x2-Duck tuotanto]])</f>
        <v>229607.51947707907</v>
      </c>
      <c r="L134">
        <f>AVERAGE($K$2:K134)</f>
        <v>95995.92101643284</v>
      </c>
      <c r="N134">
        <v>132</v>
      </c>
      <c r="O134" cm="1">
        <f t="array" ref="O134">SLOPE(Table13[[#This Row],[Johtoyhteyden pituus]]*marginaalikustannus!$D$14:$D$16,Table13[[#This Row],[1-Duck kulutus]:[2x2-Duck kulutus]])</f>
        <v>280436.31761402136</v>
      </c>
      <c r="P134">
        <f>AVERAGE($O$2:O134)</f>
        <v>98400.640201851318</v>
      </c>
      <c r="R134">
        <v>132</v>
      </c>
      <c r="S134" cm="1">
        <f t="array" ref="S134">SLOPE(Table13[[#This Row],[Johtoyhteyden pituus]]*marginaalikustannus!$D$14:$D$16,Table13[[#This Row],[1-Duck tuotanto]:[2x2-Duck tuotanto]])</f>
        <v>371285.03233156831</v>
      </c>
      <c r="T134">
        <f>AVERAGE($S$2:S134)</f>
        <v>155074.54008315218</v>
      </c>
    </row>
    <row r="135" spans="1:20" x14ac:dyDescent="0.25">
      <c r="A135">
        <v>133</v>
      </c>
      <c r="B135" s="16">
        <v>44.006417417582398</v>
      </c>
      <c r="C135" s="16">
        <v>72.263920934065993</v>
      </c>
      <c r="D135" s="16">
        <v>144.52784186813199</v>
      </c>
      <c r="E135" cm="1">
        <f t="array" ref="E135">SLOPE(Table13[[#This Row],[Johtoyhteyden pituus]]*marginaalikustannus!$D$8:$D$10,Table13[[#This Row],[1-Duck kulutus]:[2x2-Duck kulutus]])</f>
        <v>176212.61712236473</v>
      </c>
      <c r="F135">
        <f>AVERAGE($E$2:E135)</f>
        <v>61824.234033201326</v>
      </c>
      <c r="H135" s="16">
        <v>35.188267197802197</v>
      </c>
      <c r="I135" s="16">
        <v>55.6556263186813</v>
      </c>
      <c r="J135" s="16">
        <v>111.311252637363</v>
      </c>
      <c r="K135" cm="1">
        <f t="array" ref="K135">SLOPE(Table13[[#This Row],[Johtoyhteyden pituus]]*marginaalikustannus!$D$8:$D$10,Table13[[#This Row],[1-Duck tuotanto]:[2x2-Duck tuotanto]])</f>
        <v>231865.40653274665</v>
      </c>
      <c r="L135">
        <f>AVERAGE($K$2:K135)</f>
        <v>97009.87240088293</v>
      </c>
      <c r="N135">
        <v>133</v>
      </c>
      <c r="O135" cm="1">
        <f t="array" ref="O135">SLOPE(Table13[[#This Row],[Johtoyhteyden pituus]]*marginaalikustannus!$D$14:$D$16,Table13[[#This Row],[1-Duck kulutus]:[2x2-Duck kulutus]])</f>
        <v>284532.13515904418</v>
      </c>
      <c r="P135">
        <f>AVERAGE($O$2:O135)</f>
        <v>99789.681208994545</v>
      </c>
      <c r="R135">
        <v>133</v>
      </c>
      <c r="S135" cm="1">
        <f t="array" ref="S135">SLOPE(Table13[[#This Row],[Johtoyhteyden pituus]]*marginaalikustannus!$D$14:$D$16,Table13[[#This Row],[1-Duck tuotanto]:[2x2-Duck tuotanto]])</f>
        <v>374944.05319924495</v>
      </c>
      <c r="T135">
        <f>AVERAGE($S$2:S135)</f>
        <v>156715.35734521257</v>
      </c>
    </row>
    <row r="136" spans="1:20" x14ac:dyDescent="0.25">
      <c r="A136">
        <v>134</v>
      </c>
      <c r="B136" s="16">
        <v>43.710707472527503</v>
      </c>
      <c r="C136" s="16">
        <v>71.764961978022001</v>
      </c>
      <c r="D136" s="16">
        <v>143.529923956044</v>
      </c>
      <c r="E136" cm="1">
        <f t="array" ref="E136">SLOPE(Table13[[#This Row],[Johtoyhteyden pituus]]*marginaalikustannus!$D$8:$D$10,Table13[[#This Row],[1-Duck kulutus]:[2x2-Duck kulutus]])</f>
        <v>178783.56419775373</v>
      </c>
      <c r="F136">
        <f>AVERAGE($E$2:E136)</f>
        <v>62690.599441827639</v>
      </c>
      <c r="H136" s="16">
        <v>35.134554065934097</v>
      </c>
      <c r="I136" s="16">
        <v>55.541420439560397</v>
      </c>
      <c r="J136" s="16">
        <v>111.08284087912099</v>
      </c>
      <c r="K136" cm="1">
        <f t="array" ref="K136">SLOPE(Table13[[#This Row],[Johtoyhteyden pituus]]*marginaalikustannus!$D$8:$D$10,Table13[[#This Row],[1-Duck tuotanto]:[2x2-Duck tuotanto]])</f>
        <v>234133.41871589061</v>
      </c>
      <c r="L136">
        <f>AVERAGE($K$2:K136)</f>
        <v>98025.602373586691</v>
      </c>
      <c r="N136">
        <v>134</v>
      </c>
      <c r="O136" cm="1">
        <f t="array" ref="O136">SLOPE(Table13[[#This Row],[Johtoyhteyden pituus]]*marginaalikustannus!$D$14:$D$16,Table13[[#This Row],[1-Duck kulutus]:[2x2-Duck kulutus]])</f>
        <v>288685.50121926091</v>
      </c>
      <c r="P136">
        <f>AVERAGE($O$2:O136)</f>
        <v>101188.90950536689</v>
      </c>
      <c r="R136">
        <v>134</v>
      </c>
      <c r="S136" cm="1">
        <f t="array" ref="S136">SLOPE(Table13[[#This Row],[Johtoyhteyden pituus]]*marginaalikustannus!$D$14:$D$16,Table13[[#This Row],[1-Duck tuotanto]:[2x2-Duck tuotanto]])</f>
        <v>378619.63784057007</v>
      </c>
      <c r="T136">
        <f>AVERAGE($S$2:S136)</f>
        <v>158359.09275628929</v>
      </c>
    </row>
    <row r="137" spans="1:20" x14ac:dyDescent="0.25">
      <c r="A137">
        <v>135</v>
      </c>
      <c r="B137" s="16">
        <v>43.414997527472501</v>
      </c>
      <c r="C137" s="16">
        <v>71.266003021977994</v>
      </c>
      <c r="D137" s="16">
        <v>142.53200604395599</v>
      </c>
      <c r="E137" cm="1">
        <f t="array" ref="E137">SLOPE(Table13[[#This Row],[Johtoyhteyden pituus]]*marginaalikustannus!$D$8:$D$10,Table13[[#This Row],[1-Duck kulutus]:[2x2-Duck kulutus]])</f>
        <v>181390.85303016898</v>
      </c>
      <c r="F137">
        <f>AVERAGE($E$2:E137)</f>
        <v>63563.395424094859</v>
      </c>
      <c r="H137" s="16">
        <v>35.080840934065897</v>
      </c>
      <c r="I137" s="16">
        <v>55.427214560439602</v>
      </c>
      <c r="J137" s="16">
        <v>110.854429120879</v>
      </c>
      <c r="K137" cm="1">
        <f t="array" ref="K137">SLOPE(Table13[[#This Row],[Johtoyhteyden pituus]]*marginaalikustannus!$D$8:$D$10,Table13[[#This Row],[1-Duck tuotanto]:[2x2-Duck tuotanto]])</f>
        <v>236411.62378118373</v>
      </c>
      <c r="L137">
        <f>AVERAGE($K$2:K137)</f>
        <v>99043.146648642549</v>
      </c>
      <c r="N137">
        <v>135</v>
      </c>
      <c r="O137" cm="1">
        <f t="array" ref="O137">SLOPE(Table13[[#This Row],[Johtoyhteyden pituus]]*marginaalikustannus!$D$14:$D$16,Table13[[#This Row],[1-Duck kulutus]:[2x2-Duck kulutus]])</f>
        <v>292897.637154611</v>
      </c>
      <c r="P137">
        <f>AVERAGE($O$2:O137)</f>
        <v>102598.5325027878</v>
      </c>
      <c r="R137">
        <v>135</v>
      </c>
      <c r="S137" cm="1">
        <f t="array" ref="S137">SLOPE(Table13[[#This Row],[Johtoyhteyden pituus]]*marginaalikustannus!$D$14:$D$16,Table13[[#This Row],[1-Duck tuotanto]:[2x2-Duck tuotanto]])</f>
        <v>382311.89816056582</v>
      </c>
      <c r="T137">
        <f>AVERAGE($S$2:S137)</f>
        <v>160005.8045607325</v>
      </c>
    </row>
    <row r="138" spans="1:20" x14ac:dyDescent="0.25">
      <c r="A138">
        <v>136</v>
      </c>
      <c r="B138" s="16">
        <v>43.119287582417599</v>
      </c>
      <c r="C138" s="16">
        <v>70.767044065934101</v>
      </c>
      <c r="D138" s="16">
        <v>141.534088131868</v>
      </c>
      <c r="E138" cm="1">
        <f t="array" ref="E138">SLOPE(Table13[[#This Row],[Johtoyhteyden pituus]]*marginaalikustannus!$D$8:$D$10,Table13[[#This Row],[1-Duck kulutus]:[2x2-Duck kulutus]])</f>
        <v>184035.25960423728</v>
      </c>
      <c r="F138">
        <f>AVERAGE($E$2:E138)</f>
        <v>64442.752096942619</v>
      </c>
      <c r="H138" s="16">
        <v>35.027127802197803</v>
      </c>
      <c r="I138" s="16">
        <v>55.313008681318699</v>
      </c>
      <c r="J138" s="16">
        <v>110.626017362637</v>
      </c>
      <c r="K138" cm="1">
        <f t="array" ref="K138">SLOPE(Table13[[#This Row],[Johtoyhteyden pituus]]*marginaalikustannus!$D$8:$D$10,Table13[[#This Row],[1-Duck tuotanto]:[2x2-Duck tuotanto]])</f>
        <v>238700.0900845507</v>
      </c>
      <c r="L138">
        <f>AVERAGE($K$2:K138)</f>
        <v>100062.54039634991</v>
      </c>
      <c r="N138">
        <v>136</v>
      </c>
      <c r="O138" cm="1">
        <f t="array" ref="O138">SLOPE(Table13[[#This Row],[Johtoyhteyden pituus]]*marginaalikustannus!$D$14:$D$16,Table13[[#This Row],[1-Duck kulutus]:[2x2-Duck kulutus]])</f>
        <v>297169.79912972177</v>
      </c>
      <c r="P138">
        <f>AVERAGE($O$2:O138)</f>
        <v>104018.76072634208</v>
      </c>
      <c r="R138">
        <v>136</v>
      </c>
      <c r="S138" cm="1">
        <f t="array" ref="S138">SLOPE(Table13[[#This Row],[Johtoyhteyden pituus]]*marginaalikustannus!$D$14:$D$16,Table13[[#This Row],[1-Duck tuotanto]:[2x2-Duck tuotanto]])</f>
        <v>386020.94706710835</v>
      </c>
      <c r="T138">
        <f>AVERAGE($S$2:S138)</f>
        <v>161655.55012647249</v>
      </c>
    </row>
    <row r="139" spans="1:20" x14ac:dyDescent="0.25">
      <c r="A139">
        <v>137</v>
      </c>
      <c r="B139" s="16">
        <v>42.823577637362597</v>
      </c>
      <c r="C139" s="16">
        <v>70.268085109890094</v>
      </c>
      <c r="D139" s="16">
        <v>140.53617021977999</v>
      </c>
      <c r="E139" cm="1">
        <f t="array" ref="E139">SLOPE(Table13[[#This Row],[Johtoyhteyden pituus]]*marginaalikustannus!$D$8:$D$10,Table13[[#This Row],[1-Duck kulutus]:[2x2-Duck kulutus]])</f>
        <v>186717.58215322086</v>
      </c>
      <c r="F139">
        <f>AVERAGE($E$2:E139)</f>
        <v>65328.801590104064</v>
      </c>
      <c r="H139" s="16">
        <v>34.973414670329703</v>
      </c>
      <c r="I139" s="16">
        <v>55.198802802197797</v>
      </c>
      <c r="J139" s="16">
        <v>110.39760560439601</v>
      </c>
      <c r="K139" cm="1">
        <f t="array" ref="K139">SLOPE(Table13[[#This Row],[Johtoyhteyden pituus]]*marginaalikustannus!$D$8:$D$10,Table13[[#This Row],[1-Duck tuotanto]:[2x2-Duck tuotanto]])</f>
        <v>240998.88658979052</v>
      </c>
      <c r="L139">
        <f>AVERAGE($K$2:K139)</f>
        <v>101083.81826731686</v>
      </c>
      <c r="N139">
        <v>137</v>
      </c>
      <c r="O139" cm="1">
        <f t="array" ref="O139">SLOPE(Table13[[#This Row],[Johtoyhteyden pituus]]*marginaalikustannus!$D$14:$D$16,Table13[[#This Row],[1-Duck kulutus]:[2x2-Duck kulutus]])</f>
        <v>301503.27936246549</v>
      </c>
      <c r="P139">
        <f>AVERAGE($O$2:O139)</f>
        <v>105449.80796283572</v>
      </c>
      <c r="R139">
        <v>137</v>
      </c>
      <c r="S139" cm="1">
        <f t="array" ref="S139">SLOPE(Table13[[#This Row],[Johtoyhteyden pituus]]*marginaalikustannus!$D$14:$D$16,Table13[[#This Row],[1-Duck tuotanto]:[2x2-Duck tuotanto]])</f>
        <v>389746.89848208835</v>
      </c>
      <c r="T139">
        <f>AVERAGE($S$2:S139)</f>
        <v>163308.38598412185</v>
      </c>
    </row>
    <row r="140" spans="1:20" x14ac:dyDescent="0.25">
      <c r="A140">
        <v>138</v>
      </c>
      <c r="B140" s="16">
        <v>42.527867692307701</v>
      </c>
      <c r="C140" s="16">
        <v>69.769126153846202</v>
      </c>
      <c r="D140" s="16">
        <v>139.53825230769201</v>
      </c>
      <c r="E140" cm="1">
        <f t="array" ref="E140">SLOPE(Table13[[#This Row],[Johtoyhteyden pituus]]*marginaalikustannus!$D$8:$D$10,Table13[[#This Row],[1-Duck kulutus]:[2x2-Duck kulutus]])</f>
        <v>189438.64196208157</v>
      </c>
      <c r="F140">
        <f>AVERAGE($E$2:E140)</f>
        <v>66221.678139542739</v>
      </c>
      <c r="H140" s="16">
        <v>34.919701538461503</v>
      </c>
      <c r="I140" s="16">
        <v>55.084596923076901</v>
      </c>
      <c r="J140" s="16">
        <v>110.169193846154</v>
      </c>
      <c r="K140" cm="1">
        <f t="array" ref="K140">SLOPE(Table13[[#This Row],[Johtoyhteyden pituus]]*marginaalikustannus!$D$8:$D$10,Table13[[#This Row],[1-Duck tuotanto]:[2x2-Duck tuotanto]])</f>
        <v>243308.08287530832</v>
      </c>
      <c r="L140">
        <f>AVERAGE($K$2:K140)</f>
        <v>102107.01441557579</v>
      </c>
      <c r="N140">
        <v>138</v>
      </c>
      <c r="O140" cm="1">
        <f t="array" ref="O140">SLOPE(Table13[[#This Row],[Johtoyhteyden pituus]]*marginaalikustannus!$D$14:$D$16,Table13[[#This Row],[1-Duck kulutus]:[2x2-Duck kulutus]])</f>
        <v>305899.40742665011</v>
      </c>
      <c r="P140">
        <f>AVERAGE($O$2:O140)</f>
        <v>106891.89141221569</v>
      </c>
      <c r="R140">
        <v>138</v>
      </c>
      <c r="S140" cm="1">
        <f t="array" ref="S140">SLOPE(Table13[[#This Row],[Johtoyhteyden pituus]]*marginaalikustannus!$D$14:$D$16,Table13[[#This Row],[1-Duck tuotanto]:[2x2-Duck tuotanto]])</f>
        <v>393489.86735275522</v>
      </c>
      <c r="T140">
        <f>AVERAGE($S$2:S140)</f>
        <v>164964.36786447174</v>
      </c>
    </row>
    <row r="141" spans="1:20" x14ac:dyDescent="0.25">
      <c r="A141">
        <v>139</v>
      </c>
      <c r="B141" s="16">
        <v>42.2321577472527</v>
      </c>
      <c r="C141" s="16">
        <v>69.270167197802195</v>
      </c>
      <c r="D141" s="16">
        <v>138.54033439560399</v>
      </c>
      <c r="E141" cm="1">
        <f t="array" ref="E141">SLOPE(Table13[[#This Row],[Johtoyhteyden pituus]]*marginaalikustannus!$D$8:$D$10,Table13[[#This Row],[1-Duck kulutus]:[2x2-Duck kulutus]])</f>
        <v>192199.28420557568</v>
      </c>
      <c r="F141">
        <f>AVERAGE($E$2:E141)</f>
        <v>67121.518182871558</v>
      </c>
      <c r="H141" s="16">
        <v>34.865988406593402</v>
      </c>
      <c r="I141" s="16">
        <v>54.970391043955999</v>
      </c>
      <c r="J141" s="16">
        <v>109.940782087912</v>
      </c>
      <c r="K141" cm="1">
        <f t="array" ref="K141">SLOPE(Table13[[#This Row],[Johtoyhteyden pituus]]*marginaalikustannus!$D$8:$D$10,Table13[[#This Row],[1-Duck tuotanto]:[2x2-Duck tuotanto]])</f>
        <v>245627.74914090213</v>
      </c>
      <c r="L141">
        <f>AVERAGE($K$2:K141)</f>
        <v>103132.1625207567</v>
      </c>
      <c r="N141">
        <v>139</v>
      </c>
      <c r="O141" cm="1">
        <f t="array" ref="O141">SLOPE(Table13[[#This Row],[Johtoyhteyden pituus]]*marginaalikustannus!$D$14:$D$16,Table13[[#This Row],[1-Duck kulutus]:[2x2-Duck kulutus]])</f>
        <v>310359.551611598</v>
      </c>
      <c r="P141">
        <f>AVERAGE($O$2:O141)</f>
        <v>108345.23184221127</v>
      </c>
      <c r="R141">
        <v>139</v>
      </c>
      <c r="S141" cm="1">
        <f t="array" ref="S141">SLOPE(Table13[[#This Row],[Johtoyhteyden pituus]]*marginaalikustannus!$D$14:$D$16,Table13[[#This Row],[1-Duck tuotanto]:[2x2-Duck tuotanto]])</f>
        <v>397249.96966316004</v>
      </c>
      <c r="T141">
        <f>AVERAGE($S$2:S141)</f>
        <v>166623.55073446236</v>
      </c>
    </row>
    <row r="142" spans="1:20" x14ac:dyDescent="0.25">
      <c r="A142">
        <v>140</v>
      </c>
      <c r="B142" s="16">
        <v>41.936447802197797</v>
      </c>
      <c r="C142" s="16">
        <v>68.771208241758302</v>
      </c>
      <c r="D142" s="16">
        <v>137.542416483517</v>
      </c>
      <c r="E142" cm="1">
        <f t="array" ref="E142">SLOPE(Table13[[#This Row],[Johtoyhteyden pituus]]*marginaalikustannus!$D$8:$D$10,Table13[[#This Row],[1-Duck kulutus]:[2x2-Duck kulutus]])</f>
        <v>195000.3788231792</v>
      </c>
      <c r="F142">
        <f>AVERAGE($E$2:E142)</f>
        <v>68028.460456916291</v>
      </c>
      <c r="H142" s="16">
        <v>34.812275274725302</v>
      </c>
      <c r="I142" s="16">
        <v>54.856185164835203</v>
      </c>
      <c r="J142" s="16">
        <v>109.71237032966999</v>
      </c>
      <c r="K142" cm="1">
        <f t="array" ref="K142">SLOPE(Table13[[#This Row],[Johtoyhteyden pituus]]*marginaalikustannus!$D$8:$D$10,Table13[[#This Row],[1-Duck tuotanto]:[2x2-Duck tuotanto]])</f>
        <v>247957.95621467099</v>
      </c>
      <c r="L142">
        <f>AVERAGE($K$2:K142)</f>
        <v>104159.29580936601</v>
      </c>
      <c r="N142">
        <v>140</v>
      </c>
      <c r="O142" cm="1">
        <f t="array" ref="O142">SLOPE(Table13[[#This Row],[Johtoyhteyden pituus]]*marginaalikustannus!$D$14:$D$16,Table13[[#This Row],[1-Duck kulutus]:[2x2-Duck kulutus]])</f>
        <v>314885.12034153065</v>
      </c>
      <c r="P142">
        <f>AVERAGE($O$2:O142)</f>
        <v>109810.05374646177</v>
      </c>
      <c r="R142">
        <v>140</v>
      </c>
      <c r="S142" cm="1">
        <f t="array" ref="S142">SLOPE(Table13[[#This Row],[Johtoyhteyden pituus]]*marginaalikustannus!$D$14:$D$16,Table13[[#This Row],[1-Duck tuotanto]:[2x2-Duck tuotanto]])</f>
        <v>401027.3224457996</v>
      </c>
      <c r="T142">
        <f>AVERAGE($S$2:S142)</f>
        <v>168285.98883170591</v>
      </c>
    </row>
    <row r="143" spans="1:20" x14ac:dyDescent="0.25">
      <c r="A143">
        <v>141</v>
      </c>
      <c r="B143" s="16">
        <v>41.640737857142902</v>
      </c>
      <c r="C143" s="16">
        <v>68.272249285714295</v>
      </c>
      <c r="D143" s="16">
        <v>136.54449857142899</v>
      </c>
      <c r="E143" cm="1">
        <f t="array" ref="E143">SLOPE(Table13[[#This Row],[Johtoyhteyden pituus]]*marginaalikustannus!$D$8:$D$10,Table13[[#This Row],[1-Duck kulutus]:[2x2-Duck kulutus]])</f>
        <v>197842.82143275262</v>
      </c>
      <c r="F143">
        <f>AVERAGE($E$2:E143)</f>
        <v>68942.646097591205</v>
      </c>
      <c r="H143" s="16">
        <v>34.758562142857102</v>
      </c>
      <c r="I143" s="16">
        <v>54.741979285714301</v>
      </c>
      <c r="J143" s="16">
        <v>109.483958571429</v>
      </c>
      <c r="K143" cm="1">
        <f t="array" ref="K143">SLOPE(Table13[[#This Row],[Johtoyhteyden pituus]]*marginaalikustannus!$D$8:$D$10,Table13[[#This Row],[1-Duck tuotanto]:[2x2-Duck tuotanto]])</f>
        <v>250298.77555999538</v>
      </c>
      <c r="L143">
        <f>AVERAGE($K$2:K143)</f>
        <v>105188.4470752155</v>
      </c>
      <c r="N143">
        <v>141</v>
      </c>
      <c r="O143" cm="1">
        <f t="array" ref="O143">SLOPE(Table13[[#This Row],[Johtoyhteyden pituus]]*marginaalikustannus!$D$14:$D$16,Table13[[#This Row],[1-Duck kulutus]:[2x2-Duck kulutus]])</f>
        <v>319477.56365787034</v>
      </c>
      <c r="P143">
        <f>AVERAGE($O$2:O143)</f>
        <v>111286.58550640126</v>
      </c>
      <c r="R143">
        <v>141</v>
      </c>
      <c r="S143" cm="1">
        <f t="array" ref="S143">SLOPE(Table13[[#This Row],[Johtoyhteyden pituus]]*marginaalikustannus!$D$14:$D$16,Table13[[#This Row],[1-Duck tuotanto]:[2x2-Duck tuotanto]])</f>
        <v>404822.04379338777</v>
      </c>
      <c r="T143">
        <f>AVERAGE($S$2:S143)</f>
        <v>169951.73569763324</v>
      </c>
    </row>
    <row r="144" spans="1:20" x14ac:dyDescent="0.25">
      <c r="A144">
        <v>142</v>
      </c>
      <c r="B144" s="16">
        <v>41.3450279120879</v>
      </c>
      <c r="C144" s="16">
        <v>67.773290329670402</v>
      </c>
      <c r="D144" s="16">
        <v>135.546580659341</v>
      </c>
      <c r="E144" cm="1">
        <f t="array" ref="E144">SLOPE(Table13[[#This Row],[Johtoyhteyden pituus]]*marginaalikustannus!$D$8:$D$10,Table13[[#This Row],[1-Duck kulutus]:[2x2-Duck kulutus]])</f>
        <v>200727.53428493201</v>
      </c>
      <c r="F144">
        <f>AVERAGE($E$2:E144)</f>
        <v>69864.218742257915</v>
      </c>
      <c r="H144" s="16">
        <v>34.704849010989001</v>
      </c>
      <c r="I144" s="16">
        <v>54.627773406593398</v>
      </c>
      <c r="J144" s="16">
        <v>109.255546813187</v>
      </c>
      <c r="K144" cm="1">
        <f t="array" ref="K144">SLOPE(Table13[[#This Row],[Johtoyhteyden pituus]]*marginaalikustannus!$D$8:$D$10,Table13[[#This Row],[1-Duck tuotanto]:[2x2-Duck tuotanto]])</f>
        <v>252650.2792826333</v>
      </c>
      <c r="L144">
        <f>AVERAGE($K$2:K144)</f>
        <v>106219.64869904361</v>
      </c>
      <c r="N144">
        <v>142</v>
      </c>
      <c r="O144" cm="1">
        <f t="array" ref="O144">SLOPE(Table13[[#This Row],[Johtoyhteyden pituus]]*marginaalikustannus!$D$14:$D$16,Table13[[#This Row],[1-Duck kulutus]:[2x2-Duck kulutus]])</f>
        <v>324138.37476768368</v>
      </c>
      <c r="P144">
        <f>AVERAGE($O$2:O144)</f>
        <v>112775.05955717945</v>
      </c>
      <c r="R144">
        <v>142</v>
      </c>
      <c r="S144" cm="1">
        <f t="array" ref="S144">SLOPE(Table13[[#This Row],[Johtoyhteyden pituus]]*marginaalikustannus!$D$14:$D$16,Table13[[#This Row],[1-Duck tuotanto]:[2x2-Duck tuotanto]])</f>
        <v>408634.25287082064</v>
      </c>
      <c r="T144">
        <f>AVERAGE($S$2:S144)</f>
        <v>171620.84420933385</v>
      </c>
    </row>
    <row r="145" spans="1:20" x14ac:dyDescent="0.25">
      <c r="A145">
        <v>143</v>
      </c>
      <c r="B145" s="16">
        <v>41.049317967032998</v>
      </c>
      <c r="C145" s="16">
        <v>67.274331373626396</v>
      </c>
      <c r="D145" s="16">
        <v>134.54866274725299</v>
      </c>
      <c r="E145" cm="1">
        <f t="array" ref="E145">SLOPE(Table13[[#This Row],[Johtoyhteyden pituus]]*marginaalikustannus!$D$8:$D$10,Table13[[#This Row],[1-Duck kulutus]:[2x2-Duck kulutus]])</f>
        <v>203655.46726042457</v>
      </c>
      <c r="F145">
        <f>AVERAGE($E$2:E145)</f>
        <v>70793.324634745193</v>
      </c>
      <c r="H145" s="16">
        <v>34.651135879120901</v>
      </c>
      <c r="I145" s="16">
        <v>54.513567527472503</v>
      </c>
      <c r="J145" s="16">
        <v>109.02713505494501</v>
      </c>
      <c r="K145" cm="1">
        <f t="array" ref="K145">SLOPE(Table13[[#This Row],[Johtoyhteyden pituus]]*marginaalikustannus!$D$8:$D$10,Table13[[#This Row],[1-Duck tuotanto]:[2x2-Duck tuotanto]])</f>
        <v>255012.54013787021</v>
      </c>
      <c r="L145">
        <f>AVERAGE($K$2:K145)</f>
        <v>107252.93266736879</v>
      </c>
      <c r="N145">
        <v>143</v>
      </c>
      <c r="O145" cm="1">
        <f t="array" ref="O145">SLOPE(Table13[[#This Row],[Johtoyhteyden pituus]]*marginaalikustannus!$D$14:$D$16,Table13[[#This Row],[1-Duck kulutus]:[2x2-Duck kulutus]])</f>
        <v>328869.09166181099</v>
      </c>
      <c r="P145">
        <f>AVERAGE($O$2:O145)</f>
        <v>114275.71255790607</v>
      </c>
      <c r="R145">
        <v>143</v>
      </c>
      <c r="S145" cm="1">
        <f t="array" ref="S145">SLOPE(Table13[[#This Row],[Johtoyhteyden pituus]]*marginaalikustannus!$D$14:$D$16,Table13[[#This Row],[1-Duck tuotanto]:[2x2-Duck tuotanto]])</f>
        <v>412464.06992723758</v>
      </c>
      <c r="T145">
        <f>AVERAGE($S$2:S145)</f>
        <v>173293.36661015262</v>
      </c>
    </row>
    <row r="146" spans="1:20" x14ac:dyDescent="0.25">
      <c r="A146">
        <v>144</v>
      </c>
      <c r="B146" s="16">
        <v>40.753608021978003</v>
      </c>
      <c r="C146" s="16">
        <v>66.775372417582503</v>
      </c>
      <c r="D146" s="16">
        <v>133.55074483516501</v>
      </c>
      <c r="E146" cm="1">
        <f t="array" ref="E146">SLOPE(Table13[[#This Row],[Johtoyhteyden pituus]]*marginaalikustannus!$D$8:$D$10,Table13[[#This Row],[1-Duck kulutus]:[2x2-Duck kulutus]])</f>
        <v>206627.59891243823</v>
      </c>
      <c r="F146">
        <f>AVERAGE($E$2:E146)</f>
        <v>71730.112733212038</v>
      </c>
      <c r="H146" s="16">
        <v>34.5974227472528</v>
      </c>
      <c r="I146" s="16">
        <v>54.399361648351601</v>
      </c>
      <c r="J146" s="16">
        <v>108.798723296703</v>
      </c>
      <c r="K146" cm="1">
        <f t="array" ref="K146">SLOPE(Table13[[#This Row],[Johtoyhteyden pituus]]*marginaalikustannus!$D$8:$D$10,Table13[[#This Row],[1-Duck tuotanto]:[2x2-Duck tuotanto]])</f>
        <v>257385.63153780482</v>
      </c>
      <c r="L146">
        <f>AVERAGE($K$2:K146)</f>
        <v>108288.33059061317</v>
      </c>
      <c r="N146">
        <v>144</v>
      </c>
      <c r="O146" cm="1">
        <f t="array" ref="O146">SLOPE(Table13[[#This Row],[Johtoyhteyden pituus]]*marginaalikustannus!$D$14:$D$16,Table13[[#This Row],[1-Duck kulutus]:[2x2-Duck kulutus]])</f>
        <v>333671.29880630452</v>
      </c>
      <c r="P146">
        <f>AVERAGE($O$2:O146)</f>
        <v>115788.78556651571</v>
      </c>
      <c r="R146">
        <v>144</v>
      </c>
      <c r="S146" cm="1">
        <f t="array" ref="S146">SLOPE(Table13[[#This Row],[Johtoyhteyden pituus]]*marginaalikustannus!$D$14:$D$16,Table13[[#This Row],[1-Duck tuotanto]:[2x2-Duck tuotanto]])</f>
        <v>416311.61630831071</v>
      </c>
      <c r="T146">
        <f>AVERAGE($S$2:S146)</f>
        <v>174969.35453910544</v>
      </c>
    </row>
    <row r="147" spans="1:20" x14ac:dyDescent="0.25">
      <c r="A147">
        <v>145</v>
      </c>
      <c r="B147" s="16">
        <v>40.457898076923101</v>
      </c>
      <c r="C147" s="16">
        <v>66.276413461538496</v>
      </c>
      <c r="D147" s="16">
        <v>132.55282692307699</v>
      </c>
      <c r="E147" cm="1">
        <f t="array" ref="E147">SLOPE(Table13[[#This Row],[Johtoyhteyden pituus]]*marginaalikustannus!$D$8:$D$10,Table13[[#This Row],[1-Duck kulutus]:[2x2-Duck kulutus]])</f>
        <v>209644.93755666455</v>
      </c>
      <c r="F147">
        <f>AVERAGE($E$2:E147)</f>
        <v>72674.734821043909</v>
      </c>
      <c r="H147" s="16">
        <v>34.5437096153846</v>
      </c>
      <c r="I147" s="16">
        <v>54.285155769230798</v>
      </c>
      <c r="J147" s="16">
        <v>108.57031153846199</v>
      </c>
      <c r="K147" cm="1">
        <f t="array" ref="K147">SLOPE(Table13[[#This Row],[Johtoyhteyden pituus]]*marginaalikustannus!$D$8:$D$10,Table13[[#This Row],[1-Duck tuotanto]:[2x2-Duck tuotanto]])</f>
        <v>259769.62755870682</v>
      </c>
      <c r="L147">
        <f>AVERAGE($K$2:K147)</f>
        <v>109325.87372053161</v>
      </c>
      <c r="N147">
        <v>145</v>
      </c>
      <c r="O147" cm="1">
        <f t="array" ref="O147">SLOPE(Table13[[#This Row],[Johtoyhteyden pituus]]*marginaalikustannus!$D$14:$D$16,Table13[[#This Row],[1-Duck kulutus]:[2x2-Duck kulutus]])</f>
        <v>338546.62891111232</v>
      </c>
      <c r="P147">
        <f>AVERAGE($O$2:O147)</f>
        <v>117314.52421956089</v>
      </c>
      <c r="R147">
        <v>145</v>
      </c>
      <c r="S147" cm="1">
        <f t="array" ref="S147">SLOPE(Table13[[#This Row],[Johtoyhteyden pituus]]*marginaalikustannus!$D$14:$D$16,Table13[[#This Row],[1-Duck tuotanto]:[2x2-Duck tuotanto]])</f>
        <v>420177.01446865813</v>
      </c>
      <c r="T147">
        <f>AVERAGE($S$2:S147)</f>
        <v>176648.85905917085</v>
      </c>
    </row>
    <row r="148" spans="1:20" x14ac:dyDescent="0.25">
      <c r="A148">
        <v>146</v>
      </c>
      <c r="B148" s="16">
        <v>40.162188131868099</v>
      </c>
      <c r="C148" s="16">
        <v>65.777454505494504</v>
      </c>
      <c r="D148" s="16">
        <v>131.55490901098901</v>
      </c>
      <c r="E148" cm="1">
        <f t="array" ref="E148">SLOPE(Table13[[#This Row],[Johtoyhteyden pituus]]*marginaalikustannus!$D$8:$D$10,Table13[[#This Row],[1-Duck kulutus]:[2x2-Duck kulutus]])</f>
        <v>212708.52241135802</v>
      </c>
      <c r="F148">
        <f>AVERAGE($E$2:E148)</f>
        <v>73627.345620978012</v>
      </c>
      <c r="H148" s="16">
        <v>34.489996483516499</v>
      </c>
      <c r="I148" s="16">
        <v>54.170949890109902</v>
      </c>
      <c r="J148" s="16">
        <v>108.34189978022</v>
      </c>
      <c r="K148" cm="1">
        <f t="array" ref="K148">SLOPE(Table13[[#This Row],[Johtoyhteyden pituus]]*marginaalikustannus!$D$8:$D$10,Table13[[#This Row],[1-Duck tuotanto]:[2x2-Duck tuotanto]])</f>
        <v>262164.6029484981</v>
      </c>
      <c r="L148">
        <f>AVERAGE($K$2:K148)</f>
        <v>110365.59296698037</v>
      </c>
      <c r="N148">
        <v>146</v>
      </c>
      <c r="O148" cm="1">
        <f t="array" ref="O148">SLOPE(Table13[[#This Row],[Johtoyhteyden pituus]]*marginaalikustannus!$D$14:$D$16,Table13[[#This Row],[1-Duck kulutus]:[2x2-Duck kulutus]])</f>
        <v>343496.76478014101</v>
      </c>
      <c r="P148">
        <f>AVERAGE($O$2:O148)</f>
        <v>118853.17891725191</v>
      </c>
      <c r="R148">
        <v>146</v>
      </c>
      <c r="S148" cm="1">
        <f t="array" ref="S148">SLOPE(Table13[[#This Row],[Johtoyhteyden pituus]]*marginaalikustannus!$D$14:$D$16,Table13[[#This Row],[1-Duck tuotanto]:[2x2-Duck tuotanto]])</f>
        <v>424060.38798446744</v>
      </c>
      <c r="T148">
        <f>AVERAGE($S$2:S148)</f>
        <v>178331.930684513</v>
      </c>
    </row>
    <row r="149" spans="1:20" x14ac:dyDescent="0.25">
      <c r="A149">
        <v>147</v>
      </c>
      <c r="B149" s="16">
        <v>39.866478186813197</v>
      </c>
      <c r="C149" s="16">
        <v>65.278495549450597</v>
      </c>
      <c r="D149" s="16">
        <v>130.55699109890099</v>
      </c>
      <c r="E149" cm="1">
        <f t="array" ref="E149">SLOPE(Table13[[#This Row],[Johtoyhteyden pituus]]*marginaalikustannus!$D$8:$D$10,Table13[[#This Row],[1-Duck kulutus]:[2x2-Duck kulutus]])</f>
        <v>215819.42479022403</v>
      </c>
      <c r="F149">
        <f>AVERAGE($E$2:E149)</f>
        <v>74588.102912662114</v>
      </c>
      <c r="H149" s="16">
        <v>34.436283351648299</v>
      </c>
      <c r="I149" s="16">
        <v>54.056744010989</v>
      </c>
      <c r="J149" s="16">
        <v>108.113488021978</v>
      </c>
      <c r="K149" cm="1">
        <f t="array" ref="K149">SLOPE(Table13[[#This Row],[Johtoyhteyden pituus]]*marginaalikustannus!$D$8:$D$10,Table13[[#This Row],[1-Duck tuotanto]:[2x2-Duck tuotanto]])</f>
        <v>264570.63313429395</v>
      </c>
      <c r="L149">
        <f>AVERAGE($K$2:K149)</f>
        <v>111407.51891405681</v>
      </c>
      <c r="N149">
        <v>147</v>
      </c>
      <c r="O149" cm="1">
        <f t="array" ref="O149">SLOPE(Table13[[#This Row],[Johtoyhteyden pituus]]*marginaalikustannus!$D$14:$D$16,Table13[[#This Row],[1-Duck kulutus]:[2x2-Duck kulutus]])</f>
        <v>348523.44124710793</v>
      </c>
      <c r="P149">
        <f>AVERAGE($O$2:O149)</f>
        <v>120405.00501407527</v>
      </c>
      <c r="R149">
        <v>147</v>
      </c>
      <c r="S149" cm="1">
        <f t="array" ref="S149">SLOPE(Table13[[#This Row],[Johtoyhteyden pituus]]*marginaalikustannus!$D$14:$D$16,Table13[[#This Row],[1-Duck tuotanto]:[2x2-Duck tuotanto]])</f>
        <v>427961.86156622268</v>
      </c>
      <c r="T149">
        <f>AVERAGE($S$2:S149)</f>
        <v>180018.61940668672</v>
      </c>
    </row>
    <row r="150" spans="1:20" x14ac:dyDescent="0.25">
      <c r="A150">
        <v>148</v>
      </c>
      <c r="B150" s="16">
        <v>39.570768241758202</v>
      </c>
      <c r="C150" s="16">
        <v>64.779536593406604</v>
      </c>
      <c r="D150" s="16">
        <v>129.55907318681301</v>
      </c>
      <c r="E150" cm="1">
        <f t="array" ref="E150">SLOPE(Table13[[#This Row],[Johtoyhteyden pituus]]*marginaalikustannus!$D$8:$D$10,Table13[[#This Row],[1-Duck kulutus]:[2x2-Duck kulutus]])</f>
        <v>218978.74935098347</v>
      </c>
      <c r="F150">
        <f>AVERAGE($E$2:E150)</f>
        <v>75557.167653858894</v>
      </c>
      <c r="H150" s="16">
        <v>34.382570219780199</v>
      </c>
      <c r="I150" s="16">
        <v>53.942538131868098</v>
      </c>
      <c r="J150" s="16">
        <v>107.885076263736</v>
      </c>
      <c r="K150" cm="1">
        <f t="array" ref="K150">SLOPE(Table13[[#This Row],[Johtoyhteyden pituus]]*marginaalikustannus!$D$8:$D$10,Table13[[#This Row],[1-Duck tuotanto]:[2x2-Duck tuotanto]])</f>
        <v>266987.79423008597</v>
      </c>
      <c r="L150">
        <f>AVERAGE($K$2:K150)</f>
        <v>112451.68183564091</v>
      </c>
      <c r="N150">
        <v>148</v>
      </c>
      <c r="O150" cm="1">
        <f t="array" ref="O150">SLOPE(Table13[[#This Row],[Johtoyhteyden pituus]]*marginaalikustannus!$D$14:$D$16,Table13[[#This Row],[1-Duck kulutus]:[2x2-Duck kulutus]])</f>
        <v>353628.4472018496</v>
      </c>
      <c r="P150">
        <f>AVERAGE($O$2:O150)</f>
        <v>121970.26301533548</v>
      </c>
      <c r="R150">
        <v>148</v>
      </c>
      <c r="S150" cm="1">
        <f t="array" ref="S150">SLOPE(Table13[[#This Row],[Johtoyhteyden pituus]]*marginaalikustannus!$D$14:$D$16,Table13[[#This Row],[1-Duck tuotanto]:[2x2-Duck tuotanto]])</f>
        <v>431881.56107167335</v>
      </c>
      <c r="T150">
        <f>AVERAGE($S$2:S150)</f>
        <v>181708.97471987453</v>
      </c>
    </row>
    <row r="151" spans="1:20" x14ac:dyDescent="0.25">
      <c r="A151">
        <v>149</v>
      </c>
      <c r="B151" s="16">
        <v>39.275058296704103</v>
      </c>
      <c r="C151" s="16">
        <v>64.280577637361802</v>
      </c>
      <c r="D151" s="16">
        <v>128.561155274724</v>
      </c>
      <c r="E151" cm="1">
        <f t="array" ref="E151">SLOPE(Table13[[#This Row],[Johtoyhteyden pituus]]*marginaalikustannus!$D$8:$D$10,Table13[[#This Row],[1-Duck kulutus]:[2x2-Duck kulutus]])</f>
        <v>222187.63540268215</v>
      </c>
      <c r="F151">
        <f>AVERAGE($E$2:E151)</f>
        <v>76534.704105517711</v>
      </c>
      <c r="H151" s="16">
        <v>34.328857087910897</v>
      </c>
      <c r="I151" s="16">
        <v>53.828332252747003</v>
      </c>
      <c r="J151" s="16">
        <v>107.65666450549</v>
      </c>
      <c r="K151" cm="1">
        <f t="array" ref="K151">SLOPE(Table13[[#This Row],[Johtoyhteyden pituus]]*marginaalikustannus!$D$8:$D$10,Table13[[#This Row],[1-Duck tuotanto]:[2x2-Duck tuotanto]])</f>
        <v>269416.16304451844</v>
      </c>
      <c r="L151">
        <f>AVERAGE($K$2:K151)</f>
        <v>113498.11171036675</v>
      </c>
      <c r="N151">
        <v>149</v>
      </c>
      <c r="O151" cm="1">
        <f t="array" ref="O151">SLOPE(Table13[[#This Row],[Johtoyhteyden pituus]]*marginaalikustannus!$D$14:$D$16,Table13[[#This Row],[1-Duck kulutus]:[2x2-Duck kulutus]])</f>
        <v>358813.62771207473</v>
      </c>
      <c r="P151">
        <f>AVERAGE($O$2:O151)</f>
        <v>123549.21877998042</v>
      </c>
      <c r="R151">
        <v>149</v>
      </c>
      <c r="S151" cm="1">
        <f t="array" ref="S151">SLOPE(Table13[[#This Row],[Johtoyhteyden pituus]]*marginaalikustannus!$D$14:$D$16,Table13[[#This Row],[1-Duck tuotanto]:[2x2-Duck tuotanto]])</f>
        <v>435819.61351895751</v>
      </c>
      <c r="T151">
        <f>AVERAGE($S$2:S151)</f>
        <v>183403.04564520175</v>
      </c>
    </row>
    <row r="152" spans="1:20" x14ac:dyDescent="0.25">
      <c r="A152">
        <v>150</v>
      </c>
      <c r="B152" s="16">
        <v>38.9793483516492</v>
      </c>
      <c r="C152" s="16">
        <v>63.781618681317802</v>
      </c>
      <c r="D152" s="16">
        <v>127.563237362636</v>
      </c>
      <c r="E152" cm="1">
        <f t="array" ref="E152">SLOPE(Table13[[#This Row],[Johtoyhteyden pituus]]*marginaalikustannus!$D$8:$D$10,Table13[[#This Row],[1-Duck kulutus]:[2x2-Duck kulutus]])</f>
        <v>225447.25827496313</v>
      </c>
      <c r="F152">
        <f>AVERAGE($E$2:E152)</f>
        <v>77520.879960944512</v>
      </c>
      <c r="H152" s="16">
        <v>34.275143956042697</v>
      </c>
      <c r="I152" s="16">
        <v>53.714126373626101</v>
      </c>
      <c r="J152" s="16">
        <v>107.428252747248</v>
      </c>
      <c r="K152" cm="1">
        <f t="array" ref="K152">SLOPE(Table13[[#This Row],[Johtoyhteyden pituus]]*marginaalikustannus!$D$8:$D$10,Table13[[#This Row],[1-Duck tuotanto]:[2x2-Duck tuotanto]])</f>
        <v>271855.81708871492</v>
      </c>
      <c r="L152">
        <f>AVERAGE($K$2:K152)</f>
        <v>114546.83823605119</v>
      </c>
      <c r="N152">
        <v>150</v>
      </c>
      <c r="O152" cm="1">
        <f t="array" ref="O152">SLOPE(Table13[[#This Row],[Johtoyhteyden pituus]]*marginaalikustannus!$D$14:$D$16,Table13[[#This Row],[1-Duck kulutus]:[2x2-Duck kulutus]])</f>
        <v>364080.88624579425</v>
      </c>
      <c r="P152">
        <f>AVERAGE($O$2:O152)</f>
        <v>125142.14373008514</v>
      </c>
      <c r="R152">
        <v>150</v>
      </c>
      <c r="S152" cm="1">
        <f t="array" ref="S152">SLOPE(Table13[[#This Row],[Johtoyhteyden pituus]]*marginaalikustannus!$D$14:$D$16,Table13[[#This Row],[1-Duck tuotanto]:[2x2-Duck tuotanto]])</f>
        <v>439776.14709982666</v>
      </c>
      <c r="T152">
        <f>AVERAGE($S$2:S152)</f>
        <v>185100.88075417277</v>
      </c>
    </row>
    <row r="153" spans="1:20" x14ac:dyDescent="0.25">
      <c r="A153">
        <v>151</v>
      </c>
      <c r="B153" s="16">
        <v>38.683638406594298</v>
      </c>
      <c r="C153" s="16">
        <v>63.282659725273803</v>
      </c>
      <c r="D153" s="16">
        <v>126.565319450548</v>
      </c>
      <c r="E153" cm="1">
        <f t="array" ref="E153">SLOPE(Table13[[#This Row],[Johtoyhteyden pituus]]*marginaalikustannus!$D$8:$D$10,Table13[[#This Row],[1-Duck kulutus]:[2x2-Duck kulutus]])</f>
        <v>228758.83075281949</v>
      </c>
      <c r="F153">
        <f>AVERAGE($E$2:E153)</f>
        <v>78515.866479312113</v>
      </c>
      <c r="H153" s="16">
        <v>34.221430824174497</v>
      </c>
      <c r="I153" s="16">
        <v>53.599920494505199</v>
      </c>
      <c r="J153" s="16">
        <v>107.19984098900601</v>
      </c>
      <c r="K153" cm="1">
        <f t="array" ref="K153">SLOPE(Table13[[#This Row],[Johtoyhteyden pituus]]*marginaalikustannus!$D$8:$D$10,Table13[[#This Row],[1-Duck tuotanto]:[2x2-Duck tuotanto]])</f>
        <v>274306.8345843323</v>
      </c>
      <c r="L153">
        <f>AVERAGE($K$2:K153)</f>
        <v>115597.89084360567</v>
      </c>
      <c r="N153">
        <v>151</v>
      </c>
      <c r="O153" cm="1">
        <f t="array" ref="O153">SLOPE(Table13[[#This Row],[Johtoyhteyden pituus]]*marginaalikustannus!$D$14:$D$16,Table13[[#This Row],[1-Duck kulutus]:[2x2-Duck kulutus]])</f>
        <v>369432.18700015859</v>
      </c>
      <c r="P153">
        <f>AVERAGE($O$2:O153)</f>
        <v>126749.31506738826</v>
      </c>
      <c r="R153">
        <v>151</v>
      </c>
      <c r="S153" cm="1">
        <f t="array" ref="S153">SLOPE(Table13[[#This Row],[Johtoyhteyden pituus]]*marginaalikustannus!$D$14:$D$16,Table13[[#This Row],[1-Duck tuotanto]:[2x2-Duck tuotanto]])</f>
        <v>443751.29119323281</v>
      </c>
      <c r="T153">
        <f>AVERAGE($S$2:S153)</f>
        <v>186802.52819127185</v>
      </c>
    </row>
    <row r="154" spans="1:20" x14ac:dyDescent="0.25">
      <c r="A154">
        <v>152</v>
      </c>
      <c r="B154" s="16">
        <v>38.387928461539403</v>
      </c>
      <c r="C154" s="16">
        <v>62.783700769229803</v>
      </c>
      <c r="D154" s="16">
        <v>125.56740153846</v>
      </c>
      <c r="E154" cm="1">
        <f t="array" ref="E154">SLOPE(Table13[[#This Row],[Johtoyhteyden pituus]]*marginaalikustannus!$D$8:$D$10,Table13[[#This Row],[1-Duck kulutus]:[2x2-Duck kulutus]])</f>
        <v>232123.60458042857</v>
      </c>
      <c r="F154">
        <f>AVERAGE($E$2:E154)</f>
        <v>79519.838623763848</v>
      </c>
      <c r="H154" s="16">
        <v>34.167717692306297</v>
      </c>
      <c r="I154" s="16">
        <v>53.485714615384303</v>
      </c>
      <c r="J154" s="16">
        <v>106.971429230764</v>
      </c>
      <c r="K154" cm="1">
        <f t="array" ref="K154">SLOPE(Table13[[#This Row],[Johtoyhteyden pituus]]*marginaalikustannus!$D$8:$D$10,Table13[[#This Row],[1-Duck tuotanto]:[2x2-Duck tuotanto]])</f>
        <v>276769.29447160068</v>
      </c>
      <c r="L154">
        <f>AVERAGE($K$2:K154)</f>
        <v>116651.2987104553</v>
      </c>
      <c r="N154">
        <v>152</v>
      </c>
      <c r="O154" cm="1">
        <f t="array" ref="O154">SLOPE(Table13[[#This Row],[Johtoyhteyden pituus]]*marginaalikustannus!$D$14:$D$16,Table13[[#This Row],[1-Duck kulutus]:[2x2-Duck kulutus]])</f>
        <v>374869.55734254787</v>
      </c>
      <c r="P154">
        <f>AVERAGE($O$2:O154)</f>
        <v>128371.01599729127</v>
      </c>
      <c r="R154">
        <v>152</v>
      </c>
      <c r="S154" cm="1">
        <f t="array" ref="S154">SLOPE(Table13[[#This Row],[Johtoyhteyden pituus]]*marginaalikustannus!$D$14:$D$16,Table13[[#This Row],[1-Duck tuotanto]:[2x2-Duck tuotanto]])</f>
        <v>447745.17637891491</v>
      </c>
      <c r="T154">
        <f>AVERAGE($S$2:S154)</f>
        <v>188508.03569576624</v>
      </c>
    </row>
    <row r="155" spans="1:20" x14ac:dyDescent="0.25">
      <c r="A155">
        <v>153</v>
      </c>
      <c r="B155" s="16">
        <v>38.0922185164845</v>
      </c>
      <c r="C155" s="16">
        <v>62.284741813185803</v>
      </c>
      <c r="D155" s="16">
        <v>124.569483626372</v>
      </c>
      <c r="E155" cm="1">
        <f t="array" ref="E155">SLOPE(Table13[[#This Row],[Johtoyhteyden pituus]]*marginaalikustannus!$D$8:$D$10,Table13[[#This Row],[1-Duck kulutus]:[2x2-Duck kulutus]])</f>
        <v>235542.87203803824</v>
      </c>
      <c r="F155">
        <f>AVERAGE($E$2:E155)</f>
        <v>80532.975204376024</v>
      </c>
      <c r="H155" s="16">
        <v>34.114004560438097</v>
      </c>
      <c r="I155" s="16">
        <v>53.371508736263401</v>
      </c>
      <c r="J155" s="16">
        <v>106.743017472522</v>
      </c>
      <c r="K155" cm="1">
        <f t="array" ref="K155">SLOPE(Table13[[#This Row],[Johtoyhteyden pituus]]*marginaalikustannus!$D$8:$D$10,Table13[[#This Row],[1-Duck tuotanto]:[2x2-Duck tuotanto]])</f>
        <v>279243.27641753328</v>
      </c>
      <c r="L155">
        <f>AVERAGE($K$2:K155)</f>
        <v>117707.09077348829</v>
      </c>
      <c r="N155">
        <v>153</v>
      </c>
      <c r="O155" cm="1">
        <f t="array" ref="O155">SLOPE(Table13[[#This Row],[Johtoyhteyden pituus]]*marginaalikustannus!$D$14:$D$16,Table13[[#This Row],[1-Duck kulutus]:[2x2-Duck kulutus]])</f>
        <v>380395.0903703876</v>
      </c>
      <c r="P155">
        <f>AVERAGE($O$2:O155)</f>
        <v>130007.53596075292</v>
      </c>
      <c r="R155">
        <v>153</v>
      </c>
      <c r="S155" cm="1">
        <f t="array" ref="S155">SLOPE(Table13[[#This Row],[Johtoyhteyden pituus]]*marginaalikustannus!$D$14:$D$16,Table13[[#This Row],[1-Duck tuotanto]:[2x2-Duck tuotanto]])</f>
        <v>451757.93445126631</v>
      </c>
      <c r="T155">
        <f>AVERAGE($S$2:S155)</f>
        <v>190217.45062275001</v>
      </c>
    </row>
    <row r="156" spans="1:20" x14ac:dyDescent="0.25">
      <c r="A156">
        <v>154</v>
      </c>
      <c r="B156" s="16">
        <v>37.796508571429598</v>
      </c>
      <c r="C156" s="16">
        <v>61.785782857141697</v>
      </c>
      <c r="D156" s="16">
        <v>123.57156571428401</v>
      </c>
      <c r="E156" cm="1">
        <f t="array" ref="E156">SLOPE(Table13[[#This Row],[Johtoyhteyden pituus]]*marginaalikustannus!$D$8:$D$10,Table13[[#This Row],[1-Duck kulutus]:[2x2-Duck kulutus]])</f>
        <v>239017.96759605754</v>
      </c>
      <c r="F156">
        <f>AVERAGE($E$2:E156)</f>
        <v>81555.459026257842</v>
      </c>
      <c r="H156" s="16">
        <v>34.060291428569897</v>
      </c>
      <c r="I156" s="16">
        <v>53.257302857142498</v>
      </c>
      <c r="J156" s="16">
        <v>106.51460571427999</v>
      </c>
      <c r="K156" cm="1">
        <f t="array" ref="K156">SLOPE(Table13[[#This Row],[Johtoyhteyden pituus]]*marginaalikustannus!$D$8:$D$10,Table13[[#This Row],[1-Duck tuotanto]:[2x2-Duck tuotanto]])</f>
        <v>281728.8608242374</v>
      </c>
      <c r="L156">
        <f>AVERAGE($K$2:K156)</f>
        <v>118765.29574155764</v>
      </c>
      <c r="N156">
        <v>154</v>
      </c>
      <c r="O156" cm="1">
        <f t="array" ref="O156">SLOPE(Table13[[#This Row],[Johtoyhteyden pituus]]*marginaalikustannus!$D$14:$D$16,Table13[[#This Row],[1-Duck kulutus]:[2x2-Duck kulutus]])</f>
        <v>386010.94759643445</v>
      </c>
      <c r="P156">
        <f>AVERAGE($O$2:O156)</f>
        <v>131659.17087453153</v>
      </c>
      <c r="R156">
        <v>154</v>
      </c>
      <c r="S156" cm="1">
        <f t="array" ref="S156">SLOPE(Table13[[#This Row],[Johtoyhteyden pituus]]*marginaalikustannus!$D$14:$D$16,Table13[[#This Row],[1-Duck tuotanto]:[2x2-Duck tuotanto]])</f>
        <v>455789.698433374</v>
      </c>
      <c r="T156">
        <f>AVERAGE($S$2:S156)</f>
        <v>191930.8199634637</v>
      </c>
    </row>
    <row r="157" spans="1:20" x14ac:dyDescent="0.25">
      <c r="A157">
        <v>155</v>
      </c>
      <c r="B157" s="16">
        <v>37.500798626374603</v>
      </c>
      <c r="C157" s="16">
        <v>61.286823901097698</v>
      </c>
      <c r="D157" s="16">
        <v>122.57364780219601</v>
      </c>
      <c r="E157" cm="1">
        <f t="array" ref="E157">SLOPE(Table13[[#This Row],[Johtoyhteyden pituus]]*marginaalikustannus!$D$8:$D$10,Table13[[#This Row],[1-Duck kulutus]:[2x2-Duck kulutus]])</f>
        <v>242550.26965079716</v>
      </c>
      <c r="F157">
        <f>AVERAGE($E$2:E157)</f>
        <v>82587.477043081803</v>
      </c>
      <c r="H157" s="16">
        <v>34.006578296701697</v>
      </c>
      <c r="I157" s="16">
        <v>53.143096978021603</v>
      </c>
      <c r="J157" s="16">
        <v>106.28619395603801</v>
      </c>
      <c r="K157" cm="1">
        <f t="array" ref="K157">SLOPE(Table13[[#This Row],[Johtoyhteyden pituus]]*marginaalikustannus!$D$8:$D$10,Table13[[#This Row],[1-Duck tuotanto]:[2x2-Duck tuotanto]])</f>
        <v>284226.12883733696</v>
      </c>
      <c r="L157">
        <f>AVERAGE($K$2:K157)</f>
        <v>119825.94210755623</v>
      </c>
      <c r="N157">
        <v>155</v>
      </c>
      <c r="O157" cm="1">
        <f t="array" ref="O157">SLOPE(Table13[[#This Row],[Johtoyhteyden pituus]]*marginaalikustannus!$D$14:$D$16,Table13[[#This Row],[1-Duck kulutus]:[2x2-Duck kulutus]])</f>
        <v>391719.3617667759</v>
      </c>
      <c r="P157">
        <f>AVERAGE($O$2:O157)</f>
        <v>133326.22338025103</v>
      </c>
      <c r="R157">
        <v>155</v>
      </c>
      <c r="S157" cm="1">
        <f t="array" ref="S157">SLOPE(Table13[[#This Row],[Johtoyhteyden pituus]]*marginaalikustannus!$D$14:$D$16,Table13[[#This Row],[1-Duck tuotanto]:[2x2-Duck tuotanto]])</f>
        <v>459840.60259125079</v>
      </c>
      <c r="T157">
        <f>AVERAGE($S$2:S157)</f>
        <v>193648.19036492388</v>
      </c>
    </row>
    <row r="158" spans="1:20" x14ac:dyDescent="0.25">
      <c r="A158">
        <v>156</v>
      </c>
      <c r="B158" s="16">
        <v>37.205088681319701</v>
      </c>
      <c r="C158" s="16">
        <v>60.787864945053698</v>
      </c>
      <c r="D158" s="16">
        <v>121.57572989010799</v>
      </c>
      <c r="E158" cm="1">
        <f t="array" ref="E158">SLOPE(Table13[[#This Row],[Johtoyhteyden pituus]]*marginaalikustannus!$D$8:$D$10,Table13[[#This Row],[1-Duck kulutus]:[2x2-Duck kulutus]])</f>
        <v>246141.20234660438</v>
      </c>
      <c r="F158">
        <f>AVERAGE($E$2:E158)</f>
        <v>83629.220516352652</v>
      </c>
      <c r="H158" s="16">
        <v>33.952865164833497</v>
      </c>
      <c r="I158" s="16">
        <v>53.028891098900701</v>
      </c>
      <c r="J158" s="16">
        <v>106.057782197796</v>
      </c>
      <c r="K158" cm="1">
        <f t="array" ref="K158">SLOPE(Table13[[#This Row],[Johtoyhteyden pituus]]*marginaalikustannus!$D$8:$D$10,Table13[[#This Row],[1-Duck tuotanto]:[2x2-Duck tuotanto]])</f>
        <v>286735.16235451098</v>
      </c>
      <c r="L158">
        <f>AVERAGE($K$2:K158)</f>
        <v>120889.05816008459</v>
      </c>
      <c r="N158">
        <v>156</v>
      </c>
      <c r="O158" cm="1">
        <f t="array" ref="O158">SLOPE(Table13[[#This Row],[Johtoyhteyden pituus]]*marginaalikustannus!$D$14:$D$16,Table13[[#This Row],[1-Duck kulutus]:[2x2-Duck kulutus]])</f>
        <v>397522.63981925667</v>
      </c>
      <c r="P158">
        <f>AVERAGE($O$2:O158)</f>
        <v>135009.00310279246</v>
      </c>
      <c r="R158">
        <v>156</v>
      </c>
      <c r="S158" cm="1">
        <f t="array" ref="S158">SLOPE(Table13[[#This Row],[Johtoyhteyden pituus]]*marginaalikustannus!$D$14:$D$16,Table13[[#This Row],[1-Duck tuotanto]:[2x2-Duck tuotanto]])</f>
        <v>463910.78244826524</v>
      </c>
      <c r="T158">
        <f>AVERAGE($S$2:S158)</f>
        <v>195369.60814889421</v>
      </c>
    </row>
    <row r="159" spans="1:20" x14ac:dyDescent="0.25">
      <c r="A159">
        <v>157</v>
      </c>
      <c r="B159" s="16">
        <v>36.909378736264799</v>
      </c>
      <c r="C159" s="16">
        <v>60.288905989009699</v>
      </c>
      <c r="D159" s="16">
        <v>120.57781197801999</v>
      </c>
      <c r="E159" cm="1">
        <f t="array" ref="E159">SLOPE(Table13[[#This Row],[Johtoyhteyden pituus]]*marginaalikustannus!$D$8:$D$10,Table13[[#This Row],[1-Duck kulutus]:[2x2-Duck kulutus]])</f>
        <v>249792.23748944743</v>
      </c>
      <c r="F159">
        <f>AVERAGE($E$2:E159)</f>
        <v>84680.885180739322</v>
      </c>
      <c r="H159" s="16">
        <v>33.899152032965297</v>
      </c>
      <c r="I159" s="16">
        <v>52.914685219779798</v>
      </c>
      <c r="J159" s="16">
        <v>105.829370439554</v>
      </c>
      <c r="K159" cm="1">
        <f t="array" ref="K159">SLOPE(Table13[[#This Row],[Johtoyhteyden pituus]]*marginaalikustannus!$D$8:$D$10,Table13[[#This Row],[1-Duck tuotanto]:[2x2-Duck tuotanto]])</f>
        <v>289256.04403414798</v>
      </c>
      <c r="L159">
        <f>AVERAGE($K$2:K159)</f>
        <v>121954.67199473057</v>
      </c>
      <c r="N159">
        <v>157</v>
      </c>
      <c r="O159" cm="1">
        <f t="array" ref="O159">SLOPE(Table13[[#This Row],[Johtoyhteyden pituus]]*marginaalikustannus!$D$14:$D$16,Table13[[#This Row],[1-Duck kulutus]:[2x2-Duck kulutus]])</f>
        <v>403423.16599056259</v>
      </c>
      <c r="P159">
        <f>AVERAGE($O$2:O159)</f>
        <v>136707.82691853784</v>
      </c>
      <c r="R159">
        <v>157</v>
      </c>
      <c r="S159" cm="1">
        <f t="array" ref="S159">SLOPE(Table13[[#This Row],[Johtoyhteyden pituus]]*marginaalikustannus!$D$14:$D$16,Table13[[#This Row],[1-Duck tuotanto]:[2x2-Duck tuotanto]])</f>
        <v>468000.37479976966</v>
      </c>
      <c r="T159">
        <f>AVERAGE($S$2:S159)</f>
        <v>197095.11933022886</v>
      </c>
    </row>
    <row r="160" spans="1:20" x14ac:dyDescent="0.25">
      <c r="A160">
        <v>158</v>
      </c>
      <c r="B160" s="16">
        <v>36.613668791209903</v>
      </c>
      <c r="C160" s="16">
        <v>59.789947032965699</v>
      </c>
      <c r="D160" s="16">
        <v>119.579894065932</v>
      </c>
      <c r="E160" cm="1">
        <f t="array" ref="E160">SLOPE(Table13[[#This Row],[Johtoyhteyden pituus]]*marginaalikustannus!$D$8:$D$10,Table13[[#This Row],[1-Duck kulutus]:[2x2-Duck kulutus]])</f>
        <v>253504.89655735146</v>
      </c>
      <c r="F160">
        <f>AVERAGE($E$2:E160)</f>
        <v>85742.67141581235</v>
      </c>
      <c r="H160" s="16">
        <v>33.845438901097097</v>
      </c>
      <c r="I160" s="16">
        <v>52.800479340658903</v>
      </c>
      <c r="J160" s="16">
        <v>105.60095868131199</v>
      </c>
      <c r="K160" cm="1">
        <f t="array" ref="K160">SLOPE(Table13[[#This Row],[Johtoyhteyden pituus]]*marginaalikustannus!$D$8:$D$10,Table13[[#This Row],[1-Duck tuotanto]:[2x2-Duck tuotanto]])</f>
        <v>291788.85730412055</v>
      </c>
      <c r="L160">
        <f>AVERAGE($K$2:K160)</f>
        <v>123022.81152497831</v>
      </c>
      <c r="N160">
        <v>158</v>
      </c>
      <c r="O160" cm="1">
        <f t="array" ref="O160">SLOPE(Table13[[#This Row],[Johtoyhteyden pituus]]*marginaalikustannus!$D$14:$D$16,Table13[[#This Row],[1-Duck kulutus]:[2x2-Duck kulutus]])</f>
        <v>409423.40508075268</v>
      </c>
      <c r="P160">
        <f>AVERAGE($O$2:O160)</f>
        <v>138423.01923402346</v>
      </c>
      <c r="R160">
        <v>158</v>
      </c>
      <c r="S160" cm="1">
        <f t="array" ref="S160">SLOPE(Table13[[#This Row],[Johtoyhteyden pituus]]*marginaalikustannus!$D$14:$D$16,Table13[[#This Row],[1-Duck tuotanto]:[2x2-Duck tuotanto]])</f>
        <v>472109.51772793254</v>
      </c>
      <c r="T160">
        <f>AVERAGE($S$2:S160)</f>
        <v>198824.76963461694</v>
      </c>
    </row>
    <row r="161" spans="1:20" x14ac:dyDescent="0.25">
      <c r="A161">
        <v>159</v>
      </c>
      <c r="B161" s="16">
        <v>36.317958846155001</v>
      </c>
      <c r="C161" s="16">
        <v>59.2909880769217</v>
      </c>
      <c r="D161" s="16">
        <v>118.581976153844</v>
      </c>
      <c r="E161" cm="1">
        <f t="array" ref="E161">SLOPE(Table13[[#This Row],[Johtoyhteyden pituus]]*marginaalikustannus!$D$8:$D$10,Table13[[#This Row],[1-Duck kulutus]:[2x2-Duck kulutus]])</f>
        <v>257280.75281345021</v>
      </c>
      <c r="F161">
        <f>AVERAGE($E$2:E161)</f>
        <v>86814.784424547601</v>
      </c>
      <c r="H161" s="16">
        <v>33.791725769228897</v>
      </c>
      <c r="I161" s="16">
        <v>52.686273461538001</v>
      </c>
      <c r="J161" s="16">
        <v>105.37254692307</v>
      </c>
      <c r="K161" cm="1">
        <f t="array" ref="K161">SLOPE(Table13[[#This Row],[Johtoyhteyden pituus]]*marginaalikustannus!$D$8:$D$10,Table13[[#This Row],[1-Duck tuotanto]:[2x2-Duck tuotanto]])</f>
        <v>294333.68637067819</v>
      </c>
      <c r="L161">
        <f>AVERAGE($K$2:K161)</f>
        <v>124093.50449276394</v>
      </c>
      <c r="N161">
        <v>159</v>
      </c>
      <c r="O161" cm="1">
        <f t="array" ref="O161">SLOPE(Table13[[#This Row],[Johtoyhteyden pituus]]*marginaalikustannus!$D$14:$D$16,Table13[[#This Row],[1-Duck kulutus]:[2x2-Duck kulutus]])</f>
        <v>415525.90588462231</v>
      </c>
      <c r="P161">
        <f>AVERAGE($O$2:O161)</f>
        <v>140154.91227558971</v>
      </c>
      <c r="R161">
        <v>159</v>
      </c>
      <c r="S161" cm="1">
        <f t="array" ref="S161">SLOPE(Table13[[#This Row],[Johtoyhteyden pituus]]*marginaalikustannus!$D$14:$D$16,Table13[[#This Row],[1-Duck tuotanto]:[2x2-Duck tuotanto]])</f>
        <v>476238.35061677534</v>
      </c>
      <c r="T161">
        <f>AVERAGE($S$2:S161)</f>
        <v>200558.60451575543</v>
      </c>
    </row>
    <row r="162" spans="1:20" x14ac:dyDescent="0.25">
      <c r="A162">
        <v>160</v>
      </c>
      <c r="B162" s="16">
        <v>36.022248901100099</v>
      </c>
      <c r="C162" s="16">
        <v>58.7920291208777</v>
      </c>
      <c r="D162" s="16">
        <v>117.584058241756</v>
      </c>
      <c r="E162" cm="1">
        <f t="array" ref="E162">SLOPE(Table13[[#This Row],[Johtoyhteyden pituus]]*marginaalikustannus!$D$8:$D$10,Table13[[#This Row],[1-Duck kulutus]:[2x2-Duck kulutus]])</f>
        <v>261121.43352781743</v>
      </c>
      <c r="F162">
        <f>AVERAGE($E$2:E162)</f>
        <v>87897.434418977849</v>
      </c>
      <c r="H162" s="16">
        <v>33.738012637360697</v>
      </c>
      <c r="I162" s="16">
        <v>52.572067582417098</v>
      </c>
      <c r="J162" s="16">
        <v>105.144135164828</v>
      </c>
      <c r="K162" cm="1">
        <f t="array" ref="K162">SLOPE(Table13[[#This Row],[Johtoyhteyden pituus]]*marginaalikustannus!$D$8:$D$10,Table13[[#This Row],[1-Duck tuotanto]:[2x2-Duck tuotanto]])</f>
        <v>296890.61622746522</v>
      </c>
      <c r="L162">
        <f>AVERAGE($K$2:K162)</f>
        <v>125166.77847869377</v>
      </c>
      <c r="N162">
        <v>160</v>
      </c>
      <c r="O162" cm="1">
        <f t="array" ref="O162">SLOPE(Table13[[#This Row],[Johtoyhteyden pituus]]*marginaalikustannus!$D$14:$D$16,Table13[[#This Row],[1-Duck kulutus]:[2x2-Duck kulutus]])</f>
        <v>421733.30479993025</v>
      </c>
      <c r="P162">
        <f>AVERAGE($O$2:O162)</f>
        <v>141903.84639064773</v>
      </c>
      <c r="R162">
        <v>160</v>
      </c>
      <c r="S162" cm="1">
        <f t="array" ref="S162">SLOPE(Table13[[#This Row],[Johtoyhteyden pituus]]*marginaalikustannus!$D$14:$D$16,Table13[[#This Row],[1-Duck tuotanto]:[2x2-Duck tuotanto]])</f>
        <v>480387.01416742208</v>
      </c>
      <c r="T162">
        <f>AVERAGE($S$2:S162)</f>
        <v>202296.66917197694</v>
      </c>
    </row>
  </sheetData>
  <phoneticPr fontId="4"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d36fdc7-3a53-4fef-9e91-26432a069436" xsi:nil="true"/>
    <lcf76f155ced4ddcb4097134ff3c332f xmlns="c91791e4-78e4-4480-b884-7a0ffff5b2d1">
      <Terms xmlns="http://schemas.microsoft.com/office/infopath/2007/PartnerControls"/>
    </lcf76f155ced4ddcb4097134ff3c332f>
    <_Flow_SignoffStatus xmlns="c91791e4-78e4-4480-b884-7a0ffff5b2d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7508CB7E791F84AADE156FC4B998174" ma:contentTypeVersion="17" ma:contentTypeDescription="Create a new document." ma:contentTypeScope="" ma:versionID="e9fc6efe2586c199fcef224f3a20e8d8">
  <xsd:schema xmlns:xsd="http://www.w3.org/2001/XMLSchema" xmlns:xs="http://www.w3.org/2001/XMLSchema" xmlns:p="http://schemas.microsoft.com/office/2006/metadata/properties" xmlns:ns2="c91791e4-78e4-4480-b884-7a0ffff5b2d1" xmlns:ns3="0d36fdc7-3a53-4fef-9e91-26432a069436" targetNamespace="http://schemas.microsoft.com/office/2006/metadata/properties" ma:root="true" ma:fieldsID="f0ba21d64c293e2fa5ea09f55637f37e" ns2:_="" ns3:_="">
    <xsd:import namespace="c91791e4-78e4-4480-b884-7a0ffff5b2d1"/>
    <xsd:import namespace="0d36fdc7-3a53-4fef-9e91-26432a06943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ObjectDetectorVersions" minOccurs="0"/>
                <xsd:element ref="ns2:_Flow_SignoffStatu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1791e4-78e4-4480-b884-7a0ffff5b2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_Flow_SignoffStatus" ma:index="20" nillable="true" ma:displayName="Sign-off status" ma:internalName="Sign_x002d_off_x0020_status">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e80df17-6dce-42fc-a3dc-94a0db4b211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d36fdc7-3a53-4fef-9e91-26432a06943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1288058-6a91-46ae-81fb-e98671454f51}" ma:internalName="TaxCatchAll" ma:showField="CatchAllData" ma:web="0d36fdc7-3a53-4fef-9e91-26432a0694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30AAE3-D7D2-4938-B463-F0393DDE3DBF}">
  <ds:schemaRefs>
    <ds:schemaRef ds:uri="http://purl.org/dc/terms/"/>
    <ds:schemaRef ds:uri="http://purl.org/dc/elements/1.1/"/>
    <ds:schemaRef ds:uri="http://www.w3.org/XML/1998/namespace"/>
    <ds:schemaRef ds:uri="http://schemas.microsoft.com/office/infopath/2007/PartnerControls"/>
    <ds:schemaRef ds:uri="http://schemas.microsoft.com/office/2006/metadata/properties"/>
    <ds:schemaRef ds:uri="http://schemas.microsoft.com/office/2006/documentManagement/types"/>
    <ds:schemaRef ds:uri="c91791e4-78e4-4480-b884-7a0ffff5b2d1"/>
    <ds:schemaRef ds:uri="http://schemas.openxmlformats.org/package/2006/metadata/core-properties"/>
    <ds:schemaRef ds:uri="0d36fdc7-3a53-4fef-9e91-26432a069436"/>
    <ds:schemaRef ds:uri="http://purl.org/dc/dcmitype/"/>
  </ds:schemaRefs>
</ds:datastoreItem>
</file>

<file path=customXml/itemProps2.xml><?xml version="1.0" encoding="utf-8"?>
<ds:datastoreItem xmlns:ds="http://schemas.openxmlformats.org/officeDocument/2006/customXml" ds:itemID="{BA6CE435-3224-4F87-B449-00F85D079B70}">
  <ds:schemaRefs>
    <ds:schemaRef ds:uri="http://schemas.microsoft.com/sharepoint/v3/contenttype/forms"/>
  </ds:schemaRefs>
</ds:datastoreItem>
</file>

<file path=customXml/itemProps3.xml><?xml version="1.0" encoding="utf-8"?>
<ds:datastoreItem xmlns:ds="http://schemas.openxmlformats.org/officeDocument/2006/customXml" ds:itemID="{8C97CB93-39B3-4ECC-ABAA-FEC516E393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5</vt:i4>
      </vt:variant>
    </vt:vector>
  </HeadingPairs>
  <TitlesOfParts>
    <vt:vector size="5" baseType="lpstr">
      <vt:lpstr>Laskentatyökalu 1</vt:lpstr>
      <vt:lpstr>Laskentatyökalu 2</vt:lpstr>
      <vt:lpstr>marginaalikustannus</vt:lpstr>
      <vt:lpstr>Siirtokapasiteetti</vt:lpstr>
      <vt:lpstr>Laskenta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Lasse Simola</dc:creator>
  <cp:keywords/>
  <dc:description/>
  <cp:lastModifiedBy>Lasse Simola</cp:lastModifiedBy>
  <cp:revision/>
  <dcterms:created xsi:type="dcterms:W3CDTF">2024-01-19T09:58:56Z</dcterms:created>
  <dcterms:modified xsi:type="dcterms:W3CDTF">2025-12-15T09:43:30Z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0x01010077508CB7E791F84AADE156FC4B998174</vt:lpwstr>
  </property>
  <property fmtid="{D5CDD505-2E9C-101B-9397-08002B2CF9AE}" pid="3" name="MediaServiceImageTags">
    <vt:lpwstr/>
  </property>
</Properties>
</file>