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03073769\Work Folders\Rakennetiedot\Rakennetiedot 2024\"/>
    </mc:Choice>
  </mc:AlternateContent>
  <xr:revisionPtr revIDLastSave="0" documentId="13_ncr:1_{5E19DEED-A15B-4F69-8863-DAB74D28FC3A}" xr6:coauthVersionLast="47" xr6:coauthVersionMax="47" xr10:uidLastSave="{00000000-0000-0000-0000-000000000000}"/>
  <bookViews>
    <workbookView xWindow="-120" yWindow="-120" windowWidth="29040" windowHeight="15720" xr2:uid="{E0400C07-D706-4AB2-BC78-9D251E36B677}"/>
  </bookViews>
  <sheets>
    <sheet name="Ohjeet" sheetId="3" r:id="rId1"/>
    <sheet name="Parametrit" sheetId="2" r:id="rId2"/>
    <sheet name="Investoinnit ennen 2024" sheetId="1" r:id="rId3"/>
    <sheet name="2024" sheetId="4" r:id="rId4"/>
    <sheet name="2025" sheetId="7" r:id="rId5"/>
    <sheet name="2026" sheetId="8" r:id="rId6"/>
    <sheet name="2027" sheetId="9" r:id="rId7"/>
    <sheet name="Verkonarvolaskelma" sheetId="10" r:id="rId8"/>
  </sheets>
  <definedNames>
    <definedName name="_xlnm._FilterDatabase" localSheetId="3" hidden="1">'2024'!$A$1:$S$106</definedName>
    <definedName name="_xlnm._FilterDatabase" localSheetId="4" hidden="1">'2025'!$A$1:$T$106</definedName>
    <definedName name="_xlnm._FilterDatabase" localSheetId="5" hidden="1">'2026'!$A$1:$T$107</definedName>
    <definedName name="_xlnm._FilterDatabase" localSheetId="6" hidden="1">'2027'!$A$1:$T$107</definedName>
    <definedName name="_xlnm._FilterDatabase" localSheetId="2" hidden="1">'Investoinnit ennen 2024'!$A$1:$N$106</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0" l="1"/>
  <c r="M106" i="9" a="1"/>
  <c r="M106" i="9" s="1"/>
  <c r="L106" i="9" s="1"/>
  <c r="M104" i="9" a="1"/>
  <c r="M104" i="9" s="1"/>
  <c r="L104" i="9" s="1"/>
  <c r="M103" i="9" a="1"/>
  <c r="M103" i="9" s="1"/>
  <c r="L103" i="9" s="1"/>
  <c r="M100" i="9" a="1"/>
  <c r="M100" i="9" s="1"/>
  <c r="L100" i="9" s="1"/>
  <c r="M99" i="9" a="1"/>
  <c r="M99" i="9" s="1"/>
  <c r="L99" i="9" s="1"/>
  <c r="M98" i="9" a="1"/>
  <c r="M98" i="9" s="1"/>
  <c r="L98" i="9" s="1"/>
  <c r="M97" i="9" a="1"/>
  <c r="M97" i="9" s="1"/>
  <c r="L97" i="9" s="1"/>
  <c r="M95" i="9" a="1"/>
  <c r="M95" i="9" s="1"/>
  <c r="L95" i="9" s="1"/>
  <c r="M94" i="9" a="1"/>
  <c r="M94" i="9" s="1"/>
  <c r="L94" i="9" s="1"/>
  <c r="M93" i="9" a="1"/>
  <c r="M93" i="9" s="1"/>
  <c r="L93" i="9" s="1"/>
  <c r="M92" i="9" a="1"/>
  <c r="M92" i="9" s="1"/>
  <c r="L92" i="9" s="1"/>
  <c r="M90" i="9" a="1"/>
  <c r="M90" i="9" s="1"/>
  <c r="L90" i="9" s="1"/>
  <c r="M87" i="9" a="1"/>
  <c r="M87" i="9" s="1"/>
  <c r="L87" i="9" s="1"/>
  <c r="M85" i="9" a="1"/>
  <c r="M85" i="9" s="1"/>
  <c r="L85" i="9" s="1"/>
  <c r="M84" i="9" a="1"/>
  <c r="M84" i="9" s="1"/>
  <c r="L84" i="9" s="1"/>
  <c r="M83" i="9" a="1"/>
  <c r="M83" i="9" s="1"/>
  <c r="L83" i="9" s="1"/>
  <c r="M82" i="9" a="1"/>
  <c r="M82" i="9" s="1"/>
  <c r="L82" i="9" s="1"/>
  <c r="M81" i="9" a="1"/>
  <c r="M81" i="9" s="1"/>
  <c r="L81" i="9" s="1"/>
  <c r="M79" i="9" a="1"/>
  <c r="M79" i="9" s="1"/>
  <c r="L79" i="9" s="1"/>
  <c r="M78" i="9" a="1"/>
  <c r="M78" i="9" s="1"/>
  <c r="L78" i="9" s="1"/>
  <c r="M76" i="9" a="1"/>
  <c r="M76" i="9" s="1"/>
  <c r="L76" i="9" s="1"/>
  <c r="M74" i="9" a="1"/>
  <c r="M74" i="9" s="1"/>
  <c r="L74" i="9" s="1"/>
  <c r="M73" i="9" a="1"/>
  <c r="M73" i="9" s="1"/>
  <c r="L73" i="9" s="1"/>
  <c r="M72" i="9" a="1"/>
  <c r="M72" i="9" s="1"/>
  <c r="L72" i="9" s="1"/>
  <c r="M71" i="9" a="1"/>
  <c r="M71" i="9" s="1"/>
  <c r="L71" i="9" s="1"/>
  <c r="M70" i="9" a="1"/>
  <c r="M70" i="9" s="1"/>
  <c r="L70" i="9" s="1"/>
  <c r="M69" i="9" a="1"/>
  <c r="M69" i="9" s="1"/>
  <c r="L69" i="9" s="1"/>
  <c r="M68" i="9" a="1"/>
  <c r="M68" i="9" s="1"/>
  <c r="L68" i="9" s="1"/>
  <c r="M67" i="9" a="1"/>
  <c r="M67" i="9" s="1"/>
  <c r="L67" i="9" s="1"/>
  <c r="M66" i="9" a="1"/>
  <c r="M66" i="9" s="1"/>
  <c r="L66" i="9" s="1"/>
  <c r="M65" i="9" a="1"/>
  <c r="M65" i="9" s="1"/>
  <c r="L65" i="9" s="1"/>
  <c r="M64" i="9" a="1"/>
  <c r="M64" i="9" s="1"/>
  <c r="L64" i="9" s="1"/>
  <c r="M63" i="9" a="1"/>
  <c r="M63" i="9" s="1"/>
  <c r="L63" i="9" s="1"/>
  <c r="M62" i="9" a="1"/>
  <c r="M62" i="9" s="1"/>
  <c r="L62" i="9" s="1"/>
  <c r="M61" i="9" a="1"/>
  <c r="M61" i="9" s="1"/>
  <c r="L61" i="9" s="1"/>
  <c r="M60" i="9" a="1"/>
  <c r="M60" i="9" s="1"/>
  <c r="L60" i="9" s="1"/>
  <c r="M59" i="9" a="1"/>
  <c r="M59" i="9" s="1"/>
  <c r="L59" i="9" s="1"/>
  <c r="M57" i="9" a="1"/>
  <c r="M57" i="9" s="1"/>
  <c r="L57" i="9" s="1"/>
  <c r="M56" i="9" a="1"/>
  <c r="M56" i="9" s="1"/>
  <c r="L56" i="9" s="1"/>
  <c r="M55" i="9" a="1"/>
  <c r="M55" i="9" s="1"/>
  <c r="L55" i="9" s="1"/>
  <c r="M54" i="9" a="1"/>
  <c r="M54" i="9" s="1"/>
  <c r="L54" i="9" s="1"/>
  <c r="M53" i="9" a="1"/>
  <c r="M53" i="9" s="1"/>
  <c r="L53" i="9" s="1"/>
  <c r="M52" i="9" a="1"/>
  <c r="M52" i="9" s="1"/>
  <c r="L52" i="9" s="1"/>
  <c r="M51" i="9" a="1"/>
  <c r="M51" i="9" s="1"/>
  <c r="L51" i="9" s="1"/>
  <c r="M50" i="9" a="1"/>
  <c r="M50" i="9" s="1"/>
  <c r="L50" i="9" s="1"/>
  <c r="M49" i="9" a="1"/>
  <c r="M49" i="9" s="1"/>
  <c r="L49" i="9" s="1"/>
  <c r="M47" i="9" a="1"/>
  <c r="M47" i="9" s="1"/>
  <c r="L47" i="9" s="1"/>
  <c r="M46" i="9" a="1"/>
  <c r="M46" i="9" s="1"/>
  <c r="L46" i="9" s="1"/>
  <c r="M45" i="9" a="1"/>
  <c r="M45" i="9" s="1"/>
  <c r="L45" i="9" s="1"/>
  <c r="M44" i="9" a="1"/>
  <c r="M44" i="9" s="1"/>
  <c r="L44" i="9" s="1"/>
  <c r="M43" i="9" a="1"/>
  <c r="M43" i="9" s="1"/>
  <c r="L43" i="9" s="1"/>
  <c r="M42" i="9" a="1"/>
  <c r="M42" i="9" s="1"/>
  <c r="L42" i="9" s="1"/>
  <c r="M41" i="9" a="1"/>
  <c r="M41" i="9" s="1"/>
  <c r="L41" i="9" s="1"/>
  <c r="M40" i="9" a="1"/>
  <c r="M40" i="9" s="1"/>
  <c r="L40" i="9" s="1"/>
  <c r="M39" i="9" a="1"/>
  <c r="M39" i="9" s="1"/>
  <c r="L39" i="9" s="1"/>
  <c r="M36" i="9" a="1"/>
  <c r="M36" i="9" s="1"/>
  <c r="L36" i="9" s="1"/>
  <c r="M34" i="9" a="1"/>
  <c r="M34" i="9" s="1"/>
  <c r="L34" i="9" s="1"/>
  <c r="M33" i="9" a="1"/>
  <c r="M33" i="9" s="1"/>
  <c r="L33" i="9" s="1"/>
  <c r="M32" i="9" a="1"/>
  <c r="M32" i="9" s="1"/>
  <c r="L32" i="9" s="1"/>
  <c r="M31" i="9" a="1"/>
  <c r="M31" i="9" s="1"/>
  <c r="L31" i="9" s="1"/>
  <c r="M30" i="9" a="1"/>
  <c r="M30" i="9" s="1"/>
  <c r="L30" i="9" s="1"/>
  <c r="M29" i="9" a="1"/>
  <c r="M29" i="9" s="1"/>
  <c r="L29" i="9" s="1"/>
  <c r="M28" i="9" a="1"/>
  <c r="M28" i="9" s="1"/>
  <c r="L28" i="9" s="1"/>
  <c r="M27" i="9" a="1"/>
  <c r="M27" i="9" s="1"/>
  <c r="L27" i="9" s="1"/>
  <c r="M26" i="9" a="1"/>
  <c r="M26" i="9" s="1"/>
  <c r="L26" i="9" s="1"/>
  <c r="M24" i="9" a="1"/>
  <c r="M24" i="9" s="1"/>
  <c r="L24" i="9" s="1"/>
  <c r="M23" i="9" a="1"/>
  <c r="M23" i="9" s="1"/>
  <c r="L23" i="9" s="1"/>
  <c r="M22" i="9" a="1"/>
  <c r="M22" i="9" s="1"/>
  <c r="L22" i="9" s="1"/>
  <c r="M21" i="9" a="1"/>
  <c r="M21" i="9" s="1"/>
  <c r="L21" i="9" s="1"/>
  <c r="M20" i="9" a="1"/>
  <c r="M20" i="9" s="1"/>
  <c r="L20" i="9" s="1"/>
  <c r="M19" i="9" a="1"/>
  <c r="M19" i="9" s="1"/>
  <c r="L19" i="9" s="1"/>
  <c r="M18" i="9" a="1"/>
  <c r="M18" i="9" s="1"/>
  <c r="L18" i="9" s="1"/>
  <c r="M17" i="9" a="1"/>
  <c r="M17" i="9" s="1"/>
  <c r="L17" i="9" s="1"/>
  <c r="M15" i="9" a="1"/>
  <c r="M15" i="9" s="1"/>
  <c r="L15" i="9" s="1"/>
  <c r="M14" i="9" a="1"/>
  <c r="M14" i="9" s="1"/>
  <c r="L14" i="9" s="1"/>
  <c r="M13" i="9" a="1"/>
  <c r="M13" i="9" s="1"/>
  <c r="L13" i="9" s="1"/>
  <c r="M11" i="9" a="1"/>
  <c r="M11" i="9" s="1"/>
  <c r="L11" i="9" s="1"/>
  <c r="M10" i="9" a="1"/>
  <c r="M10" i="9" s="1"/>
  <c r="L10" i="9" s="1"/>
  <c r="M9" i="9" a="1"/>
  <c r="M9" i="9" s="1"/>
  <c r="L9" i="9" s="1"/>
  <c r="M7" i="9" a="1"/>
  <c r="M7" i="9" s="1"/>
  <c r="L7" i="9" s="1"/>
  <c r="M6" i="9" a="1"/>
  <c r="M6" i="9" s="1"/>
  <c r="L6" i="9" s="1"/>
  <c r="M5" i="9" a="1"/>
  <c r="M5" i="9" s="1"/>
  <c r="L5" i="9" s="1"/>
  <c r="M4" i="9" a="1"/>
  <c r="M4" i="9" s="1"/>
  <c r="L4" i="9" s="1"/>
  <c r="L107" i="9" s="1"/>
  <c r="E106" i="9"/>
  <c r="E104" i="9"/>
  <c r="E103" i="9"/>
  <c r="E100" i="9"/>
  <c r="E99" i="9"/>
  <c r="E98" i="9"/>
  <c r="E97" i="9"/>
  <c r="E95" i="9"/>
  <c r="E94" i="9"/>
  <c r="E93" i="9"/>
  <c r="E92" i="9"/>
  <c r="E90" i="9"/>
  <c r="E87" i="9"/>
  <c r="E85" i="9"/>
  <c r="E84" i="9"/>
  <c r="E83" i="9"/>
  <c r="E82" i="9"/>
  <c r="E81" i="9"/>
  <c r="E79" i="9"/>
  <c r="E78" i="9"/>
  <c r="E76" i="9"/>
  <c r="E74" i="9"/>
  <c r="E73" i="9"/>
  <c r="E72" i="9"/>
  <c r="E71" i="9"/>
  <c r="E70" i="9"/>
  <c r="E69" i="9"/>
  <c r="E68" i="9"/>
  <c r="E67" i="9"/>
  <c r="E66" i="9"/>
  <c r="E65" i="9"/>
  <c r="E64" i="9"/>
  <c r="E63" i="9"/>
  <c r="E62" i="9"/>
  <c r="E61" i="9"/>
  <c r="E60" i="9"/>
  <c r="E59" i="9"/>
  <c r="E57" i="9"/>
  <c r="E56" i="9"/>
  <c r="E55" i="9"/>
  <c r="E54" i="9"/>
  <c r="E53" i="9"/>
  <c r="E52" i="9"/>
  <c r="E51" i="9"/>
  <c r="E50" i="9"/>
  <c r="E49" i="9"/>
  <c r="E47" i="9"/>
  <c r="E46" i="9"/>
  <c r="E45" i="9"/>
  <c r="E44" i="9"/>
  <c r="E43" i="9"/>
  <c r="E42" i="9"/>
  <c r="E41" i="9"/>
  <c r="E40" i="9"/>
  <c r="E39" i="9"/>
  <c r="E34" i="9"/>
  <c r="E33" i="9"/>
  <c r="E32" i="9"/>
  <c r="E31" i="9"/>
  <c r="E30" i="9"/>
  <c r="E29" i="9"/>
  <c r="E28" i="9"/>
  <c r="E27" i="9"/>
  <c r="E26" i="9"/>
  <c r="E24" i="9"/>
  <c r="E23" i="9"/>
  <c r="E22" i="9"/>
  <c r="E21" i="9"/>
  <c r="E20" i="9"/>
  <c r="E19" i="9"/>
  <c r="E18" i="9"/>
  <c r="E17" i="9"/>
  <c r="E15" i="9"/>
  <c r="E14" i="9"/>
  <c r="E13" i="9"/>
  <c r="E11" i="9"/>
  <c r="E10" i="9"/>
  <c r="E9" i="9"/>
  <c r="E7" i="9"/>
  <c r="E6" i="9"/>
  <c r="E5" i="9"/>
  <c r="E4" i="9"/>
  <c r="O106" i="9"/>
  <c r="P106" i="9" s="1"/>
  <c r="B106" i="9"/>
  <c r="O104" i="9"/>
  <c r="P104" i="9" s="1"/>
  <c r="B104" i="9"/>
  <c r="O103" i="9"/>
  <c r="P103" i="9" s="1"/>
  <c r="B103" i="9"/>
  <c r="Q103" i="9" s="1"/>
  <c r="O100" i="9"/>
  <c r="P100" i="9" s="1"/>
  <c r="B100" i="9"/>
  <c r="O99" i="9"/>
  <c r="P99" i="9" s="1"/>
  <c r="B99" i="9"/>
  <c r="O98" i="9"/>
  <c r="P98" i="9" s="1"/>
  <c r="B98" i="9"/>
  <c r="O97" i="9"/>
  <c r="P97" i="9" s="1"/>
  <c r="B97" i="9"/>
  <c r="O95" i="9"/>
  <c r="P95" i="9" s="1"/>
  <c r="B95" i="9"/>
  <c r="O94" i="9"/>
  <c r="P94" i="9" s="1"/>
  <c r="B94" i="9"/>
  <c r="O93" i="9"/>
  <c r="P93" i="9" s="1"/>
  <c r="B93" i="9"/>
  <c r="O92" i="9"/>
  <c r="P92" i="9" s="1"/>
  <c r="B92" i="9"/>
  <c r="O90" i="9"/>
  <c r="P90" i="9" s="1"/>
  <c r="B90" i="9"/>
  <c r="O87" i="9"/>
  <c r="P87" i="9" s="1"/>
  <c r="B87" i="9"/>
  <c r="O85" i="9"/>
  <c r="P85" i="9" s="1"/>
  <c r="B85" i="9"/>
  <c r="O84" i="9"/>
  <c r="P84" i="9" s="1"/>
  <c r="B84" i="9"/>
  <c r="Q84" i="9" s="1"/>
  <c r="O83" i="9"/>
  <c r="P83" i="9" s="1"/>
  <c r="B83" i="9"/>
  <c r="O82" i="9"/>
  <c r="P82" i="9" s="1"/>
  <c r="B82" i="9"/>
  <c r="O81" i="9"/>
  <c r="P81" i="9" s="1"/>
  <c r="B81" i="9"/>
  <c r="O79" i="9"/>
  <c r="P79" i="9" s="1"/>
  <c r="B79" i="9"/>
  <c r="O78" i="9"/>
  <c r="P78" i="9" s="1"/>
  <c r="B78" i="9"/>
  <c r="O76" i="9"/>
  <c r="P76" i="9" s="1"/>
  <c r="B76" i="9"/>
  <c r="O74" i="9"/>
  <c r="P74" i="9" s="1"/>
  <c r="B74" i="9"/>
  <c r="O73" i="9"/>
  <c r="P73" i="9" s="1"/>
  <c r="B73" i="9"/>
  <c r="O72" i="9"/>
  <c r="P72" i="9" s="1"/>
  <c r="B72" i="9"/>
  <c r="O71" i="9"/>
  <c r="P71" i="9" s="1"/>
  <c r="B71" i="9"/>
  <c r="O70" i="9"/>
  <c r="P70" i="9" s="1"/>
  <c r="B70" i="9"/>
  <c r="O69" i="9"/>
  <c r="P69" i="9" s="1"/>
  <c r="B69" i="9"/>
  <c r="Q69" i="9" s="1"/>
  <c r="O68" i="9"/>
  <c r="P68" i="9" s="1"/>
  <c r="B68" i="9"/>
  <c r="O67" i="9"/>
  <c r="P67" i="9" s="1"/>
  <c r="B67" i="9"/>
  <c r="O66" i="9"/>
  <c r="P66" i="9" s="1"/>
  <c r="B66" i="9"/>
  <c r="D66" i="9" s="1"/>
  <c r="J66" i="9" s="1"/>
  <c r="O65" i="9"/>
  <c r="P65" i="9" s="1"/>
  <c r="B65" i="9"/>
  <c r="O64" i="9"/>
  <c r="P64" i="9" s="1"/>
  <c r="B64" i="9"/>
  <c r="O63" i="9"/>
  <c r="P63" i="9" s="1"/>
  <c r="B63" i="9"/>
  <c r="O62" i="9"/>
  <c r="P62" i="9" s="1"/>
  <c r="B62" i="9"/>
  <c r="D62" i="9" s="1"/>
  <c r="J62" i="9" s="1"/>
  <c r="O61" i="9"/>
  <c r="P61" i="9" s="1"/>
  <c r="B61" i="9"/>
  <c r="O60" i="9"/>
  <c r="P60" i="9" s="1"/>
  <c r="B60" i="9"/>
  <c r="O59" i="9"/>
  <c r="P59" i="9" s="1"/>
  <c r="B59" i="9"/>
  <c r="O57" i="9"/>
  <c r="P57" i="9" s="1"/>
  <c r="B57" i="9"/>
  <c r="D57" i="9" s="1"/>
  <c r="J57" i="9" s="1"/>
  <c r="O56" i="9"/>
  <c r="P56" i="9" s="1"/>
  <c r="B56" i="9"/>
  <c r="Q56" i="9" s="1"/>
  <c r="O55" i="9"/>
  <c r="P55" i="9" s="1"/>
  <c r="B55" i="9"/>
  <c r="O54" i="9"/>
  <c r="P54" i="9" s="1"/>
  <c r="B54" i="9"/>
  <c r="O53" i="9"/>
  <c r="P53" i="9" s="1"/>
  <c r="B53" i="9"/>
  <c r="D53" i="9" s="1"/>
  <c r="J53" i="9" s="1"/>
  <c r="O52" i="9"/>
  <c r="P52" i="9" s="1"/>
  <c r="B52" i="9"/>
  <c r="O51" i="9"/>
  <c r="P51" i="9" s="1"/>
  <c r="B51" i="9"/>
  <c r="O50" i="9"/>
  <c r="P50" i="9" s="1"/>
  <c r="B50" i="9"/>
  <c r="O49" i="9"/>
  <c r="P49" i="9" s="1"/>
  <c r="B49" i="9"/>
  <c r="D49" i="9" s="1"/>
  <c r="J49" i="9" s="1"/>
  <c r="O47" i="9"/>
  <c r="P47" i="9" s="1"/>
  <c r="B47" i="9"/>
  <c r="D47" i="9" s="1"/>
  <c r="O46" i="9"/>
  <c r="P46" i="9" s="1"/>
  <c r="B46" i="9"/>
  <c r="O45" i="9"/>
  <c r="P45" i="9" s="1"/>
  <c r="B45" i="9"/>
  <c r="O44" i="9"/>
  <c r="P44" i="9" s="1"/>
  <c r="B44" i="9"/>
  <c r="D44" i="9" s="1"/>
  <c r="O43" i="9"/>
  <c r="P43" i="9" s="1"/>
  <c r="B43" i="9"/>
  <c r="Q43" i="9" s="1"/>
  <c r="O42" i="9"/>
  <c r="P42" i="9" s="1"/>
  <c r="B42" i="9"/>
  <c r="O41" i="9"/>
  <c r="P41" i="9" s="1"/>
  <c r="B41" i="9"/>
  <c r="O40" i="9"/>
  <c r="P40" i="9" s="1"/>
  <c r="B40" i="9"/>
  <c r="D40" i="9" s="1"/>
  <c r="O39" i="9"/>
  <c r="P39" i="9" s="1"/>
  <c r="B39" i="9"/>
  <c r="B36" i="9"/>
  <c r="Q36" i="9" s="1"/>
  <c r="O34" i="9"/>
  <c r="P34" i="9" s="1"/>
  <c r="B34" i="9"/>
  <c r="D34" i="9" s="1"/>
  <c r="O33" i="9"/>
  <c r="P33" i="9" s="1"/>
  <c r="B33" i="9"/>
  <c r="D33" i="9" s="1"/>
  <c r="O32" i="9"/>
  <c r="P32" i="9" s="1"/>
  <c r="B32" i="9"/>
  <c r="O31" i="9"/>
  <c r="P31" i="9" s="1"/>
  <c r="B31" i="9"/>
  <c r="O30" i="9"/>
  <c r="B30" i="9"/>
  <c r="D30" i="9" s="1"/>
  <c r="O29" i="9"/>
  <c r="P29" i="9" s="1"/>
  <c r="B29" i="9"/>
  <c r="D29" i="9" s="1"/>
  <c r="O28" i="9"/>
  <c r="B28" i="9"/>
  <c r="D28" i="9" s="1"/>
  <c r="O27" i="9"/>
  <c r="P27" i="9" s="1"/>
  <c r="B27" i="9"/>
  <c r="D27" i="9" s="1"/>
  <c r="J27" i="9" s="1"/>
  <c r="O26" i="9"/>
  <c r="P26" i="9" s="1"/>
  <c r="B26" i="9"/>
  <c r="D26" i="9" s="1"/>
  <c r="O24" i="9"/>
  <c r="B24" i="9"/>
  <c r="D24" i="9" s="1"/>
  <c r="O23" i="9"/>
  <c r="P23" i="9" s="1"/>
  <c r="B23" i="9"/>
  <c r="O22" i="9"/>
  <c r="P22" i="9" s="1"/>
  <c r="B22" i="9"/>
  <c r="D22" i="9" s="1"/>
  <c r="J22" i="9" s="1"/>
  <c r="O21" i="9"/>
  <c r="P21" i="9" s="1"/>
  <c r="B21" i="9"/>
  <c r="D21" i="9" s="1"/>
  <c r="J21" i="9" s="1"/>
  <c r="O20" i="9"/>
  <c r="P20" i="9" s="1"/>
  <c r="B20" i="9"/>
  <c r="D20" i="9" s="1"/>
  <c r="O19" i="9"/>
  <c r="P19" i="9" s="1"/>
  <c r="B19" i="9"/>
  <c r="O18" i="9"/>
  <c r="P18" i="9" s="1"/>
  <c r="B18" i="9"/>
  <c r="O17" i="9"/>
  <c r="P17" i="9" s="1"/>
  <c r="B17" i="9"/>
  <c r="D17" i="9" s="1"/>
  <c r="O15" i="9"/>
  <c r="P15" i="9" s="1"/>
  <c r="B15" i="9"/>
  <c r="D15" i="9" s="1"/>
  <c r="O14" i="9"/>
  <c r="P14" i="9" s="1"/>
  <c r="B14" i="9"/>
  <c r="O13" i="9"/>
  <c r="P13" i="9" s="1"/>
  <c r="B13" i="9"/>
  <c r="D13" i="9" s="1"/>
  <c r="J13" i="9" s="1"/>
  <c r="O11" i="9"/>
  <c r="B11" i="9"/>
  <c r="D11" i="9" s="1"/>
  <c r="O10" i="9"/>
  <c r="B10" i="9"/>
  <c r="D10" i="9" s="1"/>
  <c r="O9" i="9"/>
  <c r="P9" i="9" s="1"/>
  <c r="B9" i="9"/>
  <c r="O7" i="9"/>
  <c r="P7" i="9" s="1"/>
  <c r="B7" i="9"/>
  <c r="D7" i="9" s="1"/>
  <c r="J7" i="9" s="1"/>
  <c r="O6" i="9"/>
  <c r="P6" i="9" s="1"/>
  <c r="B6" i="9"/>
  <c r="D6" i="9" s="1"/>
  <c r="O5" i="9"/>
  <c r="P5" i="9" s="1"/>
  <c r="B5" i="9"/>
  <c r="D5" i="9" s="1"/>
  <c r="J5" i="9" s="1"/>
  <c r="B4" i="9"/>
  <c r="D4" i="9" s="1"/>
  <c r="M106" i="8" a="1"/>
  <c r="M106" i="8" s="1"/>
  <c r="L106" i="8" s="1"/>
  <c r="M104" i="8" a="1"/>
  <c r="M104" i="8" s="1"/>
  <c r="L104" i="8" s="1"/>
  <c r="M103" i="8" a="1"/>
  <c r="M103" i="8" s="1"/>
  <c r="L103" i="8" s="1"/>
  <c r="M100" i="8" a="1"/>
  <c r="M100" i="8" s="1"/>
  <c r="L100" i="8" s="1"/>
  <c r="M99" i="8" a="1"/>
  <c r="M99" i="8" s="1"/>
  <c r="M98" i="8" a="1"/>
  <c r="M98" i="8" s="1"/>
  <c r="L98" i="8" s="1"/>
  <c r="M97" i="8" a="1"/>
  <c r="M97" i="8" s="1"/>
  <c r="L97" i="8" s="1"/>
  <c r="M95" i="8" a="1"/>
  <c r="M95" i="8" s="1"/>
  <c r="L95" i="8" s="1"/>
  <c r="M94" i="8" a="1"/>
  <c r="M94" i="8" s="1"/>
  <c r="L94" i="8" s="1"/>
  <c r="M93" i="8" a="1"/>
  <c r="M93" i="8" s="1"/>
  <c r="L93" i="8" s="1"/>
  <c r="M92" i="8" a="1"/>
  <c r="M92" i="8" s="1"/>
  <c r="L92" i="8" s="1"/>
  <c r="M90" i="8" a="1"/>
  <c r="M90" i="8" s="1"/>
  <c r="L90" i="8" s="1"/>
  <c r="M87" i="8" a="1"/>
  <c r="M87" i="8" s="1"/>
  <c r="L87" i="8" s="1"/>
  <c r="M85" i="8" a="1"/>
  <c r="M85" i="8" s="1"/>
  <c r="L85" i="8" s="1"/>
  <c r="M84" i="8" a="1"/>
  <c r="M84" i="8" s="1"/>
  <c r="L84" i="8" s="1"/>
  <c r="M83" i="8" a="1"/>
  <c r="M83" i="8" s="1"/>
  <c r="L83" i="8" s="1"/>
  <c r="M82" i="8" a="1"/>
  <c r="M82" i="8" s="1"/>
  <c r="L82" i="8" s="1"/>
  <c r="M81" i="8" a="1"/>
  <c r="M81" i="8" s="1"/>
  <c r="L81" i="8" s="1"/>
  <c r="M79" i="8" a="1"/>
  <c r="M79" i="8" s="1"/>
  <c r="L79" i="8" s="1"/>
  <c r="M78" i="8" a="1"/>
  <c r="M78" i="8" s="1"/>
  <c r="L78" i="8" s="1"/>
  <c r="M76" i="8" a="1"/>
  <c r="M76" i="8" s="1"/>
  <c r="L76" i="8" s="1"/>
  <c r="M74" i="8" a="1"/>
  <c r="M74" i="8" s="1"/>
  <c r="L74" i="8" s="1"/>
  <c r="M73" i="8" a="1"/>
  <c r="M73" i="8" s="1"/>
  <c r="L73" i="8" s="1"/>
  <c r="M72" i="8" a="1"/>
  <c r="M72" i="8" s="1"/>
  <c r="L72" i="8" s="1"/>
  <c r="M71" i="8" a="1"/>
  <c r="M71" i="8" s="1"/>
  <c r="L71" i="8" s="1"/>
  <c r="M70" i="8" a="1"/>
  <c r="M70" i="8" s="1"/>
  <c r="L70" i="8" s="1"/>
  <c r="M69" i="8" a="1"/>
  <c r="M69" i="8" s="1"/>
  <c r="L69" i="8" s="1"/>
  <c r="M68" i="8" a="1"/>
  <c r="M68" i="8" s="1"/>
  <c r="L68" i="8" s="1"/>
  <c r="M67" i="8" a="1"/>
  <c r="M67" i="8" s="1"/>
  <c r="L67" i="8" s="1"/>
  <c r="M66" i="8" a="1"/>
  <c r="M66" i="8" s="1"/>
  <c r="L66" i="8" s="1"/>
  <c r="M65" i="8" a="1"/>
  <c r="M65" i="8" s="1"/>
  <c r="L65" i="8" s="1"/>
  <c r="M64" i="8" a="1"/>
  <c r="M64" i="8" s="1"/>
  <c r="L64" i="8" s="1"/>
  <c r="M63" i="8" a="1"/>
  <c r="M63" i="8" s="1"/>
  <c r="L63" i="8" s="1"/>
  <c r="M62" i="8" a="1"/>
  <c r="M62" i="8" s="1"/>
  <c r="L62" i="8" s="1"/>
  <c r="M61" i="8" a="1"/>
  <c r="M61" i="8" s="1"/>
  <c r="L61" i="8" s="1"/>
  <c r="M60" i="8" a="1"/>
  <c r="M60" i="8" s="1"/>
  <c r="L60" i="8" s="1"/>
  <c r="M59" i="8" a="1"/>
  <c r="M59" i="8" s="1"/>
  <c r="L59" i="8" s="1"/>
  <c r="M57" i="8" a="1"/>
  <c r="M57" i="8" s="1"/>
  <c r="L57" i="8" s="1"/>
  <c r="M56" i="8" a="1"/>
  <c r="M56" i="8" s="1"/>
  <c r="L56" i="8" s="1"/>
  <c r="M55" i="8" a="1"/>
  <c r="M55" i="8" s="1"/>
  <c r="L55" i="8" s="1"/>
  <c r="M54" i="8" a="1"/>
  <c r="M54" i="8" s="1"/>
  <c r="L54" i="8" s="1"/>
  <c r="M53" i="8" a="1"/>
  <c r="M53" i="8" s="1"/>
  <c r="L53" i="8" s="1"/>
  <c r="M52" i="8" a="1"/>
  <c r="M52" i="8" s="1"/>
  <c r="L52" i="8" s="1"/>
  <c r="M51" i="8" a="1"/>
  <c r="M51" i="8" s="1"/>
  <c r="L51" i="8" s="1"/>
  <c r="M50" i="8" a="1"/>
  <c r="M50" i="8" s="1"/>
  <c r="L50" i="8" s="1"/>
  <c r="M49" i="8" a="1"/>
  <c r="M49" i="8" s="1"/>
  <c r="L49" i="8" s="1"/>
  <c r="M47" i="8" a="1"/>
  <c r="M47" i="8" s="1"/>
  <c r="L47" i="8" s="1"/>
  <c r="M46" i="8" a="1"/>
  <c r="M46" i="8" s="1"/>
  <c r="L46" i="8" s="1"/>
  <c r="M45" i="8" a="1"/>
  <c r="M45" i="8" s="1"/>
  <c r="L45" i="8" s="1"/>
  <c r="M44" i="8" a="1"/>
  <c r="M44" i="8" s="1"/>
  <c r="L44" i="8" s="1"/>
  <c r="M43" i="8" a="1"/>
  <c r="M43" i="8" s="1"/>
  <c r="L43" i="8" s="1"/>
  <c r="M42" i="8" a="1"/>
  <c r="M42" i="8" s="1"/>
  <c r="L42" i="8" s="1"/>
  <c r="M41" i="8" a="1"/>
  <c r="M41" i="8" s="1"/>
  <c r="L41" i="8" s="1"/>
  <c r="M40" i="8" a="1"/>
  <c r="M40" i="8" s="1"/>
  <c r="L40" i="8" s="1"/>
  <c r="M39" i="8" a="1"/>
  <c r="M39" i="8" s="1"/>
  <c r="L39" i="8" s="1"/>
  <c r="M36" i="8" a="1"/>
  <c r="M36" i="8" s="1"/>
  <c r="L36" i="8" s="1"/>
  <c r="M34" i="8" a="1"/>
  <c r="M34" i="8" s="1"/>
  <c r="L34" i="8" s="1"/>
  <c r="M33" i="8" a="1"/>
  <c r="M33" i="8" s="1"/>
  <c r="L33" i="8" s="1"/>
  <c r="M32" i="8" a="1"/>
  <c r="M32" i="8" s="1"/>
  <c r="L32" i="8" s="1"/>
  <c r="M31" i="8" a="1"/>
  <c r="M31" i="8" s="1"/>
  <c r="L31" i="8" s="1"/>
  <c r="M30" i="8" a="1"/>
  <c r="M30" i="8" s="1"/>
  <c r="L30" i="8" s="1"/>
  <c r="M29" i="8" a="1"/>
  <c r="M29" i="8" s="1"/>
  <c r="M28" i="8" a="1"/>
  <c r="M28" i="8" s="1"/>
  <c r="L28" i="8" s="1"/>
  <c r="M27" i="8" a="1"/>
  <c r="M27" i="8" s="1"/>
  <c r="L27" i="8" s="1"/>
  <c r="M26" i="8" a="1"/>
  <c r="M26" i="8" s="1"/>
  <c r="L26" i="8" s="1"/>
  <c r="M24" i="8" a="1"/>
  <c r="M24" i="8" s="1"/>
  <c r="L24" i="8" s="1"/>
  <c r="M23" i="8" a="1"/>
  <c r="M23" i="8" s="1"/>
  <c r="L23" i="8" s="1"/>
  <c r="M22" i="8" a="1"/>
  <c r="M22" i="8" s="1"/>
  <c r="L22" i="8" s="1"/>
  <c r="M21" i="8" a="1"/>
  <c r="M21" i="8" s="1"/>
  <c r="L21" i="8" s="1"/>
  <c r="M20" i="8" a="1"/>
  <c r="M20" i="8" s="1"/>
  <c r="L20" i="8" s="1"/>
  <c r="M19" i="8" a="1"/>
  <c r="M19" i="8" s="1"/>
  <c r="L19" i="8" s="1"/>
  <c r="M18" i="8" a="1"/>
  <c r="M18" i="8" s="1"/>
  <c r="L18" i="8" s="1"/>
  <c r="M17" i="8" a="1"/>
  <c r="M17" i="8" s="1"/>
  <c r="L17" i="8" s="1"/>
  <c r="M15" i="8" a="1"/>
  <c r="M15" i="8" s="1"/>
  <c r="M14" i="8" a="1"/>
  <c r="M14" i="8" s="1"/>
  <c r="L14" i="8" s="1"/>
  <c r="M13" i="8" a="1"/>
  <c r="M13" i="8" s="1"/>
  <c r="L13" i="8" s="1"/>
  <c r="M11" i="8" a="1"/>
  <c r="M11" i="8" s="1"/>
  <c r="L11" i="8" s="1"/>
  <c r="M10" i="8" a="1"/>
  <c r="M10" i="8" s="1"/>
  <c r="L10" i="8" s="1"/>
  <c r="M9" i="8" a="1"/>
  <c r="M9" i="8" s="1"/>
  <c r="L9" i="8" s="1"/>
  <c r="M7" i="8" a="1"/>
  <c r="M7" i="8" s="1"/>
  <c r="M6" i="8" a="1"/>
  <c r="M6" i="8" s="1"/>
  <c r="L6" i="8" s="1"/>
  <c r="M5" i="8" a="1"/>
  <c r="M5" i="8" s="1"/>
  <c r="L5" i="8" s="1"/>
  <c r="M4" i="8" a="1"/>
  <c r="M4" i="8" s="1"/>
  <c r="L4" i="8" s="1"/>
  <c r="E106" i="8"/>
  <c r="E104" i="8"/>
  <c r="E103" i="8"/>
  <c r="E100" i="8"/>
  <c r="E99" i="8"/>
  <c r="E98" i="8"/>
  <c r="E97" i="8"/>
  <c r="E95" i="8"/>
  <c r="E94" i="8"/>
  <c r="E93" i="8"/>
  <c r="E92" i="8"/>
  <c r="Q92" i="8" s="1"/>
  <c r="E90" i="8"/>
  <c r="E87" i="8"/>
  <c r="E85" i="8"/>
  <c r="E84" i="8"/>
  <c r="E83" i="8"/>
  <c r="E82" i="8"/>
  <c r="E81" i="8"/>
  <c r="E79" i="8"/>
  <c r="E78" i="8"/>
  <c r="E76" i="8"/>
  <c r="E74" i="8"/>
  <c r="E73" i="8"/>
  <c r="E72" i="8"/>
  <c r="E71" i="8"/>
  <c r="E70" i="8"/>
  <c r="E69" i="8"/>
  <c r="E68" i="8"/>
  <c r="E67" i="8"/>
  <c r="E66" i="8"/>
  <c r="E65" i="8"/>
  <c r="E64" i="8"/>
  <c r="E63" i="8"/>
  <c r="E62" i="8"/>
  <c r="E61" i="8"/>
  <c r="E60" i="8"/>
  <c r="E59" i="8"/>
  <c r="E57" i="8"/>
  <c r="E56" i="8"/>
  <c r="E55" i="8"/>
  <c r="E54" i="8"/>
  <c r="E53" i="8"/>
  <c r="E52" i="8"/>
  <c r="E51" i="8"/>
  <c r="E50" i="8"/>
  <c r="E49" i="8"/>
  <c r="E47" i="8"/>
  <c r="E46" i="8"/>
  <c r="E45" i="8"/>
  <c r="E44" i="8"/>
  <c r="E43" i="8"/>
  <c r="E42" i="8"/>
  <c r="E41" i="8"/>
  <c r="E40" i="8"/>
  <c r="E39" i="8"/>
  <c r="E34" i="8"/>
  <c r="E33" i="8"/>
  <c r="E32" i="8"/>
  <c r="E31" i="8"/>
  <c r="E30" i="8"/>
  <c r="E29" i="8"/>
  <c r="E28" i="8"/>
  <c r="E27" i="8"/>
  <c r="E26" i="8"/>
  <c r="E24" i="8"/>
  <c r="E23" i="8"/>
  <c r="E22" i="8"/>
  <c r="E21" i="8"/>
  <c r="E20" i="8"/>
  <c r="E19" i="8"/>
  <c r="E18" i="8"/>
  <c r="E17" i="8"/>
  <c r="E15" i="8"/>
  <c r="E14" i="8"/>
  <c r="E13" i="8"/>
  <c r="E11" i="8"/>
  <c r="E10" i="8"/>
  <c r="E9" i="8"/>
  <c r="E7" i="8"/>
  <c r="E6" i="8"/>
  <c r="E5" i="8"/>
  <c r="E4" i="8"/>
  <c r="O106" i="8"/>
  <c r="P106" i="8" s="1"/>
  <c r="B106" i="8"/>
  <c r="D106" i="8" s="1"/>
  <c r="O104" i="8"/>
  <c r="P104" i="8" s="1"/>
  <c r="B104" i="8"/>
  <c r="D104" i="8" s="1"/>
  <c r="O103" i="8"/>
  <c r="P103" i="8" s="1"/>
  <c r="B103" i="8"/>
  <c r="D103" i="8" s="1"/>
  <c r="O100" i="8"/>
  <c r="P100" i="8" s="1"/>
  <c r="B100" i="8"/>
  <c r="D100" i="8" s="1"/>
  <c r="J100" i="8" s="1"/>
  <c r="O99" i="8"/>
  <c r="P99" i="8" s="1"/>
  <c r="B99" i="8"/>
  <c r="D99" i="8" s="1"/>
  <c r="J99" i="8" s="1"/>
  <c r="O98" i="8"/>
  <c r="P98" i="8" s="1"/>
  <c r="B98" i="8"/>
  <c r="O97" i="8"/>
  <c r="P97" i="8" s="1"/>
  <c r="B97" i="8"/>
  <c r="O95" i="8"/>
  <c r="P95" i="8" s="1"/>
  <c r="B95" i="8"/>
  <c r="O94" i="8"/>
  <c r="P94" i="8" s="1"/>
  <c r="B94" i="8"/>
  <c r="D94" i="8" s="1"/>
  <c r="O93" i="8"/>
  <c r="P93" i="8" s="1"/>
  <c r="B93" i="8"/>
  <c r="D93" i="8" s="1"/>
  <c r="J93" i="8" s="1"/>
  <c r="O92" i="8"/>
  <c r="P92" i="8" s="1"/>
  <c r="B92" i="8"/>
  <c r="D92" i="8" s="1"/>
  <c r="J92" i="8" s="1"/>
  <c r="O90" i="8"/>
  <c r="P90" i="8" s="1"/>
  <c r="B90" i="8"/>
  <c r="O87" i="8"/>
  <c r="P87" i="8" s="1"/>
  <c r="B87" i="8"/>
  <c r="Q87" i="8" s="1"/>
  <c r="O85" i="8"/>
  <c r="P85" i="8" s="1"/>
  <c r="B85" i="8"/>
  <c r="O84" i="8"/>
  <c r="P84" i="8" s="1"/>
  <c r="B84" i="8"/>
  <c r="D84" i="8" s="1"/>
  <c r="O83" i="8"/>
  <c r="P83" i="8" s="1"/>
  <c r="B83" i="8"/>
  <c r="D83" i="8" s="1"/>
  <c r="O82" i="8"/>
  <c r="P82" i="8" s="1"/>
  <c r="B82" i="8"/>
  <c r="D82" i="8" s="1"/>
  <c r="J82" i="8" s="1"/>
  <c r="O81" i="8"/>
  <c r="P81" i="8" s="1"/>
  <c r="B81" i="8"/>
  <c r="O79" i="8"/>
  <c r="P79" i="8" s="1"/>
  <c r="B79" i="8"/>
  <c r="D79" i="8" s="1"/>
  <c r="J79" i="8" s="1"/>
  <c r="O78" i="8"/>
  <c r="P78" i="8" s="1"/>
  <c r="B78" i="8"/>
  <c r="O76" i="8"/>
  <c r="P76" i="8" s="1"/>
  <c r="B76" i="8"/>
  <c r="D76" i="8" s="1"/>
  <c r="O74" i="8"/>
  <c r="P74" i="8" s="1"/>
  <c r="B74" i="8"/>
  <c r="D74" i="8" s="1"/>
  <c r="O73" i="8"/>
  <c r="P73" i="8" s="1"/>
  <c r="B73" i="8"/>
  <c r="D73" i="8" s="1"/>
  <c r="J73" i="8" s="1"/>
  <c r="O72" i="8"/>
  <c r="P72" i="8" s="1"/>
  <c r="B72" i="8"/>
  <c r="O71" i="8"/>
  <c r="P71" i="8" s="1"/>
  <c r="B71" i="8"/>
  <c r="O70" i="8"/>
  <c r="P70" i="8" s="1"/>
  <c r="B70" i="8"/>
  <c r="D70" i="8" s="1"/>
  <c r="O69" i="8"/>
  <c r="P69" i="8" s="1"/>
  <c r="B69" i="8"/>
  <c r="D69" i="8" s="1"/>
  <c r="O68" i="8"/>
  <c r="P68" i="8" s="1"/>
  <c r="B68" i="8"/>
  <c r="D68" i="8" s="1"/>
  <c r="O67" i="8"/>
  <c r="P67" i="8" s="1"/>
  <c r="B67" i="8"/>
  <c r="D67" i="8" s="1"/>
  <c r="J67" i="8" s="1"/>
  <c r="O66" i="8"/>
  <c r="P66" i="8" s="1"/>
  <c r="B66" i="8"/>
  <c r="O65" i="8"/>
  <c r="P65" i="8" s="1"/>
  <c r="B65" i="8"/>
  <c r="O64" i="8"/>
  <c r="P64" i="8" s="1"/>
  <c r="B64" i="8"/>
  <c r="D64" i="8" s="1"/>
  <c r="O63" i="8"/>
  <c r="P63" i="8" s="1"/>
  <c r="B63" i="8"/>
  <c r="D63" i="8" s="1"/>
  <c r="O62" i="8"/>
  <c r="P62" i="8" s="1"/>
  <c r="B62" i="8"/>
  <c r="D62" i="8" s="1"/>
  <c r="J62" i="8" s="1"/>
  <c r="O61" i="8"/>
  <c r="P61" i="8" s="1"/>
  <c r="B61" i="8"/>
  <c r="D61" i="8" s="1"/>
  <c r="O60" i="8"/>
  <c r="P60" i="8" s="1"/>
  <c r="B60" i="8"/>
  <c r="O59" i="8"/>
  <c r="P59" i="8" s="1"/>
  <c r="B59" i="8"/>
  <c r="Q59" i="8" s="1"/>
  <c r="O57" i="8"/>
  <c r="P57" i="8" s="1"/>
  <c r="B57" i="8"/>
  <c r="D57" i="8" s="1"/>
  <c r="O56" i="8"/>
  <c r="P56" i="8" s="1"/>
  <c r="B56" i="8"/>
  <c r="D56" i="8" s="1"/>
  <c r="O55" i="8"/>
  <c r="P55" i="8" s="1"/>
  <c r="B55" i="8"/>
  <c r="D55" i="8" s="1"/>
  <c r="J55" i="8" s="1"/>
  <c r="O54" i="8"/>
  <c r="P54" i="8" s="1"/>
  <c r="B54" i="8"/>
  <c r="D54" i="8" s="1"/>
  <c r="O53" i="8"/>
  <c r="P53" i="8" s="1"/>
  <c r="B53" i="8"/>
  <c r="O52" i="8"/>
  <c r="P52" i="8" s="1"/>
  <c r="B52" i="8"/>
  <c r="O51" i="8"/>
  <c r="P51" i="8" s="1"/>
  <c r="B51" i="8"/>
  <c r="O50" i="8"/>
  <c r="P50" i="8" s="1"/>
  <c r="B50" i="8"/>
  <c r="D50" i="8" s="1"/>
  <c r="O49" i="8"/>
  <c r="P49" i="8" s="1"/>
  <c r="B49" i="8"/>
  <c r="D49" i="8" s="1"/>
  <c r="J49" i="8" s="1"/>
  <c r="O47" i="8"/>
  <c r="P47" i="8" s="1"/>
  <c r="B47" i="8"/>
  <c r="D47" i="8" s="1"/>
  <c r="O46" i="8"/>
  <c r="P46" i="8" s="1"/>
  <c r="B46" i="8"/>
  <c r="O45" i="8"/>
  <c r="P45" i="8" s="1"/>
  <c r="B45" i="8"/>
  <c r="O44" i="8"/>
  <c r="P44" i="8" s="1"/>
  <c r="B44" i="8"/>
  <c r="Q44" i="8" s="1"/>
  <c r="O43" i="8"/>
  <c r="P43" i="8" s="1"/>
  <c r="B43" i="8"/>
  <c r="D43" i="8" s="1"/>
  <c r="O42" i="8"/>
  <c r="P42" i="8" s="1"/>
  <c r="B42" i="8"/>
  <c r="D42" i="8" s="1"/>
  <c r="O41" i="8"/>
  <c r="P41" i="8" s="1"/>
  <c r="B41" i="8"/>
  <c r="D41" i="8" s="1"/>
  <c r="O40" i="8"/>
  <c r="P40" i="8" s="1"/>
  <c r="B40" i="8"/>
  <c r="O39" i="8"/>
  <c r="P39" i="8" s="1"/>
  <c r="B39" i="8"/>
  <c r="D39" i="8" s="1"/>
  <c r="J39" i="8" s="1"/>
  <c r="B36" i="8"/>
  <c r="D36" i="8" s="1"/>
  <c r="O34" i="8"/>
  <c r="P34" i="8" s="1"/>
  <c r="B34" i="8"/>
  <c r="D34" i="8" s="1"/>
  <c r="J34" i="8" s="1"/>
  <c r="O33" i="8"/>
  <c r="P33" i="8" s="1"/>
  <c r="B33" i="8"/>
  <c r="O32" i="8"/>
  <c r="P32" i="8" s="1"/>
  <c r="B32" i="8"/>
  <c r="D32" i="8" s="1"/>
  <c r="O31" i="8"/>
  <c r="B31" i="8"/>
  <c r="D31" i="8" s="1"/>
  <c r="O30" i="8"/>
  <c r="P30" i="8" s="1"/>
  <c r="B30" i="8"/>
  <c r="D30" i="8" s="1"/>
  <c r="J30" i="8" s="1"/>
  <c r="O29" i="8"/>
  <c r="P29" i="8" s="1"/>
  <c r="B29" i="8"/>
  <c r="D29" i="8" s="1"/>
  <c r="J29" i="8" s="1"/>
  <c r="O28" i="8"/>
  <c r="P28" i="8" s="1"/>
  <c r="B28" i="8"/>
  <c r="O27" i="8"/>
  <c r="P27" i="8" s="1"/>
  <c r="B27" i="8"/>
  <c r="D27" i="8" s="1"/>
  <c r="O26" i="8"/>
  <c r="B26" i="8"/>
  <c r="D26" i="8" s="1"/>
  <c r="O24" i="8"/>
  <c r="B24" i="8"/>
  <c r="D24" i="8" s="1"/>
  <c r="O23" i="8"/>
  <c r="P23" i="8" s="1"/>
  <c r="B23" i="8"/>
  <c r="D23" i="8" s="1"/>
  <c r="J23" i="8" s="1"/>
  <c r="O22" i="8"/>
  <c r="P22" i="8" s="1"/>
  <c r="B22" i="8"/>
  <c r="D22" i="8" s="1"/>
  <c r="J22" i="8" s="1"/>
  <c r="O21" i="8"/>
  <c r="P21" i="8" s="1"/>
  <c r="B21" i="8"/>
  <c r="O20" i="8"/>
  <c r="P20" i="8" s="1"/>
  <c r="B20" i="8"/>
  <c r="O19" i="8"/>
  <c r="B19" i="8"/>
  <c r="D19" i="8" s="1"/>
  <c r="O18" i="8"/>
  <c r="B18" i="8"/>
  <c r="D18" i="8" s="1"/>
  <c r="O17" i="8"/>
  <c r="P17" i="8" s="1"/>
  <c r="B17" i="8"/>
  <c r="D17" i="8" s="1"/>
  <c r="J17" i="8" s="1"/>
  <c r="O15" i="8"/>
  <c r="P15" i="8" s="1"/>
  <c r="B15" i="8"/>
  <c r="D15" i="8" s="1"/>
  <c r="J15" i="8" s="1"/>
  <c r="O14" i="8"/>
  <c r="P14" i="8" s="1"/>
  <c r="B14" i="8"/>
  <c r="O13" i="8"/>
  <c r="P13" i="8" s="1"/>
  <c r="B13" i="8"/>
  <c r="D13" i="8" s="1"/>
  <c r="O11" i="8"/>
  <c r="P11" i="8" s="1"/>
  <c r="B11" i="8"/>
  <c r="D11" i="8" s="1"/>
  <c r="O10" i="8"/>
  <c r="P10" i="8" s="1"/>
  <c r="B10" i="8"/>
  <c r="D10" i="8" s="1"/>
  <c r="O9" i="8"/>
  <c r="B9" i="8"/>
  <c r="D9" i="8" s="1"/>
  <c r="J9" i="8" s="1"/>
  <c r="O7" i="8"/>
  <c r="P7" i="8" s="1"/>
  <c r="B7" i="8"/>
  <c r="D7" i="8" s="1"/>
  <c r="J7" i="8" s="1"/>
  <c r="O6" i="8"/>
  <c r="P6" i="8" s="1"/>
  <c r="B6" i="8"/>
  <c r="O5" i="8"/>
  <c r="P5" i="8" s="1"/>
  <c r="B5" i="8"/>
  <c r="B4" i="8"/>
  <c r="D4" i="8" s="1"/>
  <c r="M4" i="7" a="1"/>
  <c r="M4" i="7" s="1"/>
  <c r="L4" i="7" s="1"/>
  <c r="M106" i="7" a="1"/>
  <c r="M106" i="7" s="1"/>
  <c r="L106" i="7" s="1"/>
  <c r="M104" i="7" a="1"/>
  <c r="M104" i="7" s="1"/>
  <c r="L104" i="7" s="1"/>
  <c r="M103" i="7" a="1"/>
  <c r="M103" i="7" s="1"/>
  <c r="L103" i="7" s="1"/>
  <c r="M100" i="7" a="1"/>
  <c r="M100" i="7" s="1"/>
  <c r="L100" i="7" s="1"/>
  <c r="M99" i="7" a="1"/>
  <c r="M99" i="7" s="1"/>
  <c r="L99" i="7" s="1"/>
  <c r="M98" i="7" a="1"/>
  <c r="M98" i="7" s="1"/>
  <c r="L98" i="7" s="1"/>
  <c r="M97" i="7" a="1"/>
  <c r="M97" i="7" s="1"/>
  <c r="L97" i="7" s="1"/>
  <c r="M95" i="7" a="1"/>
  <c r="M95" i="7" s="1"/>
  <c r="L95" i="7" s="1"/>
  <c r="M94" i="7" a="1"/>
  <c r="M94" i="7" s="1"/>
  <c r="L94" i="7" s="1"/>
  <c r="M93" i="7" a="1"/>
  <c r="M93" i="7" s="1"/>
  <c r="L93" i="7" s="1"/>
  <c r="M92" i="7" a="1"/>
  <c r="M92" i="7" s="1"/>
  <c r="L92" i="7" s="1"/>
  <c r="M90" i="7" a="1"/>
  <c r="M90" i="7" s="1"/>
  <c r="L90" i="7" s="1"/>
  <c r="M87" i="7" a="1"/>
  <c r="M87" i="7" s="1"/>
  <c r="L87" i="7" s="1"/>
  <c r="M85" i="7" a="1"/>
  <c r="M85" i="7" s="1"/>
  <c r="L85" i="7" s="1"/>
  <c r="M84" i="7" a="1"/>
  <c r="M84" i="7" s="1"/>
  <c r="L84" i="7" s="1"/>
  <c r="M83" i="7" a="1"/>
  <c r="M83" i="7" s="1"/>
  <c r="L83" i="7" s="1"/>
  <c r="M82" i="7" a="1"/>
  <c r="M82" i="7" s="1"/>
  <c r="L82" i="7" s="1"/>
  <c r="M81" i="7" a="1"/>
  <c r="M81" i="7" s="1"/>
  <c r="L81" i="7" s="1"/>
  <c r="M79" i="7" a="1"/>
  <c r="M79" i="7" s="1"/>
  <c r="L79" i="7" s="1"/>
  <c r="M78" i="7" a="1"/>
  <c r="M78" i="7" s="1"/>
  <c r="L78" i="7" s="1"/>
  <c r="M76" i="7" a="1"/>
  <c r="M76" i="7" s="1"/>
  <c r="L76" i="7" s="1"/>
  <c r="M74" i="7" a="1"/>
  <c r="M74" i="7" s="1"/>
  <c r="L74" i="7" s="1"/>
  <c r="M73" i="7" a="1"/>
  <c r="M73" i="7" s="1"/>
  <c r="L73" i="7" s="1"/>
  <c r="M72" i="7" a="1"/>
  <c r="M72" i="7" s="1"/>
  <c r="L72" i="7" s="1"/>
  <c r="M71" i="7" a="1"/>
  <c r="M71" i="7" s="1"/>
  <c r="L71" i="7" s="1"/>
  <c r="M70" i="7" a="1"/>
  <c r="M70" i="7" s="1"/>
  <c r="L70" i="7" s="1"/>
  <c r="M69" i="7" a="1"/>
  <c r="M69" i="7" s="1"/>
  <c r="L69" i="7" s="1"/>
  <c r="M68" i="7" a="1"/>
  <c r="M68" i="7" s="1"/>
  <c r="L68" i="7" s="1"/>
  <c r="M67" i="7" a="1"/>
  <c r="M67" i="7" s="1"/>
  <c r="L67" i="7" s="1"/>
  <c r="M66" i="7" a="1"/>
  <c r="M66" i="7" s="1"/>
  <c r="L66" i="7" s="1"/>
  <c r="M65" i="7" a="1"/>
  <c r="M65" i="7" s="1"/>
  <c r="L65" i="7" s="1"/>
  <c r="M64" i="7" a="1"/>
  <c r="M64" i="7" s="1"/>
  <c r="L64" i="7" s="1"/>
  <c r="M63" i="7" a="1"/>
  <c r="M63" i="7" s="1"/>
  <c r="L63" i="7" s="1"/>
  <c r="M62" i="7" a="1"/>
  <c r="M62" i="7" s="1"/>
  <c r="L62" i="7" s="1"/>
  <c r="M61" i="7" a="1"/>
  <c r="M61" i="7" s="1"/>
  <c r="L61" i="7" s="1"/>
  <c r="M60" i="7" a="1"/>
  <c r="M60" i="7" s="1"/>
  <c r="M59" i="7" a="1"/>
  <c r="M59" i="7" s="1"/>
  <c r="L59" i="7" s="1"/>
  <c r="M57" i="7" a="1"/>
  <c r="M57" i="7" s="1"/>
  <c r="L57" i="7" s="1"/>
  <c r="M56" i="7" a="1"/>
  <c r="M56" i="7" s="1"/>
  <c r="L56" i="7" s="1"/>
  <c r="M55" i="7" a="1"/>
  <c r="M55" i="7" s="1"/>
  <c r="L55" i="7" s="1"/>
  <c r="M54" i="7" a="1"/>
  <c r="M54" i="7" s="1"/>
  <c r="L54" i="7" s="1"/>
  <c r="M53" i="7" a="1"/>
  <c r="M53" i="7" s="1"/>
  <c r="L53" i="7" s="1"/>
  <c r="M52" i="7" a="1"/>
  <c r="M52" i="7" s="1"/>
  <c r="L52" i="7" s="1"/>
  <c r="M51" i="7" a="1"/>
  <c r="M51" i="7" s="1"/>
  <c r="L51" i="7" s="1"/>
  <c r="M50" i="7" a="1"/>
  <c r="M50" i="7" s="1"/>
  <c r="L50" i="7" s="1"/>
  <c r="M49" i="7" a="1"/>
  <c r="M49" i="7" s="1"/>
  <c r="L49" i="7" s="1"/>
  <c r="M47" i="7" a="1"/>
  <c r="M47" i="7" s="1"/>
  <c r="L47" i="7" s="1"/>
  <c r="M46" i="7" a="1"/>
  <c r="M46" i="7" s="1"/>
  <c r="L46" i="7" s="1"/>
  <c r="M45" i="7" a="1"/>
  <c r="M45" i="7" s="1"/>
  <c r="L45" i="7" s="1"/>
  <c r="M44" i="7" a="1"/>
  <c r="M44" i="7" s="1"/>
  <c r="L44" i="7" s="1"/>
  <c r="M43" i="7" a="1"/>
  <c r="M43" i="7" s="1"/>
  <c r="L43" i="7" s="1"/>
  <c r="M42" i="7" a="1"/>
  <c r="M42" i="7" s="1"/>
  <c r="L42" i="7" s="1"/>
  <c r="M41" i="7" a="1"/>
  <c r="M41" i="7" s="1"/>
  <c r="L41" i="7" s="1"/>
  <c r="M40" i="7" a="1"/>
  <c r="M40" i="7" s="1"/>
  <c r="L40" i="7" s="1"/>
  <c r="M39" i="7" a="1"/>
  <c r="M39" i="7" s="1"/>
  <c r="L39" i="7" s="1"/>
  <c r="M36" i="7" a="1"/>
  <c r="M36" i="7" s="1"/>
  <c r="L36" i="7" s="1"/>
  <c r="M34" i="7" a="1"/>
  <c r="M34" i="7" s="1"/>
  <c r="L34" i="7" s="1"/>
  <c r="M33" i="7" a="1"/>
  <c r="M33" i="7" s="1"/>
  <c r="M32" i="7" a="1"/>
  <c r="M32" i="7" s="1"/>
  <c r="L32" i="7" s="1"/>
  <c r="M31" i="7" a="1"/>
  <c r="M31" i="7" s="1"/>
  <c r="L31" i="7" s="1"/>
  <c r="M30" i="7" a="1"/>
  <c r="M30" i="7" s="1"/>
  <c r="L30" i="7" s="1"/>
  <c r="M29" i="7" a="1"/>
  <c r="M29" i="7" s="1"/>
  <c r="L29" i="7" s="1"/>
  <c r="M28" i="7" a="1"/>
  <c r="M28" i="7" s="1"/>
  <c r="L28" i="7" s="1"/>
  <c r="M27" i="7" a="1"/>
  <c r="M27" i="7" s="1"/>
  <c r="M26" i="7" a="1"/>
  <c r="M26" i="7" s="1"/>
  <c r="M24" i="7" a="1"/>
  <c r="M24" i="7" s="1"/>
  <c r="L24" i="7" s="1"/>
  <c r="M23" i="7" a="1"/>
  <c r="M23" i="7" s="1"/>
  <c r="L23" i="7" s="1"/>
  <c r="M22" i="7" a="1"/>
  <c r="M22" i="7" s="1"/>
  <c r="L22" i="7" s="1"/>
  <c r="M21" i="7" a="1"/>
  <c r="M21" i="7" s="1"/>
  <c r="L21" i="7" s="1"/>
  <c r="M20" i="7" a="1"/>
  <c r="M20" i="7" s="1"/>
  <c r="L20" i="7" s="1"/>
  <c r="M19" i="7" a="1"/>
  <c r="M19" i="7" s="1"/>
  <c r="L19" i="7" s="1"/>
  <c r="M18" i="7" a="1"/>
  <c r="M18" i="7" s="1"/>
  <c r="L18" i="7" s="1"/>
  <c r="M17" i="7" a="1"/>
  <c r="M17" i="7" s="1"/>
  <c r="L17" i="7" s="1"/>
  <c r="M15" i="7" a="1"/>
  <c r="M15" i="7" s="1"/>
  <c r="L15" i="7" s="1"/>
  <c r="M14" i="7" a="1"/>
  <c r="M14" i="7" s="1"/>
  <c r="L14" i="7" s="1"/>
  <c r="M13" i="7" a="1"/>
  <c r="M13" i="7" s="1"/>
  <c r="L13" i="7" s="1"/>
  <c r="M11" i="7" a="1"/>
  <c r="M11" i="7" s="1"/>
  <c r="L11" i="7" s="1"/>
  <c r="M10" i="7" a="1"/>
  <c r="M10" i="7" s="1"/>
  <c r="L10" i="7" s="1"/>
  <c r="M9" i="7" a="1"/>
  <c r="M9" i="7" s="1"/>
  <c r="L9" i="7" s="1"/>
  <c r="M7" i="7" a="1"/>
  <c r="M7" i="7" s="1"/>
  <c r="L7" i="7" s="1"/>
  <c r="M6" i="7" a="1"/>
  <c r="M6" i="7" s="1"/>
  <c r="L6" i="7" s="1"/>
  <c r="M5" i="7" a="1"/>
  <c r="M5" i="7" s="1"/>
  <c r="L5" i="7" s="1"/>
  <c r="E106" i="7"/>
  <c r="E104" i="7"/>
  <c r="E103" i="7"/>
  <c r="E100" i="7"/>
  <c r="E99" i="7"/>
  <c r="E98" i="7"/>
  <c r="E97" i="7"/>
  <c r="E95" i="7"/>
  <c r="E94" i="7"/>
  <c r="E93" i="7"/>
  <c r="E92" i="7"/>
  <c r="E90" i="7"/>
  <c r="E87" i="7"/>
  <c r="E85" i="7"/>
  <c r="E84" i="7"/>
  <c r="E83" i="7"/>
  <c r="E82" i="7"/>
  <c r="E81" i="7"/>
  <c r="E79" i="7"/>
  <c r="E78" i="7"/>
  <c r="E76" i="7"/>
  <c r="E74" i="7"/>
  <c r="E73" i="7"/>
  <c r="E72" i="7"/>
  <c r="E71" i="7"/>
  <c r="E70" i="7"/>
  <c r="E69" i="7"/>
  <c r="E68" i="7"/>
  <c r="E67" i="7"/>
  <c r="E66" i="7"/>
  <c r="E65" i="7"/>
  <c r="E64" i="7"/>
  <c r="E63" i="7"/>
  <c r="E62" i="7"/>
  <c r="E61" i="7"/>
  <c r="E60" i="7"/>
  <c r="E59" i="7"/>
  <c r="E57" i="7"/>
  <c r="E56" i="7"/>
  <c r="E55" i="7"/>
  <c r="E54" i="7"/>
  <c r="E53" i="7"/>
  <c r="E52" i="7"/>
  <c r="E51" i="7"/>
  <c r="E50" i="7"/>
  <c r="E49" i="7"/>
  <c r="E47" i="7"/>
  <c r="E46" i="7"/>
  <c r="E45" i="7"/>
  <c r="E44" i="7"/>
  <c r="E43" i="7"/>
  <c r="E42" i="7"/>
  <c r="E41" i="7"/>
  <c r="E40" i="7"/>
  <c r="E39" i="7"/>
  <c r="E34" i="7"/>
  <c r="E33" i="7"/>
  <c r="E32" i="7"/>
  <c r="E31" i="7"/>
  <c r="E30" i="7"/>
  <c r="E29" i="7"/>
  <c r="E28" i="7"/>
  <c r="E27" i="7"/>
  <c r="E26" i="7"/>
  <c r="E24" i="7"/>
  <c r="Q24" i="7" s="1"/>
  <c r="E23" i="7"/>
  <c r="E22" i="7"/>
  <c r="E21" i="7"/>
  <c r="E20" i="7"/>
  <c r="E19" i="7"/>
  <c r="E18" i="7"/>
  <c r="E17" i="7"/>
  <c r="E15" i="7"/>
  <c r="E14" i="7"/>
  <c r="E13" i="7"/>
  <c r="E11" i="7"/>
  <c r="E10" i="7"/>
  <c r="E9" i="7"/>
  <c r="E7" i="7"/>
  <c r="E6" i="7"/>
  <c r="E5" i="7"/>
  <c r="E4" i="7"/>
  <c r="O106" i="7"/>
  <c r="P106" i="7" s="1"/>
  <c r="B106" i="7"/>
  <c r="O104" i="7"/>
  <c r="P104" i="7" s="1"/>
  <c r="B104" i="7"/>
  <c r="O103" i="7"/>
  <c r="P103" i="7" s="1"/>
  <c r="B103" i="7"/>
  <c r="D103" i="7" s="1"/>
  <c r="O100" i="7"/>
  <c r="P100" i="7" s="1"/>
  <c r="B100" i="7"/>
  <c r="D100" i="7" s="1"/>
  <c r="J100" i="7" s="1"/>
  <c r="O99" i="7"/>
  <c r="P99" i="7" s="1"/>
  <c r="B99" i="7"/>
  <c r="O98" i="7"/>
  <c r="P98" i="7" s="1"/>
  <c r="B98" i="7"/>
  <c r="D98" i="7" s="1"/>
  <c r="J98" i="7" s="1"/>
  <c r="O97" i="7"/>
  <c r="P97" i="7" s="1"/>
  <c r="B97" i="7"/>
  <c r="D97" i="7" s="1"/>
  <c r="O95" i="7"/>
  <c r="P95" i="7" s="1"/>
  <c r="B95" i="7"/>
  <c r="O94" i="7"/>
  <c r="P94" i="7" s="1"/>
  <c r="B94" i="7"/>
  <c r="D94" i="7" s="1"/>
  <c r="O93" i="7"/>
  <c r="P93" i="7" s="1"/>
  <c r="B93" i="7"/>
  <c r="D93" i="7" s="1"/>
  <c r="J93" i="7" s="1"/>
  <c r="O92" i="7"/>
  <c r="P92" i="7" s="1"/>
  <c r="B92" i="7"/>
  <c r="D92" i="7" s="1"/>
  <c r="J92" i="7" s="1"/>
  <c r="O90" i="7"/>
  <c r="P90" i="7" s="1"/>
  <c r="B90" i="7"/>
  <c r="D90" i="7" s="1"/>
  <c r="O87" i="7"/>
  <c r="P87" i="7" s="1"/>
  <c r="B87" i="7"/>
  <c r="O85" i="7"/>
  <c r="P85" i="7" s="1"/>
  <c r="B85" i="7"/>
  <c r="O84" i="7"/>
  <c r="P84" i="7" s="1"/>
  <c r="B84" i="7"/>
  <c r="D84" i="7" s="1"/>
  <c r="J84" i="7" s="1"/>
  <c r="O83" i="7"/>
  <c r="P83" i="7" s="1"/>
  <c r="B83" i="7"/>
  <c r="O82" i="7"/>
  <c r="P82" i="7" s="1"/>
  <c r="B82" i="7"/>
  <c r="D82" i="7" s="1"/>
  <c r="O81" i="7"/>
  <c r="P81" i="7" s="1"/>
  <c r="B81" i="7"/>
  <c r="D81" i="7" s="1"/>
  <c r="J81" i="7" s="1"/>
  <c r="O79" i="7"/>
  <c r="P79" i="7" s="1"/>
  <c r="B79" i="7"/>
  <c r="O78" i="7"/>
  <c r="P78" i="7" s="1"/>
  <c r="B78" i="7"/>
  <c r="D78" i="7" s="1"/>
  <c r="O76" i="7"/>
  <c r="P76" i="7" s="1"/>
  <c r="B76" i="7"/>
  <c r="D76" i="7" s="1"/>
  <c r="O74" i="7"/>
  <c r="P74" i="7" s="1"/>
  <c r="B74" i="7"/>
  <c r="O73" i="7"/>
  <c r="P73" i="7" s="1"/>
  <c r="J73" i="7"/>
  <c r="B73" i="7"/>
  <c r="D73" i="7" s="1"/>
  <c r="P72" i="7"/>
  <c r="O72" i="7"/>
  <c r="B72" i="7"/>
  <c r="D72" i="7" s="1"/>
  <c r="J72" i="7" s="1"/>
  <c r="O71" i="7"/>
  <c r="P71" i="7" s="1"/>
  <c r="B71" i="7"/>
  <c r="O70" i="7"/>
  <c r="P70" i="7" s="1"/>
  <c r="B70" i="7"/>
  <c r="O69" i="7"/>
  <c r="P69" i="7" s="1"/>
  <c r="B69" i="7"/>
  <c r="D69" i="7" s="1"/>
  <c r="J69" i="7" s="1"/>
  <c r="O68" i="7"/>
  <c r="P68" i="7" s="1"/>
  <c r="B68" i="7"/>
  <c r="O67" i="7"/>
  <c r="P67" i="7" s="1"/>
  <c r="B67" i="7"/>
  <c r="D67" i="7" s="1"/>
  <c r="O66" i="7"/>
  <c r="P66" i="7" s="1"/>
  <c r="B66" i="7"/>
  <c r="D66" i="7" s="1"/>
  <c r="J66" i="7" s="1"/>
  <c r="O65" i="7"/>
  <c r="P65" i="7" s="1"/>
  <c r="B65" i="7"/>
  <c r="O64" i="7"/>
  <c r="P64" i="7" s="1"/>
  <c r="B64" i="7"/>
  <c r="O63" i="7"/>
  <c r="P63" i="7" s="1"/>
  <c r="Q63" i="7" s="1"/>
  <c r="B63" i="7"/>
  <c r="D63" i="7" s="1"/>
  <c r="O62" i="7"/>
  <c r="P62" i="7" s="1"/>
  <c r="B62" i="7"/>
  <c r="O61" i="7"/>
  <c r="P61" i="7" s="1"/>
  <c r="B61" i="7"/>
  <c r="D61" i="7" s="1"/>
  <c r="O60" i="7"/>
  <c r="P60" i="7" s="1"/>
  <c r="B60" i="7"/>
  <c r="D60" i="7" s="1"/>
  <c r="J60" i="7" s="1"/>
  <c r="O59" i="7"/>
  <c r="P59" i="7" s="1"/>
  <c r="B59" i="7"/>
  <c r="O57" i="7"/>
  <c r="P57" i="7" s="1"/>
  <c r="B57" i="7"/>
  <c r="O56" i="7"/>
  <c r="P56" i="7" s="1"/>
  <c r="B56" i="7"/>
  <c r="D56" i="7" s="1"/>
  <c r="O55" i="7"/>
  <c r="P55" i="7" s="1"/>
  <c r="B55" i="7"/>
  <c r="O54" i="7"/>
  <c r="P54" i="7" s="1"/>
  <c r="B54" i="7"/>
  <c r="O53" i="7"/>
  <c r="P53" i="7" s="1"/>
  <c r="B53" i="7"/>
  <c r="D53" i="7" s="1"/>
  <c r="O52" i="7"/>
  <c r="P52" i="7" s="1"/>
  <c r="B52" i="7"/>
  <c r="D52" i="7" s="1"/>
  <c r="J52" i="7" s="1"/>
  <c r="O51" i="7"/>
  <c r="P51" i="7" s="1"/>
  <c r="B51" i="7"/>
  <c r="O50" i="7"/>
  <c r="P50" i="7" s="1"/>
  <c r="B50" i="7"/>
  <c r="D50" i="7" s="1"/>
  <c r="O49" i="7"/>
  <c r="B49" i="7"/>
  <c r="D49" i="7" s="1"/>
  <c r="J49" i="7" s="1"/>
  <c r="O47" i="7"/>
  <c r="P47" i="7" s="1"/>
  <c r="B47" i="7"/>
  <c r="D47" i="7" s="1"/>
  <c r="O46" i="7"/>
  <c r="P46" i="7" s="1"/>
  <c r="B46" i="7"/>
  <c r="D46" i="7" s="1"/>
  <c r="O45" i="7"/>
  <c r="P45" i="7" s="1"/>
  <c r="B45" i="7"/>
  <c r="D45" i="7" s="1"/>
  <c r="J45" i="7" s="1"/>
  <c r="O44" i="7"/>
  <c r="P44" i="7" s="1"/>
  <c r="B44" i="7"/>
  <c r="O43" i="7"/>
  <c r="B43" i="7"/>
  <c r="D43" i="7" s="1"/>
  <c r="O42" i="7"/>
  <c r="P42" i="7" s="1"/>
  <c r="B42" i="7"/>
  <c r="D42" i="7" s="1"/>
  <c r="J42" i="7" s="1"/>
  <c r="O41" i="7"/>
  <c r="P41" i="7" s="1"/>
  <c r="B41" i="7"/>
  <c r="D41" i="7" s="1"/>
  <c r="J41" i="7" s="1"/>
  <c r="O40" i="7"/>
  <c r="P40" i="7" s="1"/>
  <c r="B40" i="7"/>
  <c r="O39" i="7"/>
  <c r="P39" i="7" s="1"/>
  <c r="B39" i="7"/>
  <c r="D39" i="7" s="1"/>
  <c r="J39" i="7" s="1"/>
  <c r="Q36" i="7"/>
  <c r="B36" i="7"/>
  <c r="D36" i="7" s="1"/>
  <c r="O34" i="7"/>
  <c r="P34" i="7" s="1"/>
  <c r="B34" i="7"/>
  <c r="O33" i="7"/>
  <c r="P33" i="7" s="1"/>
  <c r="B33" i="7"/>
  <c r="D33" i="7" s="1"/>
  <c r="J33" i="7" s="1"/>
  <c r="O32" i="7"/>
  <c r="P32" i="7" s="1"/>
  <c r="B32" i="7"/>
  <c r="D32" i="7" s="1"/>
  <c r="J32" i="7" s="1"/>
  <c r="O31" i="7"/>
  <c r="P31" i="7" s="1"/>
  <c r="B31" i="7"/>
  <c r="O30" i="7"/>
  <c r="P30" i="7" s="1"/>
  <c r="B30" i="7"/>
  <c r="D30" i="7" s="1"/>
  <c r="J30" i="7" s="1"/>
  <c r="O29" i="7"/>
  <c r="P29" i="7" s="1"/>
  <c r="B29" i="7"/>
  <c r="O28" i="7"/>
  <c r="P28" i="7" s="1"/>
  <c r="B28" i="7"/>
  <c r="D28" i="7" s="1"/>
  <c r="O27" i="7"/>
  <c r="B27" i="7"/>
  <c r="D27" i="7" s="1"/>
  <c r="J27" i="7" s="1"/>
  <c r="O26" i="7"/>
  <c r="P26" i="7" s="1"/>
  <c r="B26" i="7"/>
  <c r="D26" i="7" s="1"/>
  <c r="J26" i="7" s="1"/>
  <c r="O24" i="7"/>
  <c r="P24" i="7" s="1"/>
  <c r="B24" i="7"/>
  <c r="D24" i="7" s="1"/>
  <c r="O23" i="7"/>
  <c r="P23" i="7" s="1"/>
  <c r="B23" i="7"/>
  <c r="O22" i="7"/>
  <c r="P22" i="7" s="1"/>
  <c r="B22" i="7"/>
  <c r="O21" i="7"/>
  <c r="P21" i="7" s="1"/>
  <c r="B21" i="7"/>
  <c r="O20" i="7"/>
  <c r="P20" i="7" s="1"/>
  <c r="B20" i="7"/>
  <c r="O19" i="7"/>
  <c r="P19" i="7" s="1"/>
  <c r="B19" i="7"/>
  <c r="O18" i="7"/>
  <c r="P18" i="7" s="1"/>
  <c r="B18" i="7"/>
  <c r="D18" i="7" s="1"/>
  <c r="J18" i="7" s="1"/>
  <c r="O17" i="7"/>
  <c r="P17" i="7" s="1"/>
  <c r="B17" i="7"/>
  <c r="O15" i="7"/>
  <c r="P15" i="7" s="1"/>
  <c r="B15" i="7"/>
  <c r="D15" i="7" s="1"/>
  <c r="O14" i="7"/>
  <c r="B14" i="7"/>
  <c r="D14" i="7" s="1"/>
  <c r="O13" i="7"/>
  <c r="P13" i="7" s="1"/>
  <c r="B13" i="7"/>
  <c r="O11" i="7"/>
  <c r="P11" i="7" s="1"/>
  <c r="J11" i="7"/>
  <c r="B11" i="7"/>
  <c r="D11" i="7" s="1"/>
  <c r="O10" i="7"/>
  <c r="P10" i="7" s="1"/>
  <c r="B10" i="7"/>
  <c r="D10" i="7" s="1"/>
  <c r="O9" i="7"/>
  <c r="P9" i="7" s="1"/>
  <c r="B9" i="7"/>
  <c r="O7" i="7"/>
  <c r="P7" i="7" s="1"/>
  <c r="B7" i="7"/>
  <c r="O6" i="7"/>
  <c r="P6" i="7" s="1"/>
  <c r="B6" i="7"/>
  <c r="D6" i="7" s="1"/>
  <c r="O5" i="7"/>
  <c r="P5" i="7" s="1"/>
  <c r="B5" i="7"/>
  <c r="B4" i="7"/>
  <c r="D4" i="7" s="1"/>
  <c r="E106" i="4"/>
  <c r="E104" i="4"/>
  <c r="E103" i="4"/>
  <c r="E100" i="4"/>
  <c r="E99" i="4"/>
  <c r="E98" i="4"/>
  <c r="E97" i="4"/>
  <c r="E95" i="4"/>
  <c r="E94" i="4"/>
  <c r="E93" i="4"/>
  <c r="E92" i="4"/>
  <c r="E90" i="4"/>
  <c r="E87" i="4"/>
  <c r="E85" i="4"/>
  <c r="E84" i="4"/>
  <c r="E83" i="4"/>
  <c r="E82" i="4"/>
  <c r="E81" i="4"/>
  <c r="E79" i="4"/>
  <c r="E78" i="4"/>
  <c r="E76" i="4"/>
  <c r="E74" i="4"/>
  <c r="E73" i="4"/>
  <c r="E72" i="4"/>
  <c r="E71" i="4"/>
  <c r="E70" i="4"/>
  <c r="E69" i="4"/>
  <c r="E68" i="4"/>
  <c r="E67" i="4"/>
  <c r="E66" i="4"/>
  <c r="E65" i="4"/>
  <c r="E64" i="4"/>
  <c r="E63" i="4"/>
  <c r="E62" i="4"/>
  <c r="E61" i="4"/>
  <c r="E60" i="4"/>
  <c r="E59" i="4"/>
  <c r="E57" i="4"/>
  <c r="E56" i="4"/>
  <c r="E55" i="4"/>
  <c r="E54" i="4"/>
  <c r="E53" i="4"/>
  <c r="E52" i="4"/>
  <c r="E51" i="4"/>
  <c r="E50" i="4"/>
  <c r="E49" i="4"/>
  <c r="E47" i="4"/>
  <c r="E46" i="4"/>
  <c r="E45" i="4"/>
  <c r="E44" i="4"/>
  <c r="E43" i="4"/>
  <c r="E42" i="4"/>
  <c r="E41" i="4"/>
  <c r="E40" i="4"/>
  <c r="E39" i="4"/>
  <c r="E34" i="4"/>
  <c r="E33" i="4"/>
  <c r="E32" i="4"/>
  <c r="E31" i="4"/>
  <c r="E30" i="4"/>
  <c r="E29" i="4"/>
  <c r="E28" i="4"/>
  <c r="E27" i="4"/>
  <c r="E26" i="4"/>
  <c r="E24" i="4"/>
  <c r="E23" i="4"/>
  <c r="E22" i="4"/>
  <c r="E21" i="4"/>
  <c r="E20" i="4"/>
  <c r="E19" i="4"/>
  <c r="E18" i="4"/>
  <c r="E17" i="4"/>
  <c r="E15" i="4"/>
  <c r="E14" i="4"/>
  <c r="E13" i="4"/>
  <c r="E11" i="4"/>
  <c r="E10" i="4"/>
  <c r="E9" i="4"/>
  <c r="E7" i="4"/>
  <c r="E6" i="4"/>
  <c r="E5" i="4"/>
  <c r="E4" i="4"/>
  <c r="B106" i="4"/>
  <c r="B104" i="4"/>
  <c r="B103" i="4"/>
  <c r="B100" i="4"/>
  <c r="B99" i="4"/>
  <c r="B98" i="4"/>
  <c r="B97" i="4"/>
  <c r="B95" i="4"/>
  <c r="B94" i="4"/>
  <c r="B93" i="4"/>
  <c r="B92" i="4"/>
  <c r="B90" i="4"/>
  <c r="B87" i="4"/>
  <c r="B85" i="4"/>
  <c r="B84" i="4"/>
  <c r="B83" i="4"/>
  <c r="B82" i="4"/>
  <c r="B81" i="4"/>
  <c r="B79" i="4"/>
  <c r="B78" i="4"/>
  <c r="B76" i="4"/>
  <c r="B74" i="4"/>
  <c r="B73" i="4"/>
  <c r="B72" i="4"/>
  <c r="B71" i="4"/>
  <c r="B70" i="4"/>
  <c r="B69" i="4"/>
  <c r="B68" i="4"/>
  <c r="B67" i="4"/>
  <c r="B66" i="4"/>
  <c r="B65" i="4"/>
  <c r="B64" i="4"/>
  <c r="B63" i="4"/>
  <c r="B62" i="4"/>
  <c r="B61" i="4"/>
  <c r="B60" i="4"/>
  <c r="B59" i="4"/>
  <c r="B57" i="4"/>
  <c r="B56" i="4"/>
  <c r="B55" i="4"/>
  <c r="B54" i="4"/>
  <c r="B53" i="4"/>
  <c r="B52" i="4"/>
  <c r="B51" i="4"/>
  <c r="B50" i="4"/>
  <c r="B49" i="4"/>
  <c r="B47" i="4"/>
  <c r="B46" i="4"/>
  <c r="B45" i="4"/>
  <c r="B44" i="4"/>
  <c r="B43" i="4"/>
  <c r="B42" i="4"/>
  <c r="B41" i="4"/>
  <c r="B40" i="4"/>
  <c r="B39" i="4"/>
  <c r="B36" i="4"/>
  <c r="B34" i="4"/>
  <c r="B33" i="4"/>
  <c r="B32" i="4"/>
  <c r="B31" i="4"/>
  <c r="B30" i="4"/>
  <c r="B29" i="4"/>
  <c r="B28" i="4"/>
  <c r="B27" i="4"/>
  <c r="B26" i="4"/>
  <c r="B24" i="4"/>
  <c r="B23" i="4"/>
  <c r="B22" i="4"/>
  <c r="B21" i="4"/>
  <c r="B20" i="4"/>
  <c r="B19" i="4"/>
  <c r="B18" i="4"/>
  <c r="B17" i="4"/>
  <c r="B15" i="4"/>
  <c r="B14" i="4"/>
  <c r="B13" i="4"/>
  <c r="B11" i="4"/>
  <c r="B10" i="4"/>
  <c r="B9" i="4"/>
  <c r="B7" i="4"/>
  <c r="B6" i="4"/>
  <c r="B5" i="4"/>
  <c r="B4" i="4"/>
  <c r="Q19" i="9" l="1"/>
  <c r="Q65" i="8"/>
  <c r="Q53" i="8"/>
  <c r="Q98" i="8"/>
  <c r="Q17" i="7"/>
  <c r="Q29" i="9"/>
  <c r="Q4" i="7"/>
  <c r="Q90" i="8"/>
  <c r="Q39" i="7"/>
  <c r="Q32" i="8"/>
  <c r="Q94" i="9"/>
  <c r="Q76" i="9"/>
  <c r="Q67" i="7"/>
  <c r="Q81" i="7"/>
  <c r="Q81" i="9"/>
  <c r="Q98" i="9"/>
  <c r="Q20" i="9"/>
  <c r="Q6" i="9"/>
  <c r="Q15" i="9"/>
  <c r="Q21" i="9"/>
  <c r="Q34" i="9"/>
  <c r="Q5" i="9"/>
  <c r="Q61" i="9"/>
  <c r="Q52" i="9"/>
  <c r="Q26" i="9"/>
  <c r="Q31" i="9"/>
  <c r="Q13" i="9"/>
  <c r="J20" i="9"/>
  <c r="I20" i="9"/>
  <c r="K20" i="9" s="1"/>
  <c r="J44" i="9"/>
  <c r="I44" i="9"/>
  <c r="K44" i="9" s="1"/>
  <c r="I33" i="9"/>
  <c r="K33" i="9" s="1"/>
  <c r="J33" i="9"/>
  <c r="I40" i="9"/>
  <c r="K40" i="9" s="1"/>
  <c r="J40" i="9"/>
  <c r="I6" i="9"/>
  <c r="K6" i="9" s="1"/>
  <c r="J6" i="9"/>
  <c r="I34" i="9"/>
  <c r="K34" i="9" s="1"/>
  <c r="J34" i="9"/>
  <c r="Q65" i="9"/>
  <c r="Q72" i="9"/>
  <c r="Q90" i="9"/>
  <c r="I13" i="9"/>
  <c r="K13" i="9" s="1"/>
  <c r="I7" i="9"/>
  <c r="K7" i="9" s="1"/>
  <c r="P30" i="9"/>
  <c r="Q30" i="9" s="1"/>
  <c r="Q4" i="9"/>
  <c r="Q33" i="9"/>
  <c r="Q39" i="9"/>
  <c r="Q14" i="9"/>
  <c r="J17" i="9"/>
  <c r="I17" i="9"/>
  <c r="K17" i="9" s="1"/>
  <c r="I28" i="9"/>
  <c r="K28" i="9" s="1"/>
  <c r="J28" i="9"/>
  <c r="J30" i="9"/>
  <c r="I30" i="9"/>
  <c r="K30" i="9" s="1"/>
  <c r="Q54" i="9"/>
  <c r="D54" i="9"/>
  <c r="Q67" i="9"/>
  <c r="D67" i="9"/>
  <c r="Q78" i="9"/>
  <c r="D78" i="9"/>
  <c r="Q92" i="9"/>
  <c r="D92" i="9"/>
  <c r="Q104" i="9"/>
  <c r="D104" i="9"/>
  <c r="D69" i="9"/>
  <c r="D81" i="9"/>
  <c r="D94" i="9"/>
  <c r="D19" i="9"/>
  <c r="D23" i="9"/>
  <c r="Q23" i="9"/>
  <c r="D31" i="9"/>
  <c r="D56" i="9"/>
  <c r="I62" i="9"/>
  <c r="K62" i="9" s="1"/>
  <c r="Q71" i="9"/>
  <c r="D71" i="9"/>
  <c r="Q83" i="9"/>
  <c r="D83" i="9"/>
  <c r="Q97" i="9"/>
  <c r="D97" i="9"/>
  <c r="J10" i="9"/>
  <c r="I10" i="9"/>
  <c r="K10" i="9" s="1"/>
  <c r="D14" i="9"/>
  <c r="I49" i="9"/>
  <c r="K49" i="9" s="1"/>
  <c r="P11" i="9"/>
  <c r="Q11" i="9" s="1"/>
  <c r="Q17" i="9"/>
  <c r="I27" i="9"/>
  <c r="K27" i="9" s="1"/>
  <c r="D39" i="9"/>
  <c r="Q41" i="9"/>
  <c r="D41" i="9"/>
  <c r="Q59" i="9"/>
  <c r="D59" i="9"/>
  <c r="Q73" i="9"/>
  <c r="D73" i="9"/>
  <c r="Q85" i="9"/>
  <c r="D85" i="9"/>
  <c r="Q99" i="9"/>
  <c r="D99" i="9"/>
  <c r="I5" i="9"/>
  <c r="K5" i="9" s="1"/>
  <c r="Q18" i="9"/>
  <c r="P24" i="9"/>
  <c r="Q24" i="9" s="1"/>
  <c r="P28" i="9"/>
  <c r="Q28" i="9" s="1"/>
  <c r="D76" i="9"/>
  <c r="D90" i="9"/>
  <c r="D103" i="9"/>
  <c r="D9" i="9"/>
  <c r="Q9" i="9"/>
  <c r="D18" i="9"/>
  <c r="D43" i="9"/>
  <c r="Q45" i="9"/>
  <c r="D45" i="9"/>
  <c r="I53" i="9"/>
  <c r="K53" i="9" s="1"/>
  <c r="D61" i="9"/>
  <c r="I66" i="9"/>
  <c r="K66" i="9" s="1"/>
  <c r="Q68" i="9"/>
  <c r="D68" i="9"/>
  <c r="Q79" i="9"/>
  <c r="D79" i="9"/>
  <c r="Q93" i="9"/>
  <c r="D93" i="9"/>
  <c r="Q106" i="9"/>
  <c r="D106" i="9"/>
  <c r="J26" i="9"/>
  <c r="I26" i="9"/>
  <c r="K26" i="9" s="1"/>
  <c r="Q47" i="9"/>
  <c r="J29" i="9"/>
  <c r="I29" i="9"/>
  <c r="K29" i="9" s="1"/>
  <c r="Q32" i="9"/>
  <c r="J47" i="9"/>
  <c r="I47" i="9"/>
  <c r="K47" i="9" s="1"/>
  <c r="Q63" i="9"/>
  <c r="D63" i="9"/>
  <c r="Q70" i="9"/>
  <c r="D70" i="9"/>
  <c r="Q82" i="9"/>
  <c r="D82" i="9"/>
  <c r="P10" i="9"/>
  <c r="Q10" i="9" s="1"/>
  <c r="D84" i="9"/>
  <c r="D98" i="9"/>
  <c r="D52" i="9"/>
  <c r="I57" i="9"/>
  <c r="K57" i="9" s="1"/>
  <c r="D65" i="9"/>
  <c r="Q74" i="9"/>
  <c r="D74" i="9"/>
  <c r="Q87" i="9"/>
  <c r="D87" i="9"/>
  <c r="Q100" i="9"/>
  <c r="D100" i="9"/>
  <c r="J15" i="9"/>
  <c r="I15" i="9"/>
  <c r="K15" i="9" s="1"/>
  <c r="I22" i="9"/>
  <c r="K22" i="9" s="1"/>
  <c r="Q50" i="9"/>
  <c r="D50" i="9"/>
  <c r="Q95" i="9"/>
  <c r="D95" i="9"/>
  <c r="Q27" i="9"/>
  <c r="D32" i="9"/>
  <c r="D72" i="9"/>
  <c r="I4" i="9"/>
  <c r="J4" i="9" s="1"/>
  <c r="I11" i="9"/>
  <c r="K11" i="9" s="1"/>
  <c r="J11" i="9"/>
  <c r="I21" i="9"/>
  <c r="K21" i="9" s="1"/>
  <c r="J24" i="9"/>
  <c r="I24" i="9"/>
  <c r="K24" i="9" s="1"/>
  <c r="Q42" i="9"/>
  <c r="Q46" i="9"/>
  <c r="Q51" i="9"/>
  <c r="Q55" i="9"/>
  <c r="Q60" i="9"/>
  <c r="Q64" i="9"/>
  <c r="D42" i="9"/>
  <c r="D46" i="9"/>
  <c r="D51" i="9"/>
  <c r="D55" i="9"/>
  <c r="D60" i="9"/>
  <c r="D64" i="9"/>
  <c r="Q7" i="9"/>
  <c r="Q22" i="9"/>
  <c r="D36" i="9"/>
  <c r="I36" i="9" s="1"/>
  <c r="J36" i="9" s="1"/>
  <c r="Q40" i="9"/>
  <c r="Q44" i="9"/>
  <c r="Q49" i="9"/>
  <c r="Q53" i="9"/>
  <c r="Q57" i="9"/>
  <c r="Q62" i="9"/>
  <c r="Q66" i="9"/>
  <c r="Q42" i="8"/>
  <c r="Q30" i="8"/>
  <c r="Q4" i="8"/>
  <c r="Q83" i="8"/>
  <c r="Q36" i="8"/>
  <c r="Q17" i="8"/>
  <c r="Q84" i="8"/>
  <c r="Q5" i="8"/>
  <c r="I36" i="8"/>
  <c r="J36" i="8" s="1"/>
  <c r="L99" i="8"/>
  <c r="I99" i="8"/>
  <c r="K99" i="8" s="1"/>
  <c r="I61" i="8"/>
  <c r="K61" i="8" s="1"/>
  <c r="I62" i="8"/>
  <c r="K62" i="8" s="1"/>
  <c r="Q46" i="8"/>
  <c r="Q72" i="8"/>
  <c r="Q62" i="8"/>
  <c r="Q78" i="8"/>
  <c r="Q40" i="8"/>
  <c r="Q76" i="8"/>
  <c r="Q64" i="8"/>
  <c r="I42" i="8"/>
  <c r="K42" i="8" s="1"/>
  <c r="J42" i="8"/>
  <c r="I68" i="8"/>
  <c r="K68" i="8" s="1"/>
  <c r="J68" i="8"/>
  <c r="I83" i="8"/>
  <c r="K83" i="8" s="1"/>
  <c r="J83" i="8"/>
  <c r="J41" i="8"/>
  <c r="I41" i="8"/>
  <c r="K41" i="8" s="1"/>
  <c r="I47" i="8"/>
  <c r="K47" i="8" s="1"/>
  <c r="J47" i="8"/>
  <c r="J54" i="8"/>
  <c r="I54" i="8"/>
  <c r="K54" i="8" s="1"/>
  <c r="I74" i="8"/>
  <c r="K74" i="8" s="1"/>
  <c r="J74" i="8"/>
  <c r="Q41" i="8"/>
  <c r="Q104" i="8"/>
  <c r="Q95" i="8"/>
  <c r="Q51" i="8"/>
  <c r="Q82" i="8"/>
  <c r="Q21" i="8"/>
  <c r="Q50" i="8"/>
  <c r="Q57" i="8"/>
  <c r="Q6" i="8"/>
  <c r="Q23" i="8"/>
  <c r="Q43" i="8"/>
  <c r="J61" i="8"/>
  <c r="Q74" i="8"/>
  <c r="Q99" i="8"/>
  <c r="Q100" i="8"/>
  <c r="Q33" i="8"/>
  <c r="Q54" i="8"/>
  <c r="Q55" i="8"/>
  <c r="Q97" i="8"/>
  <c r="Q13" i="8"/>
  <c r="Q27" i="8"/>
  <c r="Q47" i="8"/>
  <c r="Q49" i="8"/>
  <c r="Q70" i="8"/>
  <c r="Q93" i="8"/>
  <c r="Q52" i="8"/>
  <c r="Q85" i="8"/>
  <c r="Q14" i="8"/>
  <c r="Q20" i="8"/>
  <c r="Q28" i="8"/>
  <c r="Q45" i="8"/>
  <c r="Q60" i="8"/>
  <c r="Q68" i="8"/>
  <c r="Q71" i="8"/>
  <c r="Q81" i="8"/>
  <c r="Q106" i="8"/>
  <c r="J26" i="8"/>
  <c r="I26" i="8"/>
  <c r="K26" i="8" s="1"/>
  <c r="J11" i="8"/>
  <c r="I11" i="8"/>
  <c r="K11" i="8" s="1"/>
  <c r="J27" i="8"/>
  <c r="I27" i="8"/>
  <c r="K27" i="8" s="1"/>
  <c r="J13" i="8"/>
  <c r="I13" i="8"/>
  <c r="K13" i="8" s="1"/>
  <c r="I70" i="8"/>
  <c r="K70" i="8" s="1"/>
  <c r="J70" i="8"/>
  <c r="J106" i="8"/>
  <c r="I106" i="8"/>
  <c r="K106" i="8" s="1"/>
  <c r="J19" i="8"/>
  <c r="I19" i="8"/>
  <c r="K19" i="8" s="1"/>
  <c r="J32" i="8"/>
  <c r="I32" i="8"/>
  <c r="K32" i="8" s="1"/>
  <c r="I104" i="8"/>
  <c r="K104" i="8" s="1"/>
  <c r="J104" i="8"/>
  <c r="L7" i="8"/>
  <c r="I7" i="8"/>
  <c r="K7" i="8" s="1"/>
  <c r="L15" i="8"/>
  <c r="I15" i="8"/>
  <c r="K15" i="8" s="1"/>
  <c r="L29" i="8"/>
  <c r="I29" i="8"/>
  <c r="K29" i="8" s="1"/>
  <c r="I22" i="8"/>
  <c r="K22" i="8" s="1"/>
  <c r="I64" i="8"/>
  <c r="K64" i="8" s="1"/>
  <c r="J64" i="8"/>
  <c r="I57" i="8"/>
  <c r="K57" i="8" s="1"/>
  <c r="J57" i="8"/>
  <c r="I69" i="8"/>
  <c r="K69" i="8" s="1"/>
  <c r="J69" i="8"/>
  <c r="D6" i="8"/>
  <c r="P9" i="8"/>
  <c r="Q9" i="8" s="1"/>
  <c r="D21" i="8"/>
  <c r="Q34" i="8"/>
  <c r="D95" i="8"/>
  <c r="D14" i="8"/>
  <c r="J18" i="8"/>
  <c r="I18" i="8"/>
  <c r="K18" i="8" s="1"/>
  <c r="P19" i="8"/>
  <c r="Q19" i="8" s="1"/>
  <c r="P26" i="8"/>
  <c r="Q26" i="8" s="1"/>
  <c r="J31" i="8"/>
  <c r="I31" i="8"/>
  <c r="K31" i="8" s="1"/>
  <c r="I34" i="8"/>
  <c r="K34" i="8" s="1"/>
  <c r="I39" i="8"/>
  <c r="K39" i="8" s="1"/>
  <c r="D51" i="8"/>
  <c r="D71" i="8"/>
  <c r="I79" i="8"/>
  <c r="K79" i="8" s="1"/>
  <c r="J10" i="8"/>
  <c r="I10" i="8"/>
  <c r="K10" i="8" s="1"/>
  <c r="D85" i="8"/>
  <c r="I92" i="8"/>
  <c r="K92" i="8" s="1"/>
  <c r="D98" i="8"/>
  <c r="Q11" i="8"/>
  <c r="D44" i="8"/>
  <c r="D65" i="8"/>
  <c r="D5" i="8"/>
  <c r="D20" i="8"/>
  <c r="D33" i="8"/>
  <c r="D46" i="8"/>
  <c r="J56" i="8"/>
  <c r="I56" i="8"/>
  <c r="K56" i="8" s="1"/>
  <c r="Q69" i="8"/>
  <c r="D78" i="8"/>
  <c r="I82" i="8"/>
  <c r="K82" i="8" s="1"/>
  <c r="I23" i="8"/>
  <c r="K23" i="8" s="1"/>
  <c r="P24" i="8"/>
  <c r="Q24" i="8" s="1"/>
  <c r="D59" i="8"/>
  <c r="Q73" i="8"/>
  <c r="J94" i="8"/>
  <c r="I94" i="8"/>
  <c r="K94" i="8" s="1"/>
  <c r="I17" i="8"/>
  <c r="K17" i="8" s="1"/>
  <c r="P18" i="8"/>
  <c r="Q18" i="8" s="1"/>
  <c r="I30" i="8"/>
  <c r="K30" i="8" s="1"/>
  <c r="Q63" i="8"/>
  <c r="I73" i="8"/>
  <c r="K73" i="8" s="1"/>
  <c r="I9" i="8"/>
  <c r="K9" i="8" s="1"/>
  <c r="D52" i="8"/>
  <c r="I84" i="8"/>
  <c r="K84" i="8" s="1"/>
  <c r="J84" i="8"/>
  <c r="D97" i="8"/>
  <c r="I100" i="8"/>
  <c r="K100" i="8" s="1"/>
  <c r="J43" i="8"/>
  <c r="I43" i="8"/>
  <c r="K43" i="8" s="1"/>
  <c r="I55" i="8"/>
  <c r="K55" i="8" s="1"/>
  <c r="I67" i="8"/>
  <c r="K67" i="8" s="1"/>
  <c r="Q103" i="8"/>
  <c r="Q22" i="8"/>
  <c r="D45" i="8"/>
  <c r="Q56" i="8"/>
  <c r="Q61" i="8"/>
  <c r="Q66" i="8"/>
  <c r="I76" i="8"/>
  <c r="K76" i="8" s="1"/>
  <c r="J76" i="8"/>
  <c r="D87" i="8"/>
  <c r="I93" i="8"/>
  <c r="K93" i="8" s="1"/>
  <c r="J24" i="8"/>
  <c r="I24" i="8"/>
  <c r="K24" i="8" s="1"/>
  <c r="D60" i="8"/>
  <c r="D28" i="8"/>
  <c r="J63" i="8"/>
  <c r="I63" i="8"/>
  <c r="K63" i="8" s="1"/>
  <c r="D53" i="8"/>
  <c r="J103" i="8"/>
  <c r="I103" i="8"/>
  <c r="K103" i="8" s="1"/>
  <c r="D90" i="8"/>
  <c r="P31" i="8"/>
  <c r="Q31" i="8" s="1"/>
  <c r="D40" i="8"/>
  <c r="J50" i="8"/>
  <c r="I50" i="8"/>
  <c r="K50" i="8" s="1"/>
  <c r="D81" i="8"/>
  <c r="Q67" i="8"/>
  <c r="Q10" i="8"/>
  <c r="D72" i="8"/>
  <c r="I4" i="8"/>
  <c r="J4" i="8" s="1"/>
  <c r="Q7" i="8"/>
  <c r="Q15" i="8"/>
  <c r="Q29" i="8"/>
  <c r="Q39" i="8"/>
  <c r="I49" i="8"/>
  <c r="K49" i="8" s="1"/>
  <c r="D66" i="8"/>
  <c r="Q79" i="8"/>
  <c r="Q94" i="8"/>
  <c r="Q70" i="7"/>
  <c r="Q53" i="7"/>
  <c r="Q54" i="7"/>
  <c r="Q100" i="7"/>
  <c r="Q82" i="7"/>
  <c r="Q33" i="7"/>
  <c r="Q93" i="7"/>
  <c r="Q28" i="7"/>
  <c r="Q20" i="7"/>
  <c r="Q66" i="7"/>
  <c r="Q10" i="7"/>
  <c r="Q18" i="7"/>
  <c r="I56" i="7"/>
  <c r="K56" i="7" s="1"/>
  <c r="I36" i="7"/>
  <c r="J36" i="7" s="1"/>
  <c r="I81" i="7"/>
  <c r="K81" i="7" s="1"/>
  <c r="I53" i="7"/>
  <c r="K53" i="7" s="1"/>
  <c r="I73" i="7"/>
  <c r="K73" i="7" s="1"/>
  <c r="I43" i="7"/>
  <c r="K43" i="7" s="1"/>
  <c r="I11" i="7"/>
  <c r="K11" i="7" s="1"/>
  <c r="I61" i="7"/>
  <c r="K61" i="7" s="1"/>
  <c r="Q60" i="7"/>
  <c r="Q76" i="7"/>
  <c r="Q61" i="7"/>
  <c r="Q47" i="7"/>
  <c r="Q83" i="7"/>
  <c r="Q46" i="7"/>
  <c r="Q42" i="7"/>
  <c r="J24" i="7"/>
  <c r="I24" i="7"/>
  <c r="K24" i="7" s="1"/>
  <c r="J46" i="7"/>
  <c r="I46" i="7"/>
  <c r="K46" i="7" s="1"/>
  <c r="Q79" i="7"/>
  <c r="Q92" i="7"/>
  <c r="D20" i="7"/>
  <c r="J20" i="7" s="1"/>
  <c r="Q68" i="7"/>
  <c r="I92" i="7"/>
  <c r="K92" i="7" s="1"/>
  <c r="P43" i="7"/>
  <c r="Q43" i="7" s="1"/>
  <c r="Q98" i="7"/>
  <c r="Q59" i="7"/>
  <c r="Q99" i="7"/>
  <c r="Q44" i="7"/>
  <c r="Q52" i="7"/>
  <c r="J56" i="7"/>
  <c r="Q73" i="7"/>
  <c r="Q106" i="7"/>
  <c r="Q11" i="7"/>
  <c r="Q30" i="7"/>
  <c r="P49" i="7"/>
  <c r="Q49" i="7" s="1"/>
  <c r="I66" i="7"/>
  <c r="K66" i="7" s="1"/>
  <c r="Q56" i="7"/>
  <c r="Q85" i="7"/>
  <c r="J61" i="7"/>
  <c r="Q65" i="7"/>
  <c r="Q90" i="7"/>
  <c r="Q64" i="7"/>
  <c r="Q84" i="7"/>
  <c r="Q94" i="7"/>
  <c r="Q29" i="7"/>
  <c r="Q41" i="7"/>
  <c r="Q51" i="7"/>
  <c r="Q71" i="7"/>
  <c r="Q95" i="7"/>
  <c r="I6" i="7"/>
  <c r="K6" i="7" s="1"/>
  <c r="I41" i="7"/>
  <c r="K41" i="7" s="1"/>
  <c r="I49" i="7"/>
  <c r="K49" i="7" s="1"/>
  <c r="Q57" i="7"/>
  <c r="Q69" i="7"/>
  <c r="Q103" i="7"/>
  <c r="Q50" i="7"/>
  <c r="Q6" i="7"/>
  <c r="Q55" i="7"/>
  <c r="Q15" i="7"/>
  <c r="Q78" i="7"/>
  <c r="Q104" i="7"/>
  <c r="L26" i="7"/>
  <c r="I26" i="7"/>
  <c r="K26" i="7" s="1"/>
  <c r="L33" i="7"/>
  <c r="I33" i="7"/>
  <c r="K33" i="7" s="1"/>
  <c r="J97" i="7"/>
  <c r="I97" i="7"/>
  <c r="K97" i="7" s="1"/>
  <c r="Q31" i="7"/>
  <c r="D31" i="7"/>
  <c r="I50" i="7"/>
  <c r="K50" i="7" s="1"/>
  <c r="J50" i="7"/>
  <c r="D55" i="7"/>
  <c r="D79" i="7"/>
  <c r="J82" i="7"/>
  <c r="I82" i="7"/>
  <c r="K82" i="7" s="1"/>
  <c r="D99" i="7"/>
  <c r="D29" i="7"/>
  <c r="L60" i="7"/>
  <c r="I60" i="7"/>
  <c r="K60" i="7" s="1"/>
  <c r="D62" i="7"/>
  <c r="Q62" i="7"/>
  <c r="Q5" i="7"/>
  <c r="D5" i="7"/>
  <c r="D17" i="7"/>
  <c r="I69" i="7"/>
  <c r="K69" i="7" s="1"/>
  <c r="Q87" i="7"/>
  <c r="D87" i="7"/>
  <c r="J103" i="7"/>
  <c r="I103" i="7"/>
  <c r="K103" i="7" s="1"/>
  <c r="D21" i="7"/>
  <c r="Q21" i="7"/>
  <c r="L27" i="7"/>
  <c r="I27" i="7"/>
  <c r="K27" i="7" s="1"/>
  <c r="Q40" i="7"/>
  <c r="D40" i="7"/>
  <c r="D74" i="7"/>
  <c r="Q74" i="7"/>
  <c r="J10" i="7"/>
  <c r="I10" i="7"/>
  <c r="K10" i="7" s="1"/>
  <c r="J43" i="7"/>
  <c r="J78" i="7"/>
  <c r="I78" i="7"/>
  <c r="K78" i="7" s="1"/>
  <c r="I84" i="7"/>
  <c r="K84" i="7" s="1"/>
  <c r="D95" i="7"/>
  <c r="P27" i="7"/>
  <c r="Q27" i="7" s="1"/>
  <c r="I52" i="7"/>
  <c r="K52" i="7" s="1"/>
  <c r="D54" i="7"/>
  <c r="D68" i="7"/>
  <c r="P14" i="7"/>
  <c r="Q14" i="7" s="1"/>
  <c r="I28" i="7"/>
  <c r="K28" i="7" s="1"/>
  <c r="J28" i="7"/>
  <c r="Q32" i="7"/>
  <c r="I42" i="7"/>
  <c r="K42" i="7" s="1"/>
  <c r="I63" i="7"/>
  <c r="K63" i="7" s="1"/>
  <c r="J63" i="7"/>
  <c r="I20" i="7"/>
  <c r="K20" i="7" s="1"/>
  <c r="I30" i="7"/>
  <c r="K30" i="7" s="1"/>
  <c r="I32" i="7"/>
  <c r="K32" i="7" s="1"/>
  <c r="D51" i="7"/>
  <c r="D65" i="7"/>
  <c r="D83" i="7"/>
  <c r="I94" i="7"/>
  <c r="K94" i="7" s="1"/>
  <c r="J94" i="7"/>
  <c r="I100" i="7"/>
  <c r="K100" i="7" s="1"/>
  <c r="I4" i="7"/>
  <c r="J4" i="7" s="1"/>
  <c r="I18" i="7"/>
  <c r="K18" i="7" s="1"/>
  <c r="J67" i="7"/>
  <c r="I67" i="7"/>
  <c r="K67" i="7" s="1"/>
  <c r="J90" i="7"/>
  <c r="I90" i="7"/>
  <c r="K90" i="7" s="1"/>
  <c r="J47" i="7"/>
  <c r="I47" i="7"/>
  <c r="K47" i="7" s="1"/>
  <c r="I76" i="7"/>
  <c r="K76" i="7" s="1"/>
  <c r="J76" i="7"/>
  <c r="J15" i="7"/>
  <c r="I15" i="7"/>
  <c r="K15" i="7" s="1"/>
  <c r="Q23" i="7"/>
  <c r="D106" i="7"/>
  <c r="Q19" i="7"/>
  <c r="D23" i="7"/>
  <c r="Q34" i="7"/>
  <c r="D64" i="7"/>
  <c r="Q9" i="7"/>
  <c r="D19" i="7"/>
  <c r="D34" i="7"/>
  <c r="Q72" i="7"/>
  <c r="D85" i="7"/>
  <c r="D104" i="7"/>
  <c r="D9" i="7"/>
  <c r="I14" i="7"/>
  <c r="K14" i="7" s="1"/>
  <c r="D44" i="7"/>
  <c r="I45" i="7"/>
  <c r="K45" i="7" s="1"/>
  <c r="D59" i="7"/>
  <c r="D71" i="7"/>
  <c r="I72" i="7"/>
  <c r="K72" i="7" s="1"/>
  <c r="I98" i="7"/>
  <c r="K98" i="7" s="1"/>
  <c r="I93" i="7"/>
  <c r="K93" i="7" s="1"/>
  <c r="D13" i="7"/>
  <c r="Q13" i="7"/>
  <c r="J14" i="7"/>
  <c r="Q22" i="7"/>
  <c r="I39" i="7"/>
  <c r="K39" i="7" s="1"/>
  <c r="J53" i="7"/>
  <c r="D57" i="7"/>
  <c r="D70" i="7"/>
  <c r="Q7" i="7"/>
  <c r="D7" i="7"/>
  <c r="D22" i="7"/>
  <c r="Q26" i="7"/>
  <c r="Q97" i="7"/>
  <c r="Q45" i="7"/>
  <c r="J6" i="7" l="1"/>
  <c r="L107" i="8"/>
  <c r="L107" i="7"/>
  <c r="K4" i="9"/>
  <c r="K4" i="8"/>
  <c r="K4" i="7"/>
  <c r="J60" i="9"/>
  <c r="I60" i="9"/>
  <c r="K60" i="9" s="1"/>
  <c r="I68" i="9"/>
  <c r="K68" i="9" s="1"/>
  <c r="J68" i="9"/>
  <c r="J90" i="9"/>
  <c r="I90" i="9"/>
  <c r="K90" i="9" s="1"/>
  <c r="I59" i="9"/>
  <c r="K59" i="9" s="1"/>
  <c r="J59" i="9"/>
  <c r="J55" i="9"/>
  <c r="I55" i="9"/>
  <c r="K55" i="9" s="1"/>
  <c r="I98" i="9"/>
  <c r="K98" i="9" s="1"/>
  <c r="J98" i="9"/>
  <c r="J76" i="9"/>
  <c r="I76" i="9"/>
  <c r="K76" i="9" s="1"/>
  <c r="I84" i="9"/>
  <c r="K84" i="9" s="1"/>
  <c r="J84" i="9"/>
  <c r="I41" i="9"/>
  <c r="K41" i="9" s="1"/>
  <c r="J41" i="9"/>
  <c r="J61" i="9"/>
  <c r="I61" i="9"/>
  <c r="K61" i="9" s="1"/>
  <c r="J42" i="9"/>
  <c r="I42" i="9"/>
  <c r="K42" i="9" s="1"/>
  <c r="I100" i="9"/>
  <c r="K100" i="9" s="1"/>
  <c r="J100" i="9"/>
  <c r="I82" i="9"/>
  <c r="K82" i="9" s="1"/>
  <c r="J82" i="9"/>
  <c r="J39" i="9"/>
  <c r="I39" i="9"/>
  <c r="K39" i="9" s="1"/>
  <c r="I71" i="9"/>
  <c r="K71" i="9" s="1"/>
  <c r="J71" i="9"/>
  <c r="I45" i="9"/>
  <c r="K45" i="9" s="1"/>
  <c r="J45" i="9"/>
  <c r="I92" i="9"/>
  <c r="K92" i="9" s="1"/>
  <c r="J92" i="9"/>
  <c r="I72" i="9"/>
  <c r="K72" i="9" s="1"/>
  <c r="J72" i="9"/>
  <c r="I87" i="9"/>
  <c r="K87" i="9" s="1"/>
  <c r="J87" i="9"/>
  <c r="I70" i="9"/>
  <c r="K70" i="9" s="1"/>
  <c r="J70" i="9"/>
  <c r="I106" i="9"/>
  <c r="K106" i="9" s="1"/>
  <c r="J106" i="9"/>
  <c r="I99" i="9"/>
  <c r="K99" i="9" s="1"/>
  <c r="J99" i="9"/>
  <c r="I32" i="9"/>
  <c r="K32" i="9" s="1"/>
  <c r="J32" i="9"/>
  <c r="J43" i="9"/>
  <c r="I43" i="9"/>
  <c r="K43" i="9" s="1"/>
  <c r="J56" i="9"/>
  <c r="I56" i="9"/>
  <c r="K56" i="9" s="1"/>
  <c r="I78" i="9"/>
  <c r="K78" i="9" s="1"/>
  <c r="J78" i="9"/>
  <c r="I97" i="9"/>
  <c r="K97" i="9" s="1"/>
  <c r="J97" i="9"/>
  <c r="J81" i="9"/>
  <c r="I81" i="9"/>
  <c r="K81" i="9" s="1"/>
  <c r="J51" i="9"/>
  <c r="I51" i="9"/>
  <c r="K51" i="9" s="1"/>
  <c r="J69" i="9"/>
  <c r="I69" i="9"/>
  <c r="K69" i="9" s="1"/>
  <c r="I63" i="9"/>
  <c r="K63" i="9" s="1"/>
  <c r="J63" i="9"/>
  <c r="J18" i="9"/>
  <c r="I18" i="9"/>
  <c r="K18" i="9" s="1"/>
  <c r="I85" i="9"/>
  <c r="K85" i="9" s="1"/>
  <c r="J85" i="9"/>
  <c r="J31" i="9"/>
  <c r="I31" i="9"/>
  <c r="K31" i="9" s="1"/>
  <c r="I95" i="9"/>
  <c r="K95" i="9" s="1"/>
  <c r="J95" i="9"/>
  <c r="I14" i="9"/>
  <c r="K14" i="9" s="1"/>
  <c r="J14" i="9"/>
  <c r="I67" i="9"/>
  <c r="K67" i="9" s="1"/>
  <c r="J67" i="9"/>
  <c r="J65" i="9"/>
  <c r="I65" i="9"/>
  <c r="K65" i="9" s="1"/>
  <c r="I79" i="9"/>
  <c r="K79" i="9" s="1"/>
  <c r="J79" i="9"/>
  <c r="I9" i="9"/>
  <c r="K9" i="9" s="1"/>
  <c r="J9" i="9"/>
  <c r="I73" i="9"/>
  <c r="K73" i="9" s="1"/>
  <c r="J73" i="9"/>
  <c r="I23" i="9"/>
  <c r="K23" i="9" s="1"/>
  <c r="J23" i="9"/>
  <c r="J52" i="9"/>
  <c r="I52" i="9"/>
  <c r="K52" i="9" s="1"/>
  <c r="J94" i="9"/>
  <c r="I94" i="9"/>
  <c r="K94" i="9" s="1"/>
  <c r="I83" i="9"/>
  <c r="K83" i="9" s="1"/>
  <c r="J83" i="9"/>
  <c r="J46" i="9"/>
  <c r="I46" i="9"/>
  <c r="K46" i="9" s="1"/>
  <c r="I104" i="9"/>
  <c r="K104" i="9" s="1"/>
  <c r="J104" i="9"/>
  <c r="I74" i="9"/>
  <c r="K74" i="9" s="1"/>
  <c r="J74" i="9"/>
  <c r="I93" i="9"/>
  <c r="K93" i="9" s="1"/>
  <c r="J93" i="9"/>
  <c r="J64" i="9"/>
  <c r="I64" i="9"/>
  <c r="K64" i="9" s="1"/>
  <c r="I50" i="9"/>
  <c r="K50" i="9" s="1"/>
  <c r="J50" i="9"/>
  <c r="J103" i="9"/>
  <c r="I103" i="9"/>
  <c r="K103" i="9" s="1"/>
  <c r="J19" i="9"/>
  <c r="I19" i="9"/>
  <c r="K19" i="9" s="1"/>
  <c r="I54" i="9"/>
  <c r="K54" i="9" s="1"/>
  <c r="J54" i="9"/>
  <c r="J28" i="8"/>
  <c r="I28" i="8"/>
  <c r="K28" i="8" s="1"/>
  <c r="I66" i="8"/>
  <c r="K66" i="8" s="1"/>
  <c r="J66" i="8"/>
  <c r="J33" i="8"/>
  <c r="I33" i="8"/>
  <c r="K33" i="8" s="1"/>
  <c r="J71" i="8"/>
  <c r="I71" i="8"/>
  <c r="K71" i="8" s="1"/>
  <c r="J45" i="8"/>
  <c r="I45" i="8"/>
  <c r="K45" i="8" s="1"/>
  <c r="I78" i="8"/>
  <c r="K78" i="8" s="1"/>
  <c r="J78" i="8"/>
  <c r="I81" i="8"/>
  <c r="K81" i="8" s="1"/>
  <c r="J81" i="8"/>
  <c r="I60" i="8"/>
  <c r="K60" i="8" s="1"/>
  <c r="J60" i="8"/>
  <c r="J40" i="8"/>
  <c r="I40" i="8"/>
  <c r="K40" i="8" s="1"/>
  <c r="J87" i="8"/>
  <c r="I87" i="8"/>
  <c r="K87" i="8" s="1"/>
  <c r="J90" i="8"/>
  <c r="I90" i="8"/>
  <c r="K90" i="8" s="1"/>
  <c r="J20" i="8"/>
  <c r="I20" i="8"/>
  <c r="K20" i="8" s="1"/>
  <c r="I51" i="8"/>
  <c r="K51" i="8" s="1"/>
  <c r="J51" i="8"/>
  <c r="J21" i="8"/>
  <c r="I21" i="8"/>
  <c r="K21" i="8" s="1"/>
  <c r="J97" i="8"/>
  <c r="I97" i="8"/>
  <c r="K97" i="8" s="1"/>
  <c r="J5" i="8"/>
  <c r="I5" i="8"/>
  <c r="K5" i="8" s="1"/>
  <c r="J59" i="8"/>
  <c r="I59" i="8"/>
  <c r="K59" i="8" s="1"/>
  <c r="J65" i="8"/>
  <c r="I65" i="8"/>
  <c r="K65" i="8" s="1"/>
  <c r="J6" i="8"/>
  <c r="I6" i="8"/>
  <c r="K6" i="8" s="1"/>
  <c r="I72" i="8"/>
  <c r="K72" i="8" s="1"/>
  <c r="J72" i="8"/>
  <c r="J52" i="8"/>
  <c r="I52" i="8"/>
  <c r="K52" i="8" s="1"/>
  <c r="J98" i="8"/>
  <c r="I98" i="8"/>
  <c r="K98" i="8" s="1"/>
  <c r="I85" i="8"/>
  <c r="K85" i="8" s="1"/>
  <c r="J85" i="8"/>
  <c r="J14" i="8"/>
  <c r="I14" i="8"/>
  <c r="K14" i="8" s="1"/>
  <c r="J46" i="8"/>
  <c r="I46" i="8"/>
  <c r="K46" i="8" s="1"/>
  <c r="I95" i="8"/>
  <c r="K95" i="8" s="1"/>
  <c r="J95" i="8"/>
  <c r="J53" i="8"/>
  <c r="I53" i="8"/>
  <c r="K53" i="8" s="1"/>
  <c r="I44" i="8"/>
  <c r="K44" i="8" s="1"/>
  <c r="J44" i="8"/>
  <c r="J22" i="7"/>
  <c r="I22" i="7"/>
  <c r="K22" i="7" s="1"/>
  <c r="J19" i="7"/>
  <c r="I19" i="7"/>
  <c r="K19" i="7" s="1"/>
  <c r="J65" i="7"/>
  <c r="I65" i="7"/>
  <c r="K65" i="7" s="1"/>
  <c r="J79" i="7"/>
  <c r="I79" i="7"/>
  <c r="K79" i="7" s="1"/>
  <c r="J7" i="7"/>
  <c r="I7" i="7"/>
  <c r="K7" i="7" s="1"/>
  <c r="J51" i="7"/>
  <c r="I51" i="7"/>
  <c r="K51" i="7" s="1"/>
  <c r="J68" i="7"/>
  <c r="I68" i="7"/>
  <c r="K68" i="7" s="1"/>
  <c r="J74" i="7"/>
  <c r="I74" i="7"/>
  <c r="K74" i="7" s="1"/>
  <c r="J17" i="7"/>
  <c r="I17" i="7"/>
  <c r="K17" i="7" s="1"/>
  <c r="J55" i="7"/>
  <c r="I55" i="7"/>
  <c r="K55" i="7" s="1"/>
  <c r="J71" i="7"/>
  <c r="I71" i="7"/>
  <c r="K71" i="7" s="1"/>
  <c r="J64" i="7"/>
  <c r="I64" i="7"/>
  <c r="K64" i="7" s="1"/>
  <c r="J54" i="7"/>
  <c r="I54" i="7"/>
  <c r="K54" i="7" s="1"/>
  <c r="J40" i="7"/>
  <c r="I40" i="7"/>
  <c r="K40" i="7" s="1"/>
  <c r="I5" i="7"/>
  <c r="K5" i="7" s="1"/>
  <c r="I70" i="7"/>
  <c r="K70" i="7" s="1"/>
  <c r="J70" i="7"/>
  <c r="J59" i="7"/>
  <c r="I59" i="7"/>
  <c r="K59" i="7" s="1"/>
  <c r="J57" i="7"/>
  <c r="I57" i="7"/>
  <c r="K57" i="7" s="1"/>
  <c r="J23" i="7"/>
  <c r="I23" i="7"/>
  <c r="K23" i="7" s="1"/>
  <c r="J31" i="7"/>
  <c r="I31" i="7"/>
  <c r="K31" i="7" s="1"/>
  <c r="J44" i="7"/>
  <c r="I44" i="7"/>
  <c r="K44" i="7" s="1"/>
  <c r="J95" i="7"/>
  <c r="I95" i="7"/>
  <c r="K95" i="7" s="1"/>
  <c r="J62" i="7"/>
  <c r="I62" i="7"/>
  <c r="K62" i="7" s="1"/>
  <c r="J106" i="7"/>
  <c r="I106" i="7"/>
  <c r="K106" i="7" s="1"/>
  <c r="J9" i="7"/>
  <c r="I9" i="7"/>
  <c r="K9" i="7" s="1"/>
  <c r="J21" i="7"/>
  <c r="I21" i="7"/>
  <c r="K21" i="7" s="1"/>
  <c r="J104" i="7"/>
  <c r="I104" i="7"/>
  <c r="K104" i="7" s="1"/>
  <c r="J29" i="7"/>
  <c r="I29" i="7"/>
  <c r="K29" i="7" s="1"/>
  <c r="J85" i="7"/>
  <c r="I85" i="7"/>
  <c r="K85" i="7" s="1"/>
  <c r="J99" i="7"/>
  <c r="I99" i="7"/>
  <c r="K99" i="7" s="1"/>
  <c r="J13" i="7"/>
  <c r="I13" i="7"/>
  <c r="K13" i="7" s="1"/>
  <c r="J87" i="7"/>
  <c r="I87" i="7"/>
  <c r="K87" i="7" s="1"/>
  <c r="J34" i="7"/>
  <c r="I34" i="7"/>
  <c r="K34" i="7" s="1"/>
  <c r="J83" i="7"/>
  <c r="I83" i="7"/>
  <c r="K83" i="7" s="1"/>
  <c r="J5" i="7" l="1"/>
  <c r="J107" i="9"/>
  <c r="I107" i="9"/>
  <c r="K107" i="9"/>
  <c r="J107" i="8"/>
  <c r="I107" i="8"/>
  <c r="K107" i="8"/>
  <c r="I107" i="7"/>
  <c r="K107" i="7"/>
  <c r="J107" i="7"/>
  <c r="M87" i="4" l="1" a="1"/>
  <c r="M87" i="4" s="1"/>
  <c r="L87" i="4" s="1"/>
  <c r="M4" i="4" a="1"/>
  <c r="M4" i="4" s="1"/>
  <c r="L4" i="4" s="1"/>
  <c r="M106" i="4" a="1"/>
  <c r="M106" i="4" s="1"/>
  <c r="L106" i="4" s="1"/>
  <c r="M104" i="4" a="1"/>
  <c r="M104" i="4" s="1"/>
  <c r="L104" i="4" s="1"/>
  <c r="M103" i="4" a="1"/>
  <c r="M103" i="4" s="1"/>
  <c r="L103" i="4" s="1"/>
  <c r="M100" i="4" a="1"/>
  <c r="M100" i="4" s="1"/>
  <c r="L100" i="4" s="1"/>
  <c r="M99" i="4" a="1"/>
  <c r="M99" i="4" s="1"/>
  <c r="L99" i="4" s="1"/>
  <c r="M98" i="4" a="1"/>
  <c r="M98" i="4" s="1"/>
  <c r="L98" i="4" s="1"/>
  <c r="M97" i="4" a="1"/>
  <c r="M97" i="4" s="1"/>
  <c r="L97" i="4" s="1"/>
  <c r="M95" i="4" a="1"/>
  <c r="M95" i="4" s="1"/>
  <c r="L95" i="4" s="1"/>
  <c r="M94" i="4" a="1"/>
  <c r="M94" i="4" s="1"/>
  <c r="L94" i="4" s="1"/>
  <c r="M93" i="4" a="1"/>
  <c r="M93" i="4" s="1"/>
  <c r="L93" i="4" s="1"/>
  <c r="M92" i="4" a="1"/>
  <c r="M92" i="4" s="1"/>
  <c r="L92" i="4" s="1"/>
  <c r="M90" i="4" a="1"/>
  <c r="M90" i="4" s="1"/>
  <c r="L90" i="4" s="1"/>
  <c r="M85" i="4" a="1"/>
  <c r="M85" i="4" s="1"/>
  <c r="L85" i="4" s="1"/>
  <c r="M84" i="4" a="1"/>
  <c r="M84" i="4" s="1"/>
  <c r="L84" i="4" s="1"/>
  <c r="M83" i="4" a="1"/>
  <c r="M83" i="4" s="1"/>
  <c r="L83" i="4" s="1"/>
  <c r="M82" i="4" a="1"/>
  <c r="M82" i="4" s="1"/>
  <c r="L82" i="4" s="1"/>
  <c r="M81" i="4" a="1"/>
  <c r="M81" i="4" s="1"/>
  <c r="L81" i="4" s="1"/>
  <c r="M79" i="4" a="1"/>
  <c r="M79" i="4" s="1"/>
  <c r="L79" i="4" s="1"/>
  <c r="M78" i="4" a="1"/>
  <c r="M78" i="4" s="1"/>
  <c r="L78" i="4" s="1"/>
  <c r="M76" i="4" a="1"/>
  <c r="M76" i="4" s="1"/>
  <c r="L76" i="4" s="1"/>
  <c r="M74" i="4" a="1"/>
  <c r="M74" i="4" s="1"/>
  <c r="L74" i="4" s="1"/>
  <c r="M73" i="4" a="1"/>
  <c r="M73" i="4" s="1"/>
  <c r="L73" i="4" s="1"/>
  <c r="M72" i="4" a="1"/>
  <c r="M72" i="4" s="1"/>
  <c r="L72" i="4" s="1"/>
  <c r="M71" i="4" a="1"/>
  <c r="M71" i="4" s="1"/>
  <c r="L71" i="4" s="1"/>
  <c r="M70" i="4" a="1"/>
  <c r="M70" i="4" s="1"/>
  <c r="L70" i="4" s="1"/>
  <c r="M69" i="4" a="1"/>
  <c r="M69" i="4" s="1"/>
  <c r="L69" i="4" s="1"/>
  <c r="M68" i="4" a="1"/>
  <c r="M68" i="4" s="1"/>
  <c r="L68" i="4" s="1"/>
  <c r="M67" i="4" a="1"/>
  <c r="M67" i="4" s="1"/>
  <c r="L67" i="4" s="1"/>
  <c r="M66" i="4" a="1"/>
  <c r="M66" i="4" s="1"/>
  <c r="L66" i="4" s="1"/>
  <c r="M65" i="4" a="1"/>
  <c r="M65" i="4" s="1"/>
  <c r="L65" i="4" s="1"/>
  <c r="M64" i="4" a="1"/>
  <c r="M64" i="4" s="1"/>
  <c r="L64" i="4" s="1"/>
  <c r="M63" i="4" a="1"/>
  <c r="M63" i="4" s="1"/>
  <c r="L63" i="4" s="1"/>
  <c r="M62" i="4" a="1"/>
  <c r="M62" i="4" s="1"/>
  <c r="L62" i="4" s="1"/>
  <c r="M61" i="4" a="1"/>
  <c r="M61" i="4" s="1"/>
  <c r="L61" i="4" s="1"/>
  <c r="M60" i="4" a="1"/>
  <c r="M60" i="4" s="1"/>
  <c r="L60" i="4" s="1"/>
  <c r="M59" i="4" a="1"/>
  <c r="M59" i="4" s="1"/>
  <c r="L59" i="4" s="1"/>
  <c r="M57" i="4" a="1"/>
  <c r="M57" i="4" s="1"/>
  <c r="L57" i="4" s="1"/>
  <c r="M56" i="4" a="1"/>
  <c r="M56" i="4" s="1"/>
  <c r="L56" i="4" s="1"/>
  <c r="M55" i="4" a="1"/>
  <c r="M55" i="4" s="1"/>
  <c r="L55" i="4" s="1"/>
  <c r="M54" i="4" a="1"/>
  <c r="M54" i="4" s="1"/>
  <c r="L54" i="4" s="1"/>
  <c r="M53" i="4" a="1"/>
  <c r="M53" i="4" s="1"/>
  <c r="L53" i="4" s="1"/>
  <c r="M52" i="4" a="1"/>
  <c r="M52" i="4" s="1"/>
  <c r="L52" i="4" s="1"/>
  <c r="M51" i="4" a="1"/>
  <c r="M51" i="4" s="1"/>
  <c r="L51" i="4" s="1"/>
  <c r="M50" i="4" a="1"/>
  <c r="M50" i="4" s="1"/>
  <c r="L50" i="4" s="1"/>
  <c r="M49" i="4" a="1"/>
  <c r="M49" i="4" s="1"/>
  <c r="L49" i="4" s="1"/>
  <c r="M47" i="4" a="1"/>
  <c r="M47" i="4" s="1"/>
  <c r="L47" i="4" s="1"/>
  <c r="M46" i="4" a="1"/>
  <c r="M46" i="4" s="1"/>
  <c r="L46" i="4" s="1"/>
  <c r="M45" i="4" a="1"/>
  <c r="M45" i="4" s="1"/>
  <c r="L45" i="4" s="1"/>
  <c r="M44" i="4" a="1"/>
  <c r="M44" i="4" s="1"/>
  <c r="L44" i="4" s="1"/>
  <c r="M43" i="4" a="1"/>
  <c r="M43" i="4" s="1"/>
  <c r="L43" i="4" s="1"/>
  <c r="M42" i="4" a="1"/>
  <c r="M42" i="4" s="1"/>
  <c r="L42" i="4" s="1"/>
  <c r="M41" i="4" a="1"/>
  <c r="M41" i="4" s="1"/>
  <c r="L41" i="4" s="1"/>
  <c r="M40" i="4" a="1"/>
  <c r="M40" i="4" s="1"/>
  <c r="L40" i="4" s="1"/>
  <c r="M39" i="4" a="1"/>
  <c r="M39" i="4" s="1"/>
  <c r="L39" i="4" s="1"/>
  <c r="M36" i="4" a="1"/>
  <c r="M36" i="4" s="1"/>
  <c r="L36" i="4" s="1"/>
  <c r="M34" i="4" a="1"/>
  <c r="M34" i="4" s="1"/>
  <c r="L34" i="4" s="1"/>
  <c r="M33" i="4" a="1"/>
  <c r="M33" i="4" s="1"/>
  <c r="L33" i="4" s="1"/>
  <c r="M32" i="4" a="1"/>
  <c r="M32" i="4" s="1"/>
  <c r="L32" i="4" s="1"/>
  <c r="M31" i="4" a="1"/>
  <c r="M31" i="4" s="1"/>
  <c r="L31" i="4" s="1"/>
  <c r="M30" i="4" a="1"/>
  <c r="M30" i="4" s="1"/>
  <c r="L30" i="4" s="1"/>
  <c r="M29" i="4" a="1"/>
  <c r="M29" i="4" s="1"/>
  <c r="L29" i="4" s="1"/>
  <c r="M28" i="4" a="1"/>
  <c r="M28" i="4" s="1"/>
  <c r="L28" i="4" s="1"/>
  <c r="M27" i="4" a="1"/>
  <c r="M27" i="4" s="1"/>
  <c r="L27" i="4" s="1"/>
  <c r="M26" i="4" a="1"/>
  <c r="M26" i="4" s="1"/>
  <c r="L26" i="4" s="1"/>
  <c r="M24" i="4" a="1"/>
  <c r="M24" i="4" s="1"/>
  <c r="L24" i="4" s="1"/>
  <c r="M23" i="4" a="1"/>
  <c r="M23" i="4" s="1"/>
  <c r="L23" i="4" s="1"/>
  <c r="M22" i="4" a="1"/>
  <c r="M22" i="4" s="1"/>
  <c r="L22" i="4" s="1"/>
  <c r="M21" i="4" a="1"/>
  <c r="M21" i="4" s="1"/>
  <c r="L21" i="4" s="1"/>
  <c r="M20" i="4" a="1"/>
  <c r="M20" i="4" s="1"/>
  <c r="L20" i="4" s="1"/>
  <c r="M19" i="4" a="1"/>
  <c r="M19" i="4" s="1"/>
  <c r="L19" i="4" s="1"/>
  <c r="M18" i="4" a="1"/>
  <c r="M18" i="4" s="1"/>
  <c r="L18" i="4" s="1"/>
  <c r="M17" i="4" a="1"/>
  <c r="M17" i="4" s="1"/>
  <c r="L17" i="4" s="1"/>
  <c r="M15" i="4" a="1"/>
  <c r="M15" i="4" s="1"/>
  <c r="L15" i="4" s="1"/>
  <c r="M14" i="4" a="1"/>
  <c r="M14" i="4" s="1"/>
  <c r="L14" i="4" s="1"/>
  <c r="M13" i="4" a="1"/>
  <c r="M13" i="4" s="1"/>
  <c r="L13" i="4" s="1"/>
  <c r="M11" i="4" a="1"/>
  <c r="M11" i="4" s="1"/>
  <c r="L11" i="4" s="1"/>
  <c r="M10" i="4" a="1"/>
  <c r="M10" i="4" s="1"/>
  <c r="L10" i="4" s="1"/>
  <c r="M9" i="4" a="1"/>
  <c r="M9" i="4" s="1"/>
  <c r="L9" i="4" s="1"/>
  <c r="M7" i="4" a="1"/>
  <c r="M7" i="4" s="1"/>
  <c r="L7" i="4" s="1"/>
  <c r="M6" i="4" a="1"/>
  <c r="M6" i="4" s="1"/>
  <c r="L6" i="4" s="1"/>
  <c r="M5" i="4" a="1"/>
  <c r="M5" i="4" s="1"/>
  <c r="L5" i="4" s="1"/>
  <c r="L107" i="4" l="1"/>
  <c r="B6" i="10" s="1" a="1"/>
  <c r="B6" i="10" s="1"/>
  <c r="O106" i="4"/>
  <c r="D106" i="4"/>
  <c r="O104" i="4"/>
  <c r="D104" i="4"/>
  <c r="O103" i="4"/>
  <c r="D103" i="4"/>
  <c r="O100" i="4"/>
  <c r="D100" i="4"/>
  <c r="O99" i="4"/>
  <c r="D99" i="4"/>
  <c r="O98" i="4"/>
  <c r="D98" i="4"/>
  <c r="O97" i="4"/>
  <c r="D97" i="4"/>
  <c r="O95" i="4"/>
  <c r="P95" i="4" s="1"/>
  <c r="Q95" i="4" s="1"/>
  <c r="D95" i="4"/>
  <c r="O94" i="4"/>
  <c r="P94" i="4" s="1"/>
  <c r="D94" i="4"/>
  <c r="O93" i="4"/>
  <c r="D93" i="4"/>
  <c r="O92" i="4"/>
  <c r="D92" i="4"/>
  <c r="O90" i="4"/>
  <c r="D90" i="4"/>
  <c r="O87" i="4"/>
  <c r="D87" i="4"/>
  <c r="O85" i="4"/>
  <c r="D85" i="4"/>
  <c r="O84" i="4"/>
  <c r="D84" i="4"/>
  <c r="O83" i="4"/>
  <c r="D83" i="4"/>
  <c r="O82" i="4"/>
  <c r="P82" i="4" s="1"/>
  <c r="Q82" i="4" s="1"/>
  <c r="D82" i="4"/>
  <c r="O81" i="4"/>
  <c r="D81" i="4"/>
  <c r="O79" i="4"/>
  <c r="D79" i="4"/>
  <c r="O78" i="4"/>
  <c r="D78" i="4"/>
  <c r="O76" i="4"/>
  <c r="D76" i="4"/>
  <c r="O74" i="4"/>
  <c r="D74" i="4"/>
  <c r="O73" i="4"/>
  <c r="D73" i="4"/>
  <c r="O72" i="4"/>
  <c r="P72" i="4" s="1"/>
  <c r="Q72" i="4" s="1"/>
  <c r="D72" i="4"/>
  <c r="O71" i="4"/>
  <c r="D71" i="4"/>
  <c r="O70" i="4"/>
  <c r="P70" i="4" s="1"/>
  <c r="Q70" i="4" s="1"/>
  <c r="D70" i="4"/>
  <c r="O69" i="4"/>
  <c r="P69" i="4" s="1"/>
  <c r="D69" i="4"/>
  <c r="O68" i="4"/>
  <c r="D68" i="4"/>
  <c r="O67" i="4"/>
  <c r="D67" i="4"/>
  <c r="O66" i="4"/>
  <c r="D66" i="4"/>
  <c r="O65" i="4"/>
  <c r="D65" i="4"/>
  <c r="O64" i="4"/>
  <c r="D64" i="4"/>
  <c r="O63" i="4"/>
  <c r="D63" i="4"/>
  <c r="O62" i="4"/>
  <c r="D62" i="4"/>
  <c r="O61" i="4"/>
  <c r="P61" i="4" s="1"/>
  <c r="Q61" i="4" s="1"/>
  <c r="D61" i="4"/>
  <c r="O60" i="4"/>
  <c r="D60" i="4"/>
  <c r="O59" i="4"/>
  <c r="D59" i="4"/>
  <c r="O57" i="4"/>
  <c r="D57" i="4"/>
  <c r="O56" i="4"/>
  <c r="D56" i="4"/>
  <c r="O55" i="4"/>
  <c r="D55" i="4"/>
  <c r="O54" i="4"/>
  <c r="D54" i="4"/>
  <c r="O53" i="4"/>
  <c r="D53" i="4"/>
  <c r="O52" i="4"/>
  <c r="D52" i="4"/>
  <c r="O51" i="4"/>
  <c r="P51" i="4" s="1"/>
  <c r="D51" i="4"/>
  <c r="O50" i="4"/>
  <c r="P50" i="4" s="1"/>
  <c r="D50" i="4"/>
  <c r="O49" i="4"/>
  <c r="D49" i="4"/>
  <c r="O47" i="4"/>
  <c r="D47" i="4"/>
  <c r="O46" i="4"/>
  <c r="D46" i="4"/>
  <c r="O45" i="4"/>
  <c r="D45" i="4"/>
  <c r="O44" i="4"/>
  <c r="D44" i="4"/>
  <c r="O43" i="4"/>
  <c r="D43" i="4"/>
  <c r="O42" i="4"/>
  <c r="D42" i="4"/>
  <c r="O41" i="4"/>
  <c r="P41" i="4" s="1"/>
  <c r="Q41" i="4" s="1"/>
  <c r="D41" i="4"/>
  <c r="O40" i="4"/>
  <c r="D40" i="4"/>
  <c r="O39" i="4"/>
  <c r="D39" i="4"/>
  <c r="Q36" i="4"/>
  <c r="D36" i="4"/>
  <c r="O34" i="4"/>
  <c r="P34" i="4" s="1"/>
  <c r="D34" i="4"/>
  <c r="O33" i="4"/>
  <c r="D33" i="4"/>
  <c r="O32" i="4"/>
  <c r="D32" i="4"/>
  <c r="O31" i="4"/>
  <c r="D31" i="4"/>
  <c r="O30" i="4"/>
  <c r="D30" i="4"/>
  <c r="O29" i="4"/>
  <c r="P29" i="4" s="1"/>
  <c r="Q29" i="4" s="1"/>
  <c r="D29" i="4"/>
  <c r="O28" i="4"/>
  <c r="D28" i="4"/>
  <c r="O27" i="4"/>
  <c r="D27" i="4"/>
  <c r="I27" i="4" s="1"/>
  <c r="O26" i="4"/>
  <c r="D26" i="4"/>
  <c r="O24" i="4"/>
  <c r="D24" i="4"/>
  <c r="O23" i="4"/>
  <c r="D23" i="4"/>
  <c r="O22" i="4"/>
  <c r="D22" i="4"/>
  <c r="O21" i="4"/>
  <c r="D21" i="4"/>
  <c r="O20" i="4"/>
  <c r="P20" i="4" s="1"/>
  <c r="Q20" i="4" s="1"/>
  <c r="D20" i="4"/>
  <c r="O19" i="4"/>
  <c r="D19" i="4"/>
  <c r="O18" i="4"/>
  <c r="D18" i="4"/>
  <c r="I18" i="4" s="1"/>
  <c r="O17" i="4"/>
  <c r="D17" i="4"/>
  <c r="O15" i="4"/>
  <c r="P15" i="4" s="1"/>
  <c r="D15" i="4"/>
  <c r="O14" i="4"/>
  <c r="D14" i="4"/>
  <c r="I14" i="4" s="1"/>
  <c r="O13" i="4"/>
  <c r="D13" i="4"/>
  <c r="O11" i="4"/>
  <c r="P11" i="4" s="1"/>
  <c r="D11" i="4"/>
  <c r="O10" i="4"/>
  <c r="D10" i="4"/>
  <c r="I10" i="4" s="1"/>
  <c r="O9" i="4"/>
  <c r="D9" i="4"/>
  <c r="O7" i="4"/>
  <c r="D7" i="4"/>
  <c r="O6" i="4"/>
  <c r="D6" i="4"/>
  <c r="I6" i="4" s="1"/>
  <c r="O5" i="4"/>
  <c r="P5" i="4" s="1"/>
  <c r="D5" i="4"/>
  <c r="Q4" i="4"/>
  <c r="D4" i="4"/>
  <c r="I4" i="4" s="1"/>
  <c r="N36" i="1"/>
  <c r="N67" i="1"/>
  <c r="D106" i="1"/>
  <c r="H106" i="1" s="1"/>
  <c r="J106" i="1" s="1"/>
  <c r="D104" i="1"/>
  <c r="H104" i="1" s="1"/>
  <c r="J104" i="1" s="1"/>
  <c r="D103" i="1"/>
  <c r="H103" i="1" s="1"/>
  <c r="J103" i="1" s="1"/>
  <c r="D100" i="1"/>
  <c r="H100" i="1" s="1"/>
  <c r="J100" i="1" s="1"/>
  <c r="D99" i="1"/>
  <c r="H99" i="1" s="1"/>
  <c r="J99" i="1" s="1"/>
  <c r="D98" i="1"/>
  <c r="I98" i="1" s="1"/>
  <c r="D97" i="1"/>
  <c r="H97" i="1" s="1"/>
  <c r="J97" i="1" s="1"/>
  <c r="D95" i="1"/>
  <c r="H95" i="1" s="1"/>
  <c r="J95" i="1" s="1"/>
  <c r="D94" i="1"/>
  <c r="H94" i="1" s="1"/>
  <c r="J94" i="1" s="1"/>
  <c r="D93" i="1"/>
  <c r="H93" i="1" s="1"/>
  <c r="J93" i="1" s="1"/>
  <c r="D92" i="1"/>
  <c r="I92" i="1" s="1"/>
  <c r="D90" i="1"/>
  <c r="I90" i="1" s="1"/>
  <c r="D87" i="1"/>
  <c r="H87" i="1" s="1"/>
  <c r="J87" i="1" s="1"/>
  <c r="D85" i="1"/>
  <c r="H85" i="1" s="1"/>
  <c r="J85" i="1" s="1"/>
  <c r="D84" i="1"/>
  <c r="D83" i="1"/>
  <c r="D82" i="1"/>
  <c r="H82" i="1" s="1"/>
  <c r="J82" i="1" s="1"/>
  <c r="D81" i="1"/>
  <c r="I81" i="1" s="1"/>
  <c r="D79" i="1"/>
  <c r="I79" i="1" s="1"/>
  <c r="D78" i="1"/>
  <c r="I78" i="1" s="1"/>
  <c r="D76" i="1"/>
  <c r="I76" i="1" s="1"/>
  <c r="D74" i="1"/>
  <c r="I74" i="1" s="1"/>
  <c r="D73" i="1"/>
  <c r="I73" i="1" s="1"/>
  <c r="D72" i="1"/>
  <c r="I72" i="1" s="1"/>
  <c r="D71" i="1"/>
  <c r="H71" i="1" s="1"/>
  <c r="J71" i="1" s="1"/>
  <c r="D70" i="1"/>
  <c r="H70" i="1" s="1"/>
  <c r="J70" i="1" s="1"/>
  <c r="D69" i="1"/>
  <c r="H69" i="1" s="1"/>
  <c r="J69" i="1" s="1"/>
  <c r="D68" i="1"/>
  <c r="H68" i="1" s="1"/>
  <c r="J68" i="1" s="1"/>
  <c r="D67" i="1"/>
  <c r="H67" i="1" s="1"/>
  <c r="J67" i="1" s="1"/>
  <c r="D66" i="1"/>
  <c r="H66" i="1" s="1"/>
  <c r="J66" i="1" s="1"/>
  <c r="D65" i="1"/>
  <c r="H65" i="1" s="1"/>
  <c r="J65" i="1" s="1"/>
  <c r="D64" i="1"/>
  <c r="I64" i="1" s="1"/>
  <c r="D63" i="1"/>
  <c r="I63" i="1" s="1"/>
  <c r="D62" i="1"/>
  <c r="I62" i="1" s="1"/>
  <c r="D61" i="1"/>
  <c r="I61" i="1" s="1"/>
  <c r="D60" i="1"/>
  <c r="I60" i="1" s="1"/>
  <c r="D59" i="1"/>
  <c r="H59" i="1" s="1"/>
  <c r="J59" i="1" s="1"/>
  <c r="D57" i="1"/>
  <c r="H57" i="1" s="1"/>
  <c r="J57" i="1" s="1"/>
  <c r="D56" i="1"/>
  <c r="H56" i="1" s="1"/>
  <c r="J56" i="1" s="1"/>
  <c r="D55" i="1"/>
  <c r="H55" i="1" s="1"/>
  <c r="J55" i="1" s="1"/>
  <c r="D54" i="1"/>
  <c r="H54" i="1" s="1"/>
  <c r="J54" i="1" s="1"/>
  <c r="D53" i="1"/>
  <c r="H53" i="1" s="1"/>
  <c r="J53" i="1" s="1"/>
  <c r="D52" i="1"/>
  <c r="H52" i="1" s="1"/>
  <c r="J52" i="1" s="1"/>
  <c r="D51" i="1"/>
  <c r="H51" i="1" s="1"/>
  <c r="J51" i="1" s="1"/>
  <c r="D50" i="1"/>
  <c r="H50" i="1" s="1"/>
  <c r="J50" i="1" s="1"/>
  <c r="D49" i="1"/>
  <c r="H49" i="1" s="1"/>
  <c r="J49" i="1" s="1"/>
  <c r="D47" i="1"/>
  <c r="I47" i="1" s="1"/>
  <c r="D46" i="1"/>
  <c r="I46" i="1" s="1"/>
  <c r="D45" i="1"/>
  <c r="H45" i="1" s="1"/>
  <c r="J45" i="1" s="1"/>
  <c r="D44" i="1"/>
  <c r="H44" i="1" s="1"/>
  <c r="J44" i="1" s="1"/>
  <c r="D43" i="1"/>
  <c r="H43" i="1" s="1"/>
  <c r="J43" i="1" s="1"/>
  <c r="D42" i="1"/>
  <c r="H42" i="1" s="1"/>
  <c r="J42" i="1" s="1"/>
  <c r="D41" i="1"/>
  <c r="H41" i="1" s="1"/>
  <c r="J41" i="1" s="1"/>
  <c r="D40" i="1"/>
  <c r="I40" i="1" s="1"/>
  <c r="D39" i="1"/>
  <c r="I39" i="1" s="1"/>
  <c r="D36" i="1"/>
  <c r="H36" i="1" s="1"/>
  <c r="I36" i="1" s="1"/>
  <c r="D34" i="1"/>
  <c r="I34" i="1" s="1"/>
  <c r="D33" i="1"/>
  <c r="I33" i="1" s="1"/>
  <c r="D32" i="1"/>
  <c r="I32" i="1" s="1"/>
  <c r="D31" i="1"/>
  <c r="I31" i="1" s="1"/>
  <c r="D30" i="1"/>
  <c r="H30" i="1" s="1"/>
  <c r="J30" i="1" s="1"/>
  <c r="D29" i="1"/>
  <c r="H29" i="1" s="1"/>
  <c r="J29" i="1" s="1"/>
  <c r="D28" i="1"/>
  <c r="H28" i="1" s="1"/>
  <c r="J28" i="1" s="1"/>
  <c r="D27" i="1"/>
  <c r="H27" i="1" s="1"/>
  <c r="J27" i="1" s="1"/>
  <c r="D26" i="1"/>
  <c r="H26" i="1" s="1"/>
  <c r="J26" i="1" s="1"/>
  <c r="D24" i="1"/>
  <c r="H24" i="1" s="1"/>
  <c r="J24" i="1" s="1"/>
  <c r="D23" i="1"/>
  <c r="H23" i="1" s="1"/>
  <c r="J23" i="1" s="1"/>
  <c r="D22" i="1"/>
  <c r="I22" i="1" s="1"/>
  <c r="D21" i="1"/>
  <c r="I21" i="1" s="1"/>
  <c r="D20" i="1"/>
  <c r="I20" i="1" s="1"/>
  <c r="D19" i="1"/>
  <c r="I19" i="1" s="1"/>
  <c r="D18" i="1"/>
  <c r="I18" i="1" s="1"/>
  <c r="D17" i="1"/>
  <c r="H17" i="1" s="1"/>
  <c r="J17" i="1" s="1"/>
  <c r="D15" i="1"/>
  <c r="H15" i="1" s="1"/>
  <c r="J15" i="1" s="1"/>
  <c r="D14" i="1"/>
  <c r="H14" i="1" s="1"/>
  <c r="J14" i="1" s="1"/>
  <c r="D13" i="1"/>
  <c r="H13" i="1" s="1"/>
  <c r="J13" i="1" s="1"/>
  <c r="D11" i="1"/>
  <c r="H11" i="1" s="1"/>
  <c r="J11" i="1" s="1"/>
  <c r="D10" i="1"/>
  <c r="I10" i="1" s="1"/>
  <c r="D9" i="1"/>
  <c r="H9" i="1" s="1"/>
  <c r="J9" i="1" s="1"/>
  <c r="D7" i="1"/>
  <c r="H7" i="1" s="1"/>
  <c r="J7" i="1" s="1"/>
  <c r="D6" i="1"/>
  <c r="I6" i="1" s="1"/>
  <c r="D5" i="1"/>
  <c r="H5" i="1" s="1"/>
  <c r="J5" i="1" s="1"/>
  <c r="D4" i="1"/>
  <c r="L106" i="1"/>
  <c r="M106" i="1" s="1"/>
  <c r="L104" i="1"/>
  <c r="M104" i="1" s="1"/>
  <c r="L103" i="1"/>
  <c r="M103" i="1" s="1"/>
  <c r="L100" i="1"/>
  <c r="M100" i="1" s="1"/>
  <c r="L99" i="1"/>
  <c r="M99" i="1" s="1"/>
  <c r="L98" i="1"/>
  <c r="M98" i="1" s="1"/>
  <c r="L97" i="1"/>
  <c r="M97" i="1" s="1"/>
  <c r="L95" i="1"/>
  <c r="M95" i="1" s="1"/>
  <c r="N95" i="1" s="1"/>
  <c r="L94" i="1"/>
  <c r="M94" i="1" s="1"/>
  <c r="N94" i="1" s="1"/>
  <c r="L93" i="1"/>
  <c r="L92" i="1"/>
  <c r="M92" i="1" s="1"/>
  <c r="L90" i="1"/>
  <c r="L87" i="1"/>
  <c r="M87" i="1" s="1"/>
  <c r="L85" i="1"/>
  <c r="M85" i="1" s="1"/>
  <c r="L84" i="1"/>
  <c r="M84" i="1" s="1"/>
  <c r="L83" i="1"/>
  <c r="M83" i="1" s="1"/>
  <c r="L82" i="1"/>
  <c r="M82" i="1" s="1"/>
  <c r="L81" i="1"/>
  <c r="M81" i="1" s="1"/>
  <c r="L79" i="1"/>
  <c r="M79" i="1" s="1"/>
  <c r="N79" i="1" s="1"/>
  <c r="L78" i="1"/>
  <c r="M78" i="1" s="1"/>
  <c r="N78" i="1" s="1"/>
  <c r="L76" i="1"/>
  <c r="M76" i="1" s="1"/>
  <c r="N76" i="1" s="1"/>
  <c r="L74" i="1"/>
  <c r="M74" i="1" s="1"/>
  <c r="L73" i="1"/>
  <c r="M73" i="1" s="1"/>
  <c r="L72" i="1"/>
  <c r="M72" i="1" s="1"/>
  <c r="L71" i="1"/>
  <c r="M71" i="1" s="1"/>
  <c r="L70" i="1"/>
  <c r="M70" i="1" s="1"/>
  <c r="L69" i="1"/>
  <c r="M69" i="1" s="1"/>
  <c r="L68" i="1"/>
  <c r="M68" i="1" s="1"/>
  <c r="L67" i="1"/>
  <c r="M67" i="1" s="1"/>
  <c r="L66" i="1"/>
  <c r="M66" i="1" s="1"/>
  <c r="L65" i="1"/>
  <c r="M65" i="1" s="1"/>
  <c r="L64" i="1"/>
  <c r="M64" i="1" s="1"/>
  <c r="N64" i="1" s="1"/>
  <c r="L63" i="1"/>
  <c r="M63" i="1" s="1"/>
  <c r="N63" i="1" s="1"/>
  <c r="L62" i="1"/>
  <c r="M62" i="1" s="1"/>
  <c r="L61" i="1"/>
  <c r="M61" i="1" s="1"/>
  <c r="L60" i="1"/>
  <c r="M60" i="1" s="1"/>
  <c r="L59" i="1"/>
  <c r="M59" i="1" s="1"/>
  <c r="L57" i="1"/>
  <c r="M57" i="1" s="1"/>
  <c r="L56" i="1"/>
  <c r="M56" i="1" s="1"/>
  <c r="L55" i="1"/>
  <c r="M55" i="1" s="1"/>
  <c r="L54" i="1"/>
  <c r="M54" i="1" s="1"/>
  <c r="L53" i="1"/>
  <c r="M53" i="1" s="1"/>
  <c r="L52" i="1"/>
  <c r="M52" i="1" s="1"/>
  <c r="N52" i="1" s="1"/>
  <c r="L51" i="1"/>
  <c r="M51" i="1" s="1"/>
  <c r="N51" i="1" s="1"/>
  <c r="L50" i="1"/>
  <c r="M50" i="1" s="1"/>
  <c r="N50" i="1" s="1"/>
  <c r="L49" i="1"/>
  <c r="M49" i="1" s="1"/>
  <c r="L47" i="1"/>
  <c r="M47" i="1" s="1"/>
  <c r="L46" i="1"/>
  <c r="M46" i="1" s="1"/>
  <c r="L45" i="1"/>
  <c r="M45" i="1" s="1"/>
  <c r="L44" i="1"/>
  <c r="M44" i="1" s="1"/>
  <c r="L43" i="1"/>
  <c r="M43" i="1" s="1"/>
  <c r="L42" i="1"/>
  <c r="M42" i="1" s="1"/>
  <c r="L41" i="1"/>
  <c r="M41" i="1" s="1"/>
  <c r="L40" i="1"/>
  <c r="M40" i="1" s="1"/>
  <c r="L39" i="1"/>
  <c r="M39" i="1" s="1"/>
  <c r="L34" i="1"/>
  <c r="M34" i="1" s="1"/>
  <c r="N34" i="1" s="1"/>
  <c r="L33" i="1"/>
  <c r="M33" i="1" s="1"/>
  <c r="N33" i="1" s="1"/>
  <c r="L32" i="1"/>
  <c r="M32" i="1" s="1"/>
  <c r="L31" i="1"/>
  <c r="M31" i="1" s="1"/>
  <c r="L30" i="1"/>
  <c r="M30" i="1" s="1"/>
  <c r="L29" i="1"/>
  <c r="M29" i="1" s="1"/>
  <c r="L28" i="1"/>
  <c r="M28" i="1" s="1"/>
  <c r="L27" i="1"/>
  <c r="M27" i="1" s="1"/>
  <c r="L26" i="1"/>
  <c r="M26" i="1" s="1"/>
  <c r="L24" i="1"/>
  <c r="M24" i="1" s="1"/>
  <c r="L23" i="1"/>
  <c r="M23" i="1" s="1"/>
  <c r="L22" i="1"/>
  <c r="M22" i="1" s="1"/>
  <c r="L21" i="1"/>
  <c r="M21" i="1" s="1"/>
  <c r="L20" i="1"/>
  <c r="M20" i="1" s="1"/>
  <c r="L19" i="1"/>
  <c r="M19" i="1" s="1"/>
  <c r="L18" i="1"/>
  <c r="M18" i="1" s="1"/>
  <c r="L17" i="1"/>
  <c r="M17" i="1" s="1"/>
  <c r="L15" i="1"/>
  <c r="M15" i="1" s="1"/>
  <c r="L14" i="1"/>
  <c r="M14" i="1" s="1"/>
  <c r="L13" i="1"/>
  <c r="M13" i="1" s="1"/>
  <c r="L11" i="1"/>
  <c r="M11" i="1" s="1"/>
  <c r="L10" i="1"/>
  <c r="M10" i="1" s="1"/>
  <c r="L9" i="1"/>
  <c r="M9" i="1" s="1"/>
  <c r="L7" i="1"/>
  <c r="M7" i="1" s="1"/>
  <c r="L6" i="1"/>
  <c r="M6" i="1" s="1"/>
  <c r="N6" i="1" s="1"/>
  <c r="L5" i="1"/>
  <c r="M5" i="1" s="1"/>
  <c r="N5" i="1" s="1"/>
  <c r="N4" i="1"/>
  <c r="H84" i="1"/>
  <c r="J84" i="1" s="1"/>
  <c r="H83" i="1"/>
  <c r="J83" i="1" s="1"/>
  <c r="J60" i="4" l="1"/>
  <c r="I60" i="4"/>
  <c r="J81" i="4"/>
  <c r="I81" i="4"/>
  <c r="J5" i="4"/>
  <c r="I5" i="4"/>
  <c r="J13" i="4"/>
  <c r="I13" i="4"/>
  <c r="J20" i="4"/>
  <c r="I20" i="4"/>
  <c r="K20" i="4" s="1"/>
  <c r="J33" i="4"/>
  <c r="I33" i="4"/>
  <c r="K33" i="4" s="1"/>
  <c r="J42" i="4"/>
  <c r="I42" i="4"/>
  <c r="K55" i="4"/>
  <c r="I55" i="4"/>
  <c r="J62" i="4"/>
  <c r="I62" i="4"/>
  <c r="K62" i="4" s="1"/>
  <c r="J68" i="4"/>
  <c r="I68" i="4"/>
  <c r="K68" i="4" s="1"/>
  <c r="I74" i="4"/>
  <c r="K74" i="4" s="1"/>
  <c r="J83" i="4"/>
  <c r="I83" i="4"/>
  <c r="K83" i="4" s="1"/>
  <c r="J93" i="4"/>
  <c r="I93" i="4"/>
  <c r="K100" i="4"/>
  <c r="I100" i="4"/>
  <c r="I94" i="4"/>
  <c r="K94" i="4" s="1"/>
  <c r="I24" i="4"/>
  <c r="K24" i="4" s="1"/>
  <c r="J31" i="4"/>
  <c r="I31" i="4"/>
  <c r="J40" i="4"/>
  <c r="I40" i="4"/>
  <c r="K40" i="4" s="1"/>
  <c r="J53" i="4"/>
  <c r="I53" i="4"/>
  <c r="J66" i="4"/>
  <c r="I66" i="4"/>
  <c r="J72" i="4"/>
  <c r="I72" i="4"/>
  <c r="J98" i="4"/>
  <c r="I98" i="4"/>
  <c r="I107" i="4" s="1"/>
  <c r="I11" i="4"/>
  <c r="K11" i="4" s="1"/>
  <c r="J19" i="4"/>
  <c r="I19" i="4"/>
  <c r="K19" i="4" s="1"/>
  <c r="J26" i="4"/>
  <c r="I26" i="4"/>
  <c r="K32" i="4"/>
  <c r="I32" i="4"/>
  <c r="J54" i="4"/>
  <c r="I54" i="4"/>
  <c r="J61" i="4"/>
  <c r="I61" i="4"/>
  <c r="K61" i="4" s="1"/>
  <c r="J67" i="4"/>
  <c r="I67" i="4"/>
  <c r="K67" i="4" s="1"/>
  <c r="J73" i="4"/>
  <c r="I73" i="4"/>
  <c r="K73" i="4" s="1"/>
  <c r="J82" i="4"/>
  <c r="I82" i="4"/>
  <c r="J49" i="4"/>
  <c r="I49" i="4"/>
  <c r="J21" i="4"/>
  <c r="I21" i="4"/>
  <c r="I28" i="4"/>
  <c r="K28" i="4" s="1"/>
  <c r="J34" i="4"/>
  <c r="I34" i="4"/>
  <c r="K34" i="4" s="1"/>
  <c r="J43" i="4"/>
  <c r="I43" i="4"/>
  <c r="K43" i="4" s="1"/>
  <c r="I50" i="4"/>
  <c r="K50" i="4" s="1"/>
  <c r="J56" i="4"/>
  <c r="I56" i="4"/>
  <c r="J63" i="4"/>
  <c r="I63" i="4"/>
  <c r="K63" i="4" s="1"/>
  <c r="J69" i="4"/>
  <c r="I69" i="4"/>
  <c r="J76" i="4"/>
  <c r="I76" i="4"/>
  <c r="K76" i="4" s="1"/>
  <c r="J84" i="4"/>
  <c r="I84" i="4"/>
  <c r="K84" i="4" s="1"/>
  <c r="J103" i="4"/>
  <c r="I103" i="4"/>
  <c r="J7" i="4"/>
  <c r="I7" i="4"/>
  <c r="J15" i="4"/>
  <c r="I15" i="4"/>
  <c r="K15" i="4" s="1"/>
  <c r="J22" i="4"/>
  <c r="I22" i="4"/>
  <c r="J29" i="4"/>
  <c r="I29" i="4"/>
  <c r="I36" i="4"/>
  <c r="J36" i="4" s="1"/>
  <c r="J44" i="4"/>
  <c r="I44" i="4"/>
  <c r="J51" i="4"/>
  <c r="I51" i="4"/>
  <c r="J57" i="4"/>
  <c r="I57" i="4"/>
  <c r="K57" i="4" s="1"/>
  <c r="J64" i="4"/>
  <c r="I64" i="4"/>
  <c r="K64" i="4" s="1"/>
  <c r="J70" i="4"/>
  <c r="I70" i="4"/>
  <c r="K70" i="4" s="1"/>
  <c r="J78" i="4"/>
  <c r="I78" i="4"/>
  <c r="K78" i="4" s="1"/>
  <c r="J85" i="4"/>
  <c r="I85" i="4"/>
  <c r="J95" i="4"/>
  <c r="I95" i="4"/>
  <c r="J104" i="4"/>
  <c r="I104" i="4"/>
  <c r="J46" i="4"/>
  <c r="I46" i="4"/>
  <c r="K46" i="4" s="1"/>
  <c r="J90" i="4"/>
  <c r="I90" i="4"/>
  <c r="K90" i="4" s="1"/>
  <c r="J47" i="4"/>
  <c r="I47" i="4"/>
  <c r="K47" i="4" s="1"/>
  <c r="J92" i="4"/>
  <c r="I92" i="4"/>
  <c r="J9" i="4"/>
  <c r="I9" i="4"/>
  <c r="J23" i="4"/>
  <c r="I23" i="4"/>
  <c r="K23" i="4" s="1"/>
  <c r="J39" i="4"/>
  <c r="I39" i="4"/>
  <c r="K39" i="4" s="1"/>
  <c r="J52" i="4"/>
  <c r="I52" i="4"/>
  <c r="K52" i="4" s="1"/>
  <c r="I65" i="4"/>
  <c r="K65" i="4" s="1"/>
  <c r="J79" i="4"/>
  <c r="I79" i="4"/>
  <c r="J97" i="4"/>
  <c r="I97" i="4"/>
  <c r="J41" i="4"/>
  <c r="I41" i="4"/>
  <c r="J99" i="4"/>
  <c r="I99" i="4"/>
  <c r="J17" i="4"/>
  <c r="I17" i="4"/>
  <c r="K17" i="4" s="1"/>
  <c r="J30" i="4"/>
  <c r="I30" i="4"/>
  <c r="K30" i="4" s="1"/>
  <c r="I45" i="4"/>
  <c r="K45" i="4" s="1"/>
  <c r="J59" i="4"/>
  <c r="I59" i="4"/>
  <c r="J71" i="4"/>
  <c r="I71" i="4"/>
  <c r="K71" i="4" s="1"/>
  <c r="I87" i="4"/>
  <c r="K87" i="4" s="1"/>
  <c r="J106" i="4"/>
  <c r="I106" i="4"/>
  <c r="K106" i="4" s="1"/>
  <c r="N68" i="1"/>
  <c r="H76" i="1"/>
  <c r="J76" i="1" s="1"/>
  <c r="H78" i="1"/>
  <c r="J78" i="1" s="1"/>
  <c r="J100" i="4"/>
  <c r="K21" i="4"/>
  <c r="J94" i="4"/>
  <c r="J74" i="4"/>
  <c r="K7" i="4"/>
  <c r="J11" i="4"/>
  <c r="K22" i="4"/>
  <c r="K26" i="4"/>
  <c r="K29" i="4"/>
  <c r="J32" i="4"/>
  <c r="J45" i="4"/>
  <c r="J65" i="4"/>
  <c r="J87" i="4"/>
  <c r="Q51" i="4"/>
  <c r="K42" i="4"/>
  <c r="J55" i="4"/>
  <c r="J28" i="4"/>
  <c r="P26" i="4"/>
  <c r="Q26" i="4" s="1"/>
  <c r="P100" i="4"/>
  <c r="Q100" i="4" s="1"/>
  <c r="Q5" i="4"/>
  <c r="P67" i="4"/>
  <c r="Q67" i="4" s="1"/>
  <c r="P84" i="4"/>
  <c r="Q84" i="4" s="1"/>
  <c r="J6" i="4"/>
  <c r="K6" i="4"/>
  <c r="J27" i="4"/>
  <c r="K27" i="4"/>
  <c r="P45" i="4"/>
  <c r="Q45" i="4" s="1"/>
  <c r="J24" i="4"/>
  <c r="J50" i="4"/>
  <c r="P78" i="4"/>
  <c r="Q78" i="4" s="1"/>
  <c r="K92" i="4"/>
  <c r="J10" i="4"/>
  <c r="K10" i="4"/>
  <c r="P13" i="4"/>
  <c r="Q13" i="4" s="1"/>
  <c r="P19" i="4"/>
  <c r="Q19" i="4" s="1"/>
  <c r="P55" i="4"/>
  <c r="Q55" i="4" s="1"/>
  <c r="K60" i="4"/>
  <c r="K4" i="4"/>
  <c r="P43" i="4"/>
  <c r="Q43" i="4" s="1"/>
  <c r="P92" i="4"/>
  <c r="Q92" i="4" s="1"/>
  <c r="K104" i="4"/>
  <c r="J14" i="4"/>
  <c r="K14" i="4"/>
  <c r="P17" i="4"/>
  <c r="Q17" i="4" s="1"/>
  <c r="P65" i="4"/>
  <c r="Q65" i="4" s="1"/>
  <c r="K69" i="4"/>
  <c r="P53" i="4"/>
  <c r="Q53" i="4" s="1"/>
  <c r="P74" i="4"/>
  <c r="Q74" i="4" s="1"/>
  <c r="K81" i="4"/>
  <c r="P22" i="4"/>
  <c r="Q22" i="4" s="1"/>
  <c r="P28" i="4"/>
  <c r="Q28" i="4" s="1"/>
  <c r="P47" i="4"/>
  <c r="Q47" i="4" s="1"/>
  <c r="P63" i="4"/>
  <c r="Q63" i="4" s="1"/>
  <c r="K97" i="4"/>
  <c r="P57" i="4"/>
  <c r="Q57" i="4" s="1"/>
  <c r="P31" i="4"/>
  <c r="Q31" i="4" s="1"/>
  <c r="P9" i="4"/>
  <c r="Q9" i="4" s="1"/>
  <c r="P98" i="4"/>
  <c r="Q98" i="4" s="1"/>
  <c r="P104" i="4"/>
  <c r="Q104" i="4" s="1"/>
  <c r="J18" i="4"/>
  <c r="K18" i="4"/>
  <c r="P33" i="4"/>
  <c r="Q33" i="4" s="1"/>
  <c r="P87" i="4"/>
  <c r="Q87" i="4" s="1"/>
  <c r="K99" i="4"/>
  <c r="K103" i="4"/>
  <c r="P7" i="4"/>
  <c r="Q7" i="4" s="1"/>
  <c r="Q11" i="4"/>
  <c r="Q15" i="4"/>
  <c r="Q50" i="4"/>
  <c r="K59" i="4"/>
  <c r="Q69" i="4"/>
  <c r="K79" i="4"/>
  <c r="Q94" i="4"/>
  <c r="K44" i="4"/>
  <c r="K54" i="4"/>
  <c r="K56" i="4"/>
  <c r="K66" i="4"/>
  <c r="K85" i="4"/>
  <c r="P24" i="4"/>
  <c r="Q24" i="4" s="1"/>
  <c r="P30" i="4"/>
  <c r="Q30" i="4" s="1"/>
  <c r="P40" i="4"/>
  <c r="Q40" i="4" s="1"/>
  <c r="P60" i="4"/>
  <c r="Q60" i="4" s="1"/>
  <c r="P81" i="4"/>
  <c r="Q81" i="4" s="1"/>
  <c r="P42" i="4"/>
  <c r="Q42" i="4" s="1"/>
  <c r="K49" i="4"/>
  <c r="P52" i="4"/>
  <c r="Q52" i="4" s="1"/>
  <c r="P62" i="4"/>
  <c r="Q62" i="4" s="1"/>
  <c r="P71" i="4"/>
  <c r="Q71" i="4" s="1"/>
  <c r="P83" i="4"/>
  <c r="Q83" i="4" s="1"/>
  <c r="K93" i="4"/>
  <c r="P97" i="4"/>
  <c r="Q97" i="4" s="1"/>
  <c r="P21" i="4"/>
  <c r="Q21" i="4" s="1"/>
  <c r="P27" i="4"/>
  <c r="Q27" i="4" s="1"/>
  <c r="P44" i="4"/>
  <c r="Q44" i="4" s="1"/>
  <c r="P54" i="4"/>
  <c r="Q54" i="4" s="1"/>
  <c r="P64" i="4"/>
  <c r="Q64" i="4" s="1"/>
  <c r="P73" i="4"/>
  <c r="Q73" i="4" s="1"/>
  <c r="P85" i="4"/>
  <c r="Q85" i="4" s="1"/>
  <c r="P99" i="4"/>
  <c r="Q99" i="4" s="1"/>
  <c r="K5" i="4"/>
  <c r="K9" i="4"/>
  <c r="K13" i="4"/>
  <c r="K31" i="4"/>
  <c r="P32" i="4"/>
  <c r="Q32" i="4" s="1"/>
  <c r="K41" i="4"/>
  <c r="K51" i="4"/>
  <c r="K53" i="4"/>
  <c r="K72" i="4"/>
  <c r="K82" i="4"/>
  <c r="K95" i="4"/>
  <c r="K98" i="4"/>
  <c r="P6" i="4"/>
  <c r="Q6" i="4" s="1"/>
  <c r="P10" i="4"/>
  <c r="Q10" i="4" s="1"/>
  <c r="P14" i="4"/>
  <c r="Q14" i="4" s="1"/>
  <c r="P18" i="4"/>
  <c r="Q18" i="4" s="1"/>
  <c r="P23" i="4"/>
  <c r="Q23" i="4" s="1"/>
  <c r="P46" i="4"/>
  <c r="Q46" i="4" s="1"/>
  <c r="P56" i="4"/>
  <c r="Q56" i="4" s="1"/>
  <c r="P66" i="4"/>
  <c r="Q66" i="4" s="1"/>
  <c r="P76" i="4"/>
  <c r="Q76" i="4" s="1"/>
  <c r="P90" i="4"/>
  <c r="Q90" i="4" s="1"/>
  <c r="P103" i="4"/>
  <c r="Q103" i="4" s="1"/>
  <c r="Q34" i="4"/>
  <c r="P39" i="4"/>
  <c r="Q39" i="4" s="1"/>
  <c r="P49" i="4"/>
  <c r="Q49" i="4" s="1"/>
  <c r="P59" i="4"/>
  <c r="Q59" i="4" s="1"/>
  <c r="P68" i="4"/>
  <c r="Q68" i="4" s="1"/>
  <c r="P79" i="4"/>
  <c r="Q79" i="4" s="1"/>
  <c r="P93" i="4"/>
  <c r="Q93" i="4" s="1"/>
  <c r="P106" i="4"/>
  <c r="Q106" i="4" s="1"/>
  <c r="H79" i="1"/>
  <c r="J79" i="1" s="1"/>
  <c r="H10" i="1"/>
  <c r="J10" i="1" s="1"/>
  <c r="H98" i="1"/>
  <c r="J98" i="1" s="1"/>
  <c r="N20" i="1"/>
  <c r="N21" i="1"/>
  <c r="N27" i="1"/>
  <c r="N69" i="1"/>
  <c r="H40" i="1"/>
  <c r="J40" i="1" s="1"/>
  <c r="N7" i="1"/>
  <c r="N40" i="1"/>
  <c r="N41" i="1"/>
  <c r="N11" i="1"/>
  <c r="N82" i="1"/>
  <c r="N43" i="1"/>
  <c r="N83" i="1"/>
  <c r="N53" i="1"/>
  <c r="N84" i="1"/>
  <c r="N39" i="1"/>
  <c r="N10" i="1"/>
  <c r="N81" i="1"/>
  <c r="N42" i="1"/>
  <c r="N13" i="1"/>
  <c r="N30" i="1"/>
  <c r="N60" i="1"/>
  <c r="N54" i="1"/>
  <c r="N97" i="1"/>
  <c r="N9" i="1"/>
  <c r="N22" i="1"/>
  <c r="N55" i="1"/>
  <c r="N98" i="1"/>
  <c r="N23" i="1"/>
  <c r="N56" i="1"/>
  <c r="N99" i="1"/>
  <c r="N24" i="1"/>
  <c r="N65" i="1"/>
  <c r="N100" i="1"/>
  <c r="I17" i="1"/>
  <c r="N26" i="1"/>
  <c r="N66" i="1"/>
  <c r="M93" i="1"/>
  <c r="N93" i="1" s="1"/>
  <c r="N18" i="1"/>
  <c r="N31" i="1"/>
  <c r="N47" i="1"/>
  <c r="N61" i="1"/>
  <c r="N73" i="1"/>
  <c r="N92" i="1"/>
  <c r="N19" i="1"/>
  <c r="N32" i="1"/>
  <c r="N49" i="1"/>
  <c r="N62" i="1"/>
  <c r="N74" i="1"/>
  <c r="N103" i="1"/>
  <c r="N14" i="1"/>
  <c r="N28" i="1"/>
  <c r="N44" i="1"/>
  <c r="N57" i="1"/>
  <c r="N70" i="1"/>
  <c r="N85" i="1"/>
  <c r="N104" i="1"/>
  <c r="M90" i="1"/>
  <c r="N90" i="1" s="1"/>
  <c r="N15" i="1"/>
  <c r="N29" i="1"/>
  <c r="N45" i="1"/>
  <c r="N59" i="1"/>
  <c r="N71" i="1"/>
  <c r="N87" i="1"/>
  <c r="N106" i="1"/>
  <c r="N17" i="1"/>
  <c r="N46" i="1"/>
  <c r="N72" i="1"/>
  <c r="I59" i="1"/>
  <c r="I106" i="1"/>
  <c r="H63" i="1"/>
  <c r="J63" i="1" s="1"/>
  <c r="H64" i="1"/>
  <c r="J64" i="1" s="1"/>
  <c r="H20" i="1"/>
  <c r="J20" i="1" s="1"/>
  <c r="H33" i="1"/>
  <c r="J33" i="1" s="1"/>
  <c r="H6" i="1"/>
  <c r="J6" i="1" s="1"/>
  <c r="H21" i="1"/>
  <c r="J21" i="1" s="1"/>
  <c r="H34" i="1"/>
  <c r="J34" i="1" s="1"/>
  <c r="H22" i="1"/>
  <c r="J22" i="1" s="1"/>
  <c r="H39" i="1"/>
  <c r="J39" i="1" s="1"/>
  <c r="I53" i="1"/>
  <c r="H62" i="1"/>
  <c r="J62" i="1" s="1"/>
  <c r="H74" i="1"/>
  <c r="J74" i="1" s="1"/>
  <c r="H81" i="1"/>
  <c r="J81" i="1" s="1"/>
  <c r="I11" i="1"/>
  <c r="I54" i="1"/>
  <c r="I99" i="1"/>
  <c r="I13" i="1"/>
  <c r="I55" i="1"/>
  <c r="I100" i="1"/>
  <c r="I41" i="1"/>
  <c r="I82" i="1"/>
  <c r="H72" i="1"/>
  <c r="J72" i="1" s="1"/>
  <c r="I23" i="1"/>
  <c r="I45" i="1"/>
  <c r="I65" i="1"/>
  <c r="I87" i="1"/>
  <c r="H73" i="1"/>
  <c r="J73" i="1" s="1"/>
  <c r="I24" i="1"/>
  <c r="I49" i="1"/>
  <c r="I66" i="1"/>
  <c r="I93" i="1"/>
  <c r="I26" i="1"/>
  <c r="I50" i="1"/>
  <c r="I67" i="1"/>
  <c r="I94" i="1"/>
  <c r="I83" i="1"/>
  <c r="I7" i="1"/>
  <c r="I27" i="1"/>
  <c r="I51" i="1"/>
  <c r="I68" i="1"/>
  <c r="I95" i="1"/>
  <c r="I42" i="1"/>
  <c r="I9" i="1"/>
  <c r="I30" i="1"/>
  <c r="I52" i="1"/>
  <c r="I71" i="1"/>
  <c r="I97" i="1"/>
  <c r="H60" i="1"/>
  <c r="J60" i="1" s="1"/>
  <c r="H61" i="1"/>
  <c r="J61" i="1" s="1"/>
  <c r="H32" i="1"/>
  <c r="J32" i="1" s="1"/>
  <c r="H46" i="1"/>
  <c r="J46" i="1" s="1"/>
  <c r="H90" i="1"/>
  <c r="J90" i="1" s="1"/>
  <c r="H92" i="1"/>
  <c r="J92" i="1" s="1"/>
  <c r="H18" i="1"/>
  <c r="J18" i="1" s="1"/>
  <c r="I5" i="1"/>
  <c r="H19" i="1"/>
  <c r="J19" i="1" s="1"/>
  <c r="H31" i="1"/>
  <c r="J31" i="1" s="1"/>
  <c r="H47" i="1"/>
  <c r="J47" i="1" s="1"/>
  <c r="I14" i="1"/>
  <c r="I28" i="1"/>
  <c r="I43" i="1"/>
  <c r="I56" i="1"/>
  <c r="I69" i="1"/>
  <c r="I84" i="1"/>
  <c r="I103" i="1"/>
  <c r="I15" i="1"/>
  <c r="I29" i="1"/>
  <c r="I44" i="1"/>
  <c r="I57" i="1"/>
  <c r="I70" i="1"/>
  <c r="I85" i="1"/>
  <c r="I104" i="1"/>
  <c r="H4" i="1"/>
  <c r="H107" i="1" s="1"/>
  <c r="K107" i="4" l="1"/>
  <c r="B3" i="10"/>
  <c r="J4" i="4"/>
  <c r="J107" i="4" s="1"/>
  <c r="J4" i="1"/>
  <c r="J107" i="1" s="1"/>
  <c r="B5" i="10" s="1"/>
  <c r="I4" i="1"/>
  <c r="I107" i="1" s="1"/>
  <c r="B4"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<sst xmlns="http://schemas.openxmlformats.org/spreadsheetml/2006/main" count="620" uniqueCount="129">
  <si>
    <t>€/yksikkö</t>
  </si>
  <si>
    <t>Pitoaika</t>
  </si>
  <si>
    <t>KANTAVERKON ILMAJOHTOVERKKO</t>
  </si>
  <si>
    <t>400 kV PYLVÄÄT</t>
  </si>
  <si>
    <t>Vapaasti seisovat teräspylväät</t>
  </si>
  <si>
    <t>Harustetut teräspylväät</t>
  </si>
  <si>
    <t>Harustetut alumiinipylväät</t>
  </si>
  <si>
    <t>Peltopylväs</t>
  </si>
  <si>
    <t>400+110 kV PYLVÄÄT</t>
  </si>
  <si>
    <t>220 kV PYLVÄÄT</t>
  </si>
  <si>
    <t>Vapaasti seisovat  teräspylväät</t>
  </si>
  <si>
    <t>Harustetut puupylväät</t>
  </si>
  <si>
    <t>110 kV PYLVÄÄT</t>
  </si>
  <si>
    <t>Vapaasti seisovat teräspylväät, useita virtapiirejä</t>
  </si>
  <si>
    <t>Harustetut teräspylväät, useita virtapiirejä</t>
  </si>
  <si>
    <t>Harustetut teräspylväät, jääkuormapylväs</t>
  </si>
  <si>
    <t>400, 220 ja 110 kV JOHTIMET</t>
  </si>
  <si>
    <r>
      <t>ACSR 450 - 650 mm</t>
    </r>
    <r>
      <rPr>
        <b/>
        <vertAlign val="superscript"/>
        <sz val="8"/>
        <color rgb="FF000000"/>
        <rFont val="Verdana"/>
        <family val="2"/>
      </rPr>
      <t>2</t>
    </r>
  </si>
  <si>
    <r>
      <t>ACSR 300 - 459 mm</t>
    </r>
    <r>
      <rPr>
        <b/>
        <vertAlign val="superscript"/>
        <sz val="8"/>
        <color rgb="FF000000"/>
        <rFont val="Verdana"/>
        <family val="2"/>
      </rPr>
      <t>2</t>
    </r>
  </si>
  <si>
    <r>
      <t>ACSR 150 - 299 mm</t>
    </r>
    <r>
      <rPr>
        <b/>
        <vertAlign val="superscript"/>
        <sz val="8"/>
        <color rgb="FF000000"/>
        <rFont val="Verdana"/>
        <family val="2"/>
      </rPr>
      <t>2</t>
    </r>
  </si>
  <si>
    <r>
      <t>ACSR 67 - 149 mm</t>
    </r>
    <r>
      <rPr>
        <b/>
        <vertAlign val="superscript"/>
        <sz val="8"/>
        <color rgb="FF000000"/>
        <rFont val="Verdana"/>
        <family val="2"/>
      </rPr>
      <t>2</t>
    </r>
  </si>
  <si>
    <t>AACSR</t>
  </si>
  <si>
    <t>Teräsjohdin</t>
  </si>
  <si>
    <t>Alumiiniseosjohdin AAAC</t>
  </si>
  <si>
    <t>Alumiinijohdin AAC</t>
  </si>
  <si>
    <t>Optiset ukkosjohtimet</t>
  </si>
  <si>
    <t>400, 220 ja 110 kV JOHTOKADUT</t>
  </si>
  <si>
    <t>Johtokatu</t>
  </si>
  <si>
    <t>KANTAVERKON SÄHKÖASEMAT</t>
  </si>
  <si>
    <t>SÄHKÖASEMAT PRIMÄÄRIJÄRJESTELMÄT</t>
  </si>
  <si>
    <t>400 kV duplex-kenttä</t>
  </si>
  <si>
    <t>400 kV kenttä</t>
  </si>
  <si>
    <t>220 kV kenttä</t>
  </si>
  <si>
    <t>110 kV kenttä</t>
  </si>
  <si>
    <t>110 kV SF6-kenttä</t>
  </si>
  <si>
    <t>110 kV SF6-vapaa kenttä</t>
  </si>
  <si>
    <t>110 kV liityntäasema kenttä</t>
  </si>
  <si>
    <t>20 / 10 kV kenttä</t>
  </si>
  <si>
    <t>220 / 110 kV erotinasema</t>
  </si>
  <si>
    <t>SÄHKÖASEMAT TOISIOJÄRJESTELMÄT</t>
  </si>
  <si>
    <t>400 kV duplex-kentän toisio</t>
  </si>
  <si>
    <t>400 kV kentän toisio</t>
  </si>
  <si>
    <t>220 kV kentän toisio</t>
  </si>
  <si>
    <t>110 kV kentän toisio</t>
  </si>
  <si>
    <t>110 kV SF6-kentän toisio</t>
  </si>
  <si>
    <t>110 kV SF6-vapaa kentän toisio</t>
  </si>
  <si>
    <t>110 kV liityntäaseman kentän toisio</t>
  </si>
  <si>
    <t>20 / 10 kV kentän toisio</t>
  </si>
  <si>
    <t>400 kV sarjakompensointiaseman toisio</t>
  </si>
  <si>
    <t>SÄHKÖASEMALAITTEET</t>
  </si>
  <si>
    <t>400 kV katkaisija</t>
  </si>
  <si>
    <t>220 kV katkaisija</t>
  </si>
  <si>
    <t>110 kV AIS katkaisija</t>
  </si>
  <si>
    <t>20 / 10 kV katkaisija</t>
  </si>
  <si>
    <t>400 kV erotin</t>
  </si>
  <si>
    <t>220 kV erotin</t>
  </si>
  <si>
    <t>110 kV AIS erotin</t>
  </si>
  <si>
    <t>20 / 10 kV erotin</t>
  </si>
  <si>
    <t>400 kV mittamuuntaja</t>
  </si>
  <si>
    <t>220 kV mittamuuntaja</t>
  </si>
  <si>
    <t>110 kV AIS mittamuuntaja</t>
  </si>
  <si>
    <t>20 / 10 kV mittamuuntaja</t>
  </si>
  <si>
    <t>110 kV kondensaattori</t>
  </si>
  <si>
    <t>20 / 10 kV kondensaattori</t>
  </si>
  <si>
    <t>20 / 10 kV reaktori, öljyeristeinen</t>
  </si>
  <si>
    <t>20 / 10 KV reaktori, ilmaeristeinen</t>
  </si>
  <si>
    <t>SUURJÄNNITEKAAPELIT SÄHKÖASEMALLA</t>
  </si>
  <si>
    <t>110 kV suurjännitekaapelit</t>
  </si>
  <si>
    <t>SF6 SÄHKÖASEMAT</t>
  </si>
  <si>
    <r>
      <t>400 kV SF</t>
    </r>
    <r>
      <rPr>
        <b/>
        <vertAlign val="subscript"/>
        <sz val="8"/>
        <color theme="1"/>
        <rFont val="Verdana"/>
        <family val="2"/>
      </rPr>
      <t>6</t>
    </r>
    <r>
      <rPr>
        <b/>
        <sz val="8"/>
        <color theme="1"/>
        <rFont val="Verdana"/>
        <family val="2"/>
      </rPr>
      <t>-kojeisto</t>
    </r>
  </si>
  <si>
    <r>
      <t>220 kV SF</t>
    </r>
    <r>
      <rPr>
        <b/>
        <vertAlign val="subscript"/>
        <sz val="8"/>
        <color theme="1"/>
        <rFont val="Verdana"/>
        <family val="2"/>
      </rPr>
      <t>6</t>
    </r>
    <r>
      <rPr>
        <b/>
        <sz val="8"/>
        <color theme="1"/>
        <rFont val="Verdana"/>
        <family val="2"/>
      </rPr>
      <t>-kojeisto</t>
    </r>
  </si>
  <si>
    <t>MUUNTAJAT</t>
  </si>
  <si>
    <t>400 / 220 kV muuntaja tai 400 / 120 kV muuntaja</t>
  </si>
  <si>
    <t>220 / 120 kV muuntaja</t>
  </si>
  <si>
    <t>220 / 21 kV muuntaja</t>
  </si>
  <si>
    <t>110 / 10 kV muuntaja</t>
  </si>
  <si>
    <t>20 / 0,4 kV ja 10 / 0,4 kV muuntaja</t>
  </si>
  <si>
    <t>SÄHKÖASEMARAKENNUKSET</t>
  </si>
  <si>
    <t>Sähköasemarakennus</t>
  </si>
  <si>
    <t>KANTEVERKON TASASÄHKÖVERKKO</t>
  </si>
  <si>
    <t>Elektrodijohdon puupylväät Fenno-Skan</t>
  </si>
  <si>
    <t>400 kV TASASÄHKÖMAAKAAPELI</t>
  </si>
  <si>
    <t>Tasasähköjohto Fenno-Skan 1</t>
  </si>
  <si>
    <t>Tasasähköjohto Fenno-Skan 2</t>
  </si>
  <si>
    <t>Tasasähköjohto Estlink 1</t>
  </si>
  <si>
    <t>Tasasähköjohto Estlink 2</t>
  </si>
  <si>
    <t>400 kV TASASÄHKÖASEMAT</t>
  </si>
  <si>
    <t>Tasasähköasema Fenno-Skan 1</t>
  </si>
  <si>
    <t>Tasasähköasema Fenno-Skan 2</t>
  </si>
  <si>
    <t>Tasasähköasema Estlink 1</t>
  </si>
  <si>
    <t>Tasasähköasema Estlink 2</t>
  </si>
  <si>
    <t>KANTAVERKON MUUT VERKKOKOMPONENTIT</t>
  </si>
  <si>
    <t>SARJAKOMPENSOINTI</t>
  </si>
  <si>
    <t>400 kV sarjakompensointiasemat</t>
  </si>
  <si>
    <t>400 kV SVC-laitokset</t>
  </si>
  <si>
    <t>VARAVOIMA</t>
  </si>
  <si>
    <t>Nopea häiriöreservi</t>
  </si>
  <si>
    <t>KHI 2022</t>
  </si>
  <si>
    <t>KHI 2024</t>
  </si>
  <si>
    <t>KHI 2025</t>
  </si>
  <si>
    <t>KHI 2026</t>
  </si>
  <si>
    <t>KHI 2027</t>
  </si>
  <si>
    <t>Verkonhaltijan nimi</t>
  </si>
  <si>
    <t>Ilmoitusvuosi</t>
  </si>
  <si>
    <t>Kuluttajahintaindeksit</t>
  </si>
  <si>
    <t>Komponentin kokonaismäärä</t>
  </si>
  <si>
    <t>Tuella rahoitettu osuus (%)</t>
  </si>
  <si>
    <t>Tuella rahoitettu määrä</t>
  </si>
  <si>
    <t>Keski-ikä</t>
  </si>
  <si>
    <t>Puretut</t>
  </si>
  <si>
    <t>Jälleenhankinta-arvo (t€)</t>
  </si>
  <si>
    <t>Nykykäyttöarvo (t€)</t>
  </si>
  <si>
    <t>Tasapoisto (t€)</t>
  </si>
  <si>
    <t>Pitoaika alaraja</t>
  </si>
  <si>
    <t>Pitoaika yläraja</t>
  </si>
  <si>
    <t>Tarkastus</t>
  </si>
  <si>
    <t>Investoinnit ennen vuotta 2024</t>
  </si>
  <si>
    <t>Investoinnit</t>
  </si>
  <si>
    <t>Investoinnit (t€)</t>
  </si>
  <si>
    <t>€/yksikkö alustava</t>
  </si>
  <si>
    <t>€/yksikkö lopullinen</t>
  </si>
  <si>
    <t xml:space="preserve">Jälleenhankinta-arvo t€
</t>
  </si>
  <si>
    <t xml:space="preserve">Nykykäyttöarvo t€
</t>
  </si>
  <si>
    <t xml:space="preserve">Tasapoisto t€
</t>
  </si>
  <si>
    <t xml:space="preserve">Investoinnit t€
</t>
  </si>
  <si>
    <t>Vuoden 2024 investoinnit</t>
  </si>
  <si>
    <t>Vuoden 2025 investoinnit</t>
  </si>
  <si>
    <t>Vuoden 2026 investoinnit</t>
  </si>
  <si>
    <t>Vuoden 2027 investoinnit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</si>
</sst>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
    <numFmt numFmtId="165" formatCode="_-* #,##0.000_-;\-* #,##0.000_-;_-* &quot;-&quot;??_-;_-@_-"/>
  </numFmts>
  <fonts count="16" x14ac:knownFonts="1">
    <font>
      <sz val="11"/>
      <color theme="1"/>
      <name val="Calibri"/>
      <family val="2"/>
      <scheme val="minor"/>
    </font>
    <font>
      <sz val="11"/>
      <color theme="1"/>
      <name val="Calibri"/>
      <family val="2"/>
      <scheme val="minor"/>
    </font>
    <font>
      <b/>
      <sz val="8"/>
      <color rgb="FFFFFFFF"/>
      <name val="Verdana"/>
      <family val="2"/>
    </font>
    <font>
      <b/>
      <sz val="12"/>
      <color rgb="FFFFFFFF"/>
      <name val="Verdana"/>
      <family val="2"/>
    </font>
    <font>
      <b/>
      <sz val="10"/>
      <color rgb="FFFFFFFF"/>
      <name val="Verdana"/>
      <family val="2"/>
    </font>
    <font>
      <b/>
      <sz val="8"/>
      <color rgb="FF000000"/>
      <name val="Verdana"/>
      <family val="2"/>
    </font>
    <font>
      <b/>
      <sz val="8"/>
      <color theme="1"/>
      <name val="Verdana"/>
      <family val="2"/>
    </font>
    <font>
      <b/>
      <vertAlign val="superscript"/>
      <sz val="8"/>
      <color rgb="FF000000"/>
      <name val="Verdana"/>
      <family val="2"/>
    </font>
    <font>
      <b/>
      <vertAlign val="subscript"/>
      <sz val="8"/>
      <color theme="1"/>
      <name val="Verdana"/>
      <family val="2"/>
    </font>
    <font>
      <b/>
      <sz val="11"/>
      <color theme="1"/>
      <name val="Calibri"/>
      <family val="2"/>
      <scheme val="minor"/>
    </font>
    <font>
      <b/>
      <sz val="9"/>
      <color rgb="FFFFFFFF"/>
      <name val="Verdana"/>
      <family val="2"/>
    </font>
    <font>
      <b/>
      <sz val="11"/>
      <color rgb="FFFFFFFF"/>
      <name val="Verdana"/>
      <family val="2"/>
    </font>
    <font>
      <sz val="10"/>
      <color rgb="FFFFFFFF"/>
      <name val="Verdana"/>
      <family val="2"/>
    </font>
    <font>
      <sz val="12"/>
      <color rgb="FFFFFFFF"/>
      <name val="Verdana"/>
      <family val="2"/>
    </font>
    <font>
      <sz val="9"/>
      <color rgb="FF000000"/>
      <name val="Calibri"/>
      <family val="2"/>
    </font>
    <font>
      <sz val="11"/>
      <color rgb="FF000000"/>
      <name val="Calibri"/>
      <family val="2"/>
      <scheme val="minor"/>
    </font>
  </fonts>
  <fills count="9">
    <fill>
      <patternFill patternType="none"/>
    </fill>
    <fill>
      <patternFill patternType="gray125"/>
    </fill>
    <fill>
      <patternFill patternType="solid">
        <fgColor rgb="FF44546A"/>
        <bgColor indexed="64"/>
      </patternFill>
    </fill>
    <fill>
      <patternFill patternType="solid">
        <fgColor rgb="FFBC2359"/>
        <bgColor indexed="64"/>
      </patternFill>
    </fill>
    <fill>
      <patternFill patternType="solid">
        <fgColor rgb="FFFBBA00"/>
        <bgColor indexed="64"/>
      </patternFill>
    </fill>
    <fill>
      <patternFill patternType="solid">
        <fgColor theme="2"/>
        <bgColor indexed="64"/>
      </patternFill>
    </fill>
    <fill>
      <patternFill patternType="solid">
        <fgColor theme="2" tint="-0.249977111117893"/>
        <bgColor indexed="64"/>
      </patternFill>
    </fill>
    <fill>
      <patternFill patternType="solid">
        <fgColor theme="5"/>
        <bgColor indexed="64"/>
      </patternFill>
    </fill>
    <fill>
      <patternFill patternType="solid">
        <fgColor theme="2" tint="-9.9978637043366805E-2"/>
        <bgColor indexed="64"/>
      </patternFill>
    </fill>
  </fills>
  <borders count="2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65">
    <xf numFmtId="0" fontId="0" fillId="0" borderId="0" xfId="0"/>
    <xf numFmtId="0" fontId="0" fillId="0" borderId="0" xfId="0" applyAlignment="1">
      <alignment vertical="top"/>
    </xf>
    <xf numFmtId="0" fontId="6" fillId="0" borderId="3" xfId="0" applyFont="1" applyBorder="1" applyAlignment="1">
      <alignment vertical="top" wrapText="1"/>
    </xf>
    <xf numFmtId="0" fontId="5" fillId="0" borderId="3" xfId="0" applyFont="1" applyBorder="1" applyAlignment="1">
      <alignment vertical="top" wrapText="1"/>
    </xf>
    <xf numFmtId="0" fontId="4" fillId="4" borderId="7" xfId="0" applyFont="1" applyFill="1" applyBorder="1" applyAlignment="1">
      <alignment vertical="top" wrapText="1"/>
    </xf>
    <xf numFmtId="0" fontId="4" fillId="4" borderId="5" xfId="0" applyFont="1" applyFill="1" applyBorder="1" applyAlignment="1">
      <alignment vertical="top" wrapText="1"/>
    </xf>
    <xf numFmtId="0" fontId="3" fillId="3" borderId="7" xfId="0" applyFont="1" applyFill="1" applyBorder="1" applyAlignment="1">
      <alignment vertical="top" wrapText="1"/>
    </xf>
    <xf numFmtId="0" fontId="10" fillId="2" borderId="1" xfId="0" applyFont="1" applyFill="1" applyBorder="1" applyAlignment="1">
      <alignment horizontal="center" vertical="center" wrapText="1"/>
    </xf>
    <xf numFmtId="0" fontId="9" fillId="0" borderId="0" xfId="0" applyFont="1"/>
    <xf numFmtId="0" fontId="4" fillId="2" borderId="1" xfId="0" applyFont="1" applyFill="1" applyBorder="1" applyAlignment="1">
      <alignment horizontal="center" vertical="center" wrapText="1"/>
    </xf>
    <xf numFmtId="0" fontId="0" fillId="0" borderId="1" xfId="0" applyBorder="1" applyAlignment="1" applyProtection="1">
      <alignment horizontal="center" vertical="center"/>
      <protection locked="0"/>
    </xf>
    <xf numFmtId="0" fontId="10" fillId="2" borderId="3" xfId="0" applyFont="1" applyFill="1" applyBorder="1" applyAlignment="1">
      <alignment horizontal="center" vertical="center" wrapText="1"/>
    </xf>
    <xf numFmtId="0" fontId="0" fillId="0" borderId="11" xfId="0" applyBorder="1" applyProtection="1">
      <protection locked="0"/>
    </xf>
    <xf numFmtId="0" fontId="0" fillId="0" borderId="4" xfId="0" applyBorder="1" applyProtection="1">
      <protection locked="0"/>
    </xf>
    <xf numFmtId="0" fontId="10" fillId="2" borderId="10"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0" fillId="0" borderId="0" xfId="0" applyAlignment="1">
      <alignment wrapText="1"/>
    </xf>
    <xf numFmtId="0" fontId="2" fillId="2" borderId="10" xfId="0" applyFont="1" applyFill="1" applyBorder="1" applyAlignment="1">
      <alignment horizontal="center" vertical="center" wrapText="1"/>
    </xf>
    <xf numFmtId="0" fontId="0" fillId="0" borderId="0" xfId="0" applyFill="1" applyBorder="1" applyAlignment="1">
      <alignment vertical="top"/>
    </xf>
    <xf numFmtId="0" fontId="4" fillId="0" borderId="0" xfId="0" applyFont="1" applyFill="1" applyBorder="1" applyAlignment="1">
      <alignment vertical="top" wrapText="1"/>
    </xf>
    <xf numFmtId="0" fontId="0" fillId="0" borderId="0" xfId="0" applyFont="1" applyFill="1" applyBorder="1" applyAlignment="1">
      <alignment vertical="top"/>
    </xf>
    <xf numFmtId="0" fontId="0" fillId="5" borderId="12" xfId="0" applyFill="1" applyBorder="1"/>
    <xf numFmtId="0" fontId="3" fillId="0" borderId="6" xfId="0" applyFont="1" applyFill="1" applyBorder="1" applyAlignment="1">
      <alignment vertical="top" wrapText="1"/>
    </xf>
    <xf numFmtId="0" fontId="0" fillId="0" borderId="6" xfId="0" applyFill="1" applyBorder="1" applyAlignment="1">
      <alignment vertical="top"/>
    </xf>
    <xf numFmtId="0" fontId="0" fillId="0" borderId="13" xfId="0" applyFill="1" applyBorder="1" applyAlignment="1">
      <alignment vertical="top"/>
    </xf>
    <xf numFmtId="0" fontId="0" fillId="0" borderId="0" xfId="0" applyBorder="1" applyAlignment="1">
      <alignment vertical="top"/>
    </xf>
    <xf numFmtId="0" fontId="0" fillId="0" borderId="15" xfId="0" applyFill="1" applyBorder="1" applyAlignment="1">
      <alignment vertical="top"/>
    </xf>
    <xf numFmtId="0" fontId="12" fillId="0" borderId="15" xfId="0" applyFont="1" applyFill="1" applyBorder="1" applyAlignment="1">
      <alignment vertical="top" wrapText="1"/>
    </xf>
    <xf numFmtId="0" fontId="13" fillId="0" borderId="15" xfId="0" applyFont="1" applyFill="1" applyBorder="1" applyAlignment="1">
      <alignment vertical="top" wrapText="1"/>
    </xf>
    <xf numFmtId="0" fontId="11" fillId="3" borderId="1" xfId="0" applyFont="1" applyFill="1" applyBorder="1" applyAlignment="1">
      <alignment horizontal="center" vertical="center"/>
    </xf>
    <xf numFmtId="0" fontId="0" fillId="5" borderId="16" xfId="0" applyFill="1" applyBorder="1"/>
    <xf numFmtId="3" fontId="14" fillId="5" borderId="12" xfId="0" applyNumberFormat="1" applyFont="1" applyFill="1" applyBorder="1" applyAlignment="1">
      <alignment horizontal="center" vertical="center"/>
    </xf>
    <xf numFmtId="0" fontId="14" fillId="5" borderId="12" xfId="0" applyFont="1" applyFill="1" applyBorder="1" applyAlignment="1">
      <alignment horizontal="center" vertical="center"/>
    </xf>
    <xf numFmtId="0" fontId="0" fillId="0" borderId="0" xfId="0" applyAlignment="1">
      <alignment horizontal="left"/>
    </xf>
    <xf numFmtId="0" fontId="13" fillId="0" borderId="5" xfId="0" applyFont="1" applyFill="1" applyBorder="1" applyAlignment="1">
      <alignment vertical="top" wrapText="1"/>
    </xf>
    <xf numFmtId="0" fontId="12" fillId="0" borderId="14" xfId="0" applyFont="1" applyFill="1" applyBorder="1" applyAlignment="1">
      <alignment vertical="top" wrapText="1"/>
    </xf>
    <xf numFmtId="0" fontId="0" fillId="0" borderId="0" xfId="0" applyFont="1" applyAlignment="1">
      <alignment vertical="top"/>
    </xf>
    <xf numFmtId="0" fontId="0" fillId="6" borderId="12" xfId="0" applyFill="1" applyBorder="1" applyAlignment="1">
      <alignment vertical="top"/>
    </xf>
    <xf numFmtId="0" fontId="15" fillId="0" borderId="18" xfId="0" applyFont="1" applyFill="1" applyBorder="1" applyAlignment="1">
      <alignment horizontal="center" vertical="top" wrapText="1"/>
    </xf>
    <xf numFmtId="0" fontId="0" fillId="5" borderId="20" xfId="0" applyFill="1" applyBorder="1"/>
    <xf numFmtId="0" fontId="15" fillId="0" borderId="21" xfId="0" applyFont="1" applyFill="1" applyBorder="1" applyAlignment="1">
      <alignment horizontal="center" vertical="top" wrapText="1"/>
    </xf>
    <xf numFmtId="0" fontId="0" fillId="0" borderId="18" xfId="0" applyFont="1" applyFill="1" applyBorder="1" applyAlignment="1">
      <alignment horizontal="center" vertical="top" wrapText="1"/>
    </xf>
    <xf numFmtId="0" fontId="0" fillId="0" borderId="14" xfId="0" applyFill="1" applyBorder="1" applyAlignment="1">
      <alignment vertical="top"/>
    </xf>
    <xf numFmtId="0" fontId="15" fillId="6" borderId="18" xfId="0" applyFont="1" applyFill="1" applyBorder="1" applyAlignment="1">
      <alignment horizontal="center" vertical="top" wrapText="1"/>
    </xf>
    <xf numFmtId="0" fontId="0" fillId="5" borderId="17" xfId="0" applyFill="1" applyBorder="1"/>
    <xf numFmtId="164" fontId="0" fillId="0" borderId="11" xfId="0" applyNumberFormat="1" applyBorder="1" applyAlignment="1">
      <alignment horizontal="right"/>
    </xf>
    <xf numFmtId="164" fontId="0" fillId="0" borderId="10" xfId="0" applyNumberFormat="1" applyBorder="1" applyAlignment="1">
      <alignment horizontal="right"/>
    </xf>
    <xf numFmtId="0" fontId="0" fillId="5" borderId="0" xfId="0" applyFill="1" applyBorder="1" applyAlignment="1">
      <alignment vertical="top"/>
    </xf>
    <xf numFmtId="0" fontId="11" fillId="7" borderId="1"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4" fillId="2" borderId="7" xfId="0" applyFont="1" applyFill="1" applyBorder="1" applyAlignment="1">
      <alignment horizontal="left" vertical="center" wrapText="1"/>
    </xf>
    <xf numFmtId="165" fontId="1" fillId="8" borderId="18" xfId="1" applyNumberFormat="1" applyFont="1" applyFill="1" applyBorder="1" applyAlignment="1">
      <alignment horizontal="center" vertical="center"/>
    </xf>
    <xf numFmtId="0" fontId="0" fillId="0" borderId="17" xfId="0" applyFill="1" applyBorder="1" applyAlignment="1" applyProtection="1">
      <alignment vertical="top"/>
      <protection locked="0"/>
    </xf>
    <xf numFmtId="0" fontId="0" fillId="0" borderId="12" xfId="0" applyFill="1" applyBorder="1" applyAlignment="1" applyProtection="1">
      <alignment vertical="top"/>
      <protection locked="0"/>
    </xf>
    <xf numFmtId="0" fontId="0" fillId="0" borderId="14" xfId="0" applyFill="1" applyBorder="1" applyAlignment="1" applyProtection="1">
      <alignment vertical="top"/>
      <protection locked="0"/>
    </xf>
    <xf numFmtId="0" fontId="0" fillId="0" borderId="0" xfId="0" applyFill="1" applyBorder="1" applyAlignment="1" applyProtection="1">
      <alignment vertical="top"/>
      <protection locked="0"/>
    </xf>
    <xf numFmtId="0" fontId="0" fillId="0" borderId="19" xfId="0" applyFill="1" applyBorder="1" applyAlignment="1" applyProtection="1">
      <alignment vertical="top"/>
      <protection locked="0"/>
    </xf>
    <xf numFmtId="0" fontId="0" fillId="0" borderId="20" xfId="0" applyFill="1" applyBorder="1" applyAlignment="1" applyProtection="1">
      <alignment vertical="top"/>
      <protection locked="0"/>
    </xf>
    <xf numFmtId="0" fontId="0" fillId="6" borderId="12" xfId="0" applyFill="1" applyBorder="1" applyAlignment="1" applyProtection="1">
      <alignment vertical="top"/>
      <protection locked="0"/>
    </xf>
    <xf numFmtId="0" fontId="0" fillId="0" borderId="7"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4" fillId="2" borderId="3" xfId="0" applyFont="1" applyFill="1" applyBorder="1" applyAlignment="1">
      <alignment horizontal="center" vertical="center" wrapText="1"/>
    </xf>
    <xf numFmtId="0" fontId="4" fillId="2" borderId="9" xfId="0" applyFont="1" applyFill="1" applyBorder="1" applyAlignment="1">
      <alignment horizontal="center" vertical="center" wrapText="1"/>
    </xf>
  </cellXfs>
  <cellStyles count="2">
    <cellStyle name="Normaali" xfId="0" builtinId="0"/>
    <cellStyle name="Pilkku" xfId="1" builtinId="3"/>
  </cellStyles>
  <dxfs count="15">
    <dxf>
      <font>
        <color rgb="FF006100"/>
      </font>
      <fill>
        <patternFill>
          <bgColor rgb="FFC6EFCE"/>
        </patternFill>
      </fill>
    </dxf>
    <dxf>
      <fill>
        <patternFill>
          <bgColor theme="5" tint="0.39994506668294322"/>
        </patternFill>
      </fill>
    </dxf>
    <dxf>
      <fill>
        <patternFill>
          <bgColor theme="0"/>
        </patternFill>
      </fill>
    </dxf>
    <dxf>
      <font>
        <color rgb="FF006100"/>
      </font>
      <fill>
        <patternFill>
          <bgColor rgb="FFC6EFCE"/>
        </patternFill>
      </fill>
    </dxf>
    <dxf>
      <fill>
        <patternFill>
          <bgColor theme="5" tint="0.39994506668294322"/>
        </patternFill>
      </fill>
    </dxf>
    <dxf>
      <fill>
        <patternFill>
          <bgColor theme="0"/>
        </patternFill>
      </fill>
    </dxf>
    <dxf>
      <font>
        <color rgb="FF006100"/>
      </font>
      <fill>
        <patternFill>
          <bgColor rgb="FFC6EFCE"/>
        </patternFill>
      </fill>
    </dxf>
    <dxf>
      <fill>
        <patternFill>
          <bgColor theme="5" tint="0.39994506668294322"/>
        </patternFill>
      </fill>
    </dxf>
    <dxf>
      <fill>
        <patternFill>
          <bgColor theme="0"/>
        </patternFill>
      </fill>
    </dxf>
    <dxf>
      <font>
        <color rgb="FF006100"/>
      </font>
      <fill>
        <patternFill>
          <bgColor rgb="FFC6EFCE"/>
        </patternFill>
      </fill>
    </dxf>
    <dxf>
      <fill>
        <patternFill>
          <bgColor theme="5" tint="0.39994506668294322"/>
        </patternFill>
      </fill>
    </dxf>
    <dxf>
      <fill>
        <patternFill>
          <bgColor theme="0"/>
        </patternFill>
      </fill>
    </dxf>
    <dxf>
      <font>
        <color rgb="FF006100"/>
      </font>
      <fill>
        <patternFill>
          <bgColor rgb="FFC6EFCE"/>
        </patternFill>
      </fill>
    </dxf>
    <dxf>
      <fill>
        <patternFill>
          <bgColor theme="5" tint="0.39994506668294322"/>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133350</xdr:colOff>
      <xdr:row>0</xdr:row>
      <xdr:rowOff>180975</xdr:rowOff>
    </xdr:from>
    <xdr:to>
      <xdr:col>19</xdr:col>
      <xdr:colOff>495300</xdr:colOff>
      <xdr:row>47</xdr:row>
      <xdr:rowOff>123826</xdr:rowOff>
    </xdr:to>
    <xdr:sp macro="" textlink="">
      <xdr:nvSpPr>
        <xdr:cNvPr id="2" name="Tekstiruutu 1">
          <a:extLst>
            <a:ext uri="{FF2B5EF4-FFF2-40B4-BE49-F238E27FC236}">
              <a16:creationId xmlns:a16="http://schemas.microsoft.com/office/drawing/2014/main" id="{515A05EF-2561-41FC-B70D-7B92D7ED759E}"/>
            </a:ext>
          </a:extLst>
        </xdr:cNvPr>
        <xdr:cNvSpPr txBox="1"/>
      </xdr:nvSpPr>
      <xdr:spPr>
        <a:xfrm>
          <a:off x="133350" y="180975"/>
          <a:ext cx="11944350" cy="88963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200" b="1" u="sng"/>
            <a:t>Tuella rahoitettujen komponenttien ilmoittaminen</a:t>
          </a:r>
        </a:p>
        <a:p>
          <a:r>
            <a:rPr lang="fi-FI" sz="1200" b="0" u="none"/>
            <a:t>Investointituella</a:t>
          </a:r>
          <a:r>
            <a:rPr lang="fi-FI" sz="1200" b="0" u="none" baseline="0"/>
            <a:t> rahoitetut komponentit ilmoitetaan tämän Excelin avulla. Valvontamenetelmien mukaan verkon rakentamiseen saaduilla tuilla tai kompensaatioilla rahoitettuja komponentteja ei lasketa mukaan sähköverkko-omaisuuden oikaistuun jälleenhankinta- ja nykykäyttöarvoon. </a:t>
          </a:r>
        </a:p>
        <a:p>
          <a:endParaRPr lang="fi-FI" sz="1200" b="0" u="none" baseline="0"/>
        </a:p>
        <a:p>
          <a:r>
            <a:rPr lang="fi-FI" sz="1200" b="0" u="none" baseline="0"/>
            <a:t>Kaikki käytössä olevat yksikköhintaluettelon mukaiset verkkokomponentit ilmoitetaan rakennetiedoissa Rakennetiedot ja Yhteiskäyttöpylväät -välilehdille riippumatta siitä, onko niiden rakentamiseen saatua tukia. Tähän Exceliin ilmoitetaan tuella rahoitettujen komponenttien tiedot, jotta niiden jälleenhankinta- ja nykykäyttöarvot voidaan vähentää kohtuullisen tuoton laskennassa käytettävästä jälleenhankinta- ja nykykäyttöarvosta pois. </a:t>
          </a:r>
        </a:p>
        <a:p>
          <a:endParaRPr lang="fi-FI" sz="1200" b="0" u="none" baseline="0"/>
        </a:p>
        <a:p>
          <a:pPr marL="0" marR="0" lvl="0" indent="0" defTabSz="914400" eaLnBrk="1" fontAlgn="auto" latinLnBrk="0" hangingPunct="1">
            <a:lnSpc>
              <a:spcPct val="100000"/>
            </a:lnSpc>
            <a:spcBef>
              <a:spcPts val="0"/>
            </a:spcBef>
            <a:spcAft>
              <a:spcPts val="0"/>
            </a:spcAft>
            <a:buClrTx/>
            <a:buSzTx/>
            <a:buFontTx/>
            <a:buNone/>
            <a:tabLst/>
            <a:defRPr/>
          </a:pPr>
          <a:r>
            <a:rPr lang="fi-FI" sz="1100" b="0" baseline="0">
              <a:solidFill>
                <a:schemeClr val="dk1"/>
              </a:solidFill>
              <a:effectLst/>
              <a:latin typeface="+mn-lt"/>
              <a:ea typeface="+mn-ea"/>
              <a:cs typeface="+mn-cs"/>
            </a:rPr>
            <a:t>Voit käyttää samaa Exceliä koko valvontajakson kopioimalla aikaisemmin toimitetun Excelin, syöttämällä uuden ilmoitusvuoden ja KHI:n sekä päivittämällä välilehtien tiedot ja ilmoittamalla mahdolliset uudet investoinnit kyseisen vuoden välilehdelle. Esimerkiksi, kun ilmoitat vuoden 2025 rakennetietoja ja tuella rahoitettuja komponentteja, voit kopioida vuoden 2024 tiedoissa lähettämäsi Excelin, syöttää kopioituun Exceliin ilmoitusvuodeksi 2025, lisätä vuoden 2025 kuluttajahintaindeksin, päivittää tiedot "Investoinnit ennen 2024" -välilehdelle (määrät, keski-iät ja puretut), ilmoittaa puretut komponentit välilehdelle "2024", jos niitä on ja lisätä mahdolliset ilmoitusvuoden 2025 tuella rahoitetut investoinnit. </a:t>
          </a:r>
          <a:r>
            <a:rPr lang="fi-FI" sz="1100" b="1" baseline="0">
              <a:solidFill>
                <a:schemeClr val="dk1"/>
              </a:solidFill>
              <a:effectLst/>
              <a:latin typeface="+mn-lt"/>
              <a:ea typeface="+mn-ea"/>
              <a:cs typeface="+mn-cs"/>
            </a:rPr>
            <a:t>Jos siis käytät tulevina vuosina aiemmin toimittamaasi Exceliä pohjana ilmoituksessa, muista päivittää kaikkien välilehtien tiedot ajantasalle!</a:t>
          </a:r>
          <a:endParaRPr lang="fi-FI" sz="1200" b="1">
            <a:effectLst/>
          </a:endParaRPr>
        </a:p>
        <a:p>
          <a:endParaRPr lang="fi-FI" sz="1200" b="0" u="none" baseline="0"/>
        </a:p>
        <a:p>
          <a:r>
            <a:rPr lang="fi-FI" sz="1200" b="1" u="sng" baseline="0">
              <a:solidFill>
                <a:srgbClr val="FF0000"/>
              </a:solidFill>
              <a:effectLst/>
              <a:latin typeface="+mn-lt"/>
              <a:ea typeface="+mn-ea"/>
              <a:cs typeface="+mn-cs"/>
            </a:rPr>
            <a:t>Huom!</a:t>
          </a:r>
          <a:endParaRPr lang="fi-FI" sz="1400">
            <a:solidFill>
              <a:srgbClr val="FF0000"/>
            </a:solidFill>
            <a:effectLst/>
          </a:endParaRPr>
        </a:p>
        <a:p>
          <a:r>
            <a:rPr lang="fi-FI" sz="1200" b="1" baseline="0">
              <a:solidFill>
                <a:srgbClr val="FF0000"/>
              </a:solidFill>
              <a:effectLst/>
              <a:latin typeface="+mn-lt"/>
              <a:ea typeface="+mn-ea"/>
              <a:cs typeface="+mn-cs"/>
            </a:rPr>
            <a:t>Syötä Excelissä arvoja ainoastaan valkoisella pohjalla oleviin soluihin. Excelissä ei saa muuttaa kaavoja, lisätä rivejä tai tehdä muitakaan muutoksia!</a:t>
          </a:r>
          <a:endParaRPr lang="fi-FI" sz="1400">
            <a:solidFill>
              <a:srgbClr val="FF0000"/>
            </a:solidFill>
            <a:effectLst/>
          </a:endParaRPr>
        </a:p>
        <a:p>
          <a:endParaRPr lang="fi-FI" sz="1200" b="0" u="none" baseline="0"/>
        </a:p>
        <a:p>
          <a:r>
            <a:rPr lang="fi-FI" sz="1200" b="1" u="sng" baseline="0"/>
            <a:t>Ohjeet Excelin täyttämiseen</a:t>
          </a:r>
          <a:r>
            <a:rPr lang="fi-FI" sz="1200" b="1" u="none" baseline="0"/>
            <a:t>:</a:t>
          </a:r>
        </a:p>
        <a:p>
          <a:r>
            <a:rPr lang="fi-FI" sz="1200" b="0" u="none" baseline="0"/>
            <a:t>1. Ilmoita Parametrit-välilehdelle ilmoitusvuosi (2024, 2025...) sen mukaan, minkä vuoden tietoja ilmoitat. Vuonna 2025 ilmoitetaan vuoden 2024 rakennetiedot, vuonna 2026 vuoden 2025 tiedot jne.  </a:t>
          </a:r>
        </a:p>
        <a:p>
          <a:pPr lvl="1"/>
          <a:r>
            <a:rPr lang="fi-FI" sz="1200" b="0" i="1" u="none" baseline="0"/>
            <a:t>1a. Jos käytät ilmoitusvuodesta 2025 alkaen pohjana vanhaa aikaisemmin toimitettua Exceliä, syötä ilmoitusvuoden kuluttajahintaindeksi Parametrit-välilehdelle.</a:t>
          </a:r>
        </a:p>
        <a:p>
          <a:endParaRPr lang="fi-FI" sz="1200" b="0" u="none" baseline="0"/>
        </a:p>
        <a:p>
          <a:r>
            <a:rPr lang="fi-FI" sz="1200" b="0" u="none" baseline="0"/>
            <a:t>2. Ilmoita välilehdille tuella rahoitettujen komponenttien määrät sen mukaan, milloin tuella rahoitettu komponentti on otettu käyttöön. </a:t>
          </a:r>
        </a:p>
        <a:p>
          <a:pPr lvl="1"/>
          <a:r>
            <a:rPr lang="fi-FI" sz="1200" b="0" u="none" baseline="0"/>
            <a:t>2a. Ilmoita "Investoinnit ennen 2024 "-välilehdelle "Komponentin kokonaismäärä" -sarakkeeseen tuella rahoitetuissa hankkeissa rakennettujen komponenttien kokonaismäärä</a:t>
          </a:r>
        </a:p>
        <a:p>
          <a:pPr lvl="1"/>
          <a:r>
            <a:rPr lang="fi-FI" sz="1200" b="0" u="none" baseline="0"/>
            <a:t>2b. Ilmoita välilehdille "2024...2027" investoinnit vuodesta 2024 alkaen "Investoinnit"-sarakkeeseen (komponentin kokonaismäärä lasketaan kaavalla investoinnit - puretut)</a:t>
          </a:r>
        </a:p>
        <a:p>
          <a:pPr lvl="1"/>
          <a:endParaRPr lang="fi-FI" sz="1200" b="0" u="none" baseline="0"/>
        </a:p>
        <a:p>
          <a:r>
            <a:rPr lang="fi-FI" sz="1200" b="0" u="none" baseline="0"/>
            <a:t>3. Ilmoita "Tuella rahoitettu osuus" -sarakkeeseen komponentin tuettu osuus prosentteina. Jos komponentin rakentamiseen on saatu esim. 70 % tukea, ilmoita sarakkeeseen arvo "70". </a:t>
          </a:r>
        </a:p>
        <a:p>
          <a:pPr lvl="1"/>
          <a:r>
            <a:rPr lang="fi-FI" sz="1200" b="0" i="1" u="none" baseline="0"/>
            <a:t>Mikäli tiettyä komponenttia on rakennettu useassa eri tukea saaneessa hankkeessa ja tukea on saatu hankkeissa tälle komponentille eri osuuksin, ilmoita komponentin määrällä painotettu prosenttimäärä. Jos esimerkiksi yhdessä tukea saaneessa hankkeessa on rakennettu yhteensä 10 km Sparrow-johtoa ja hanke on saanut 50 % tukea kokonaiskustannuksista ja toisessa tuetussa hankkeessa Srarrow-johtoa on rakennettu 20km ja tukea on saatu 100 %, ilmoitetaan Sparrow:n kokonaismääräksi 30km ja Tuella rahoitetuksi osuudeksi (10km*50%+20km*100%)/30km = 83,333%</a:t>
          </a:r>
        </a:p>
        <a:p>
          <a:pPr lvl="1"/>
          <a:endParaRPr lang="fi-FI" sz="1200" b="0" i="1" u="none" baseline="0"/>
        </a:p>
        <a:p>
          <a:pPr lvl="0"/>
          <a:r>
            <a:rPr lang="fi-FI" sz="1200" b="0" u="none"/>
            <a:t>4. Ilmoita investoinneille,</a:t>
          </a:r>
          <a:r>
            <a:rPr lang="fi-FI" sz="1200" b="0" u="none" baseline="0"/>
            <a:t> jotka on tehty ennen vuotta 2024, komponenttien keski-ikä ilmoitusvuoden lopun mukaisessa tilanteessa. </a:t>
          </a:r>
        </a:p>
        <a:p>
          <a:pPr lvl="0"/>
          <a:endParaRPr lang="fi-FI" sz="1200" b="0" u="none" baseline="0"/>
        </a:p>
        <a:p>
          <a:pPr lvl="0"/>
          <a:r>
            <a:rPr lang="fi-FI" sz="1200" b="0" u="none" baseline="0"/>
            <a:t>5. Ilmoita komponenteille pitoajat välilehdelle "Investoinnit ennen 2024". Pitoaikojen tulee olla samat kuin rakennetiedoissa vastaavilla komponenteilla. </a:t>
          </a:r>
        </a:p>
        <a:p>
          <a:pPr lvl="0"/>
          <a:endParaRPr lang="fi-FI" sz="1200" b="0" u="none" baseline="0"/>
        </a:p>
        <a:p>
          <a:pPr lvl="0"/>
          <a:r>
            <a:rPr lang="fi-FI" sz="1200" b="0" u="none" baseline="0"/>
            <a:t>6. Jos tuella rahoitettuja komponentteja puretaan, ilmoita purettujen määrät välilehdille sen mukaan, milloin purettu komponentti on otettu käyttöön. </a:t>
          </a:r>
        </a:p>
        <a:p>
          <a:pPr lvl="0"/>
          <a:endParaRPr lang="fi-FI" sz="1200" b="0" u="none" baseline="0"/>
        </a:p>
        <a:p>
          <a:pPr lvl="0"/>
          <a:r>
            <a:rPr lang="fi-FI" sz="1200" b="0" u="none" baseline="0"/>
            <a:t>7. Tarkasta välilehdillä oleva "Tarkastus"-sarake. Kaikissa sarakkeen soluissa tulisi olla vihreällä pohjalla teksti "OK". Jos jossain solussa on punaisella pohjalla oleva teksti, toimi sen antaman ohjeen mukaan. </a:t>
          </a:r>
        </a:p>
        <a:p>
          <a:pPr lvl="0"/>
          <a:endParaRPr lang="fi-FI" sz="1200" b="0" u="none" baseline="0"/>
        </a:p>
        <a:p>
          <a:pPr lvl="0"/>
          <a:r>
            <a:rPr lang="fi-FI" sz="1200" b="0" u="none" baseline="0"/>
            <a:t>8. Syötä "Verkonarvolaskelma"-välilehdellä olevat tiedot valvontatietojärjestelmään rakennetietojen "Tuella rahoitetut komponentit" -välilehdelle. </a:t>
          </a:r>
        </a:p>
        <a:p>
          <a:pPr lvl="0"/>
          <a:endParaRPr lang="fi-FI" sz="1200" b="0" u="none" baseline="0"/>
        </a:p>
        <a:p>
          <a:pPr lvl="0"/>
          <a:r>
            <a:rPr lang="fi-FI" sz="1200" b="0" u="none" baseline="0"/>
            <a:t>Kun lopulliset yksikköhinnat määritetään verkkokomponenteille valvontajakson lopuksi, Energiavirasto syöttää valvontajakson aikana toimitettuihin Exceleihin lopulliset yksikköhinnat, joilla valvontapäätöksessä vahvistettava verkonarvo lasketaan.</a:t>
          </a:r>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581025</xdr:colOff>
      <xdr:row>13</xdr:row>
      <xdr:rowOff>19051</xdr:rowOff>
    </xdr:from>
    <xdr:to>
      <xdr:col>17</xdr:col>
      <xdr:colOff>325864</xdr:colOff>
      <xdr:row>22</xdr:row>
      <xdr:rowOff>5614</xdr:rowOff>
    </xdr:to>
    <xdr:pic>
      <xdr:nvPicPr>
        <xdr:cNvPr id="2" name="Kuva 1">
          <a:extLst>
            <a:ext uri="{FF2B5EF4-FFF2-40B4-BE49-F238E27FC236}">
              <a16:creationId xmlns:a16="http://schemas.microsoft.com/office/drawing/2014/main" id="{9BB4313F-0893-4BC5-BCF7-5661B2903C4A}"/>
            </a:ext>
          </a:extLst>
        </xdr:cNvPr>
        <xdr:cNvPicPr>
          <a:picLocks noChangeAspect="1"/>
        </xdr:cNvPicPr>
      </xdr:nvPicPr>
      <xdr:blipFill>
        <a:blip xmlns:r="http://schemas.openxmlformats.org/officeDocument/2006/relationships" r:embed="rId1"/>
        <a:stretch>
          <a:fillRect/>
        </a:stretch>
      </xdr:blipFill>
      <xdr:spPr>
        <a:xfrm>
          <a:off x="3543300" y="3009901"/>
          <a:ext cx="8279239" cy="1701063"/>
        </a:xfrm>
        <a:prstGeom prst="rect">
          <a:avLst/>
        </a:prstGeom>
      </xdr:spPr>
    </xdr:pic>
    <xdr:clientData/>
  </xdr:twoCellAnchor>
  <xdr:twoCellAnchor editAs="oneCell">
    <xdr:from>
      <xdr:col>13</xdr:col>
      <xdr:colOff>495300</xdr:colOff>
      <xdr:row>23</xdr:row>
      <xdr:rowOff>142875</xdr:rowOff>
    </xdr:from>
    <xdr:to>
      <xdr:col>17</xdr:col>
      <xdr:colOff>574859</xdr:colOff>
      <xdr:row>34</xdr:row>
      <xdr:rowOff>0</xdr:rowOff>
    </xdr:to>
    <xdr:pic>
      <xdr:nvPicPr>
        <xdr:cNvPr id="3" name="Kuva 2">
          <a:extLst>
            <a:ext uri="{FF2B5EF4-FFF2-40B4-BE49-F238E27FC236}">
              <a16:creationId xmlns:a16="http://schemas.microsoft.com/office/drawing/2014/main" id="{C4273B29-F20A-4767-AA3E-16DE338D66C3}"/>
            </a:ext>
          </a:extLst>
        </xdr:cNvPr>
        <xdr:cNvPicPr>
          <a:picLocks noChangeAspect="1"/>
        </xdr:cNvPicPr>
      </xdr:nvPicPr>
      <xdr:blipFill>
        <a:blip xmlns:r="http://schemas.openxmlformats.org/officeDocument/2006/relationships" r:embed="rId2"/>
        <a:stretch>
          <a:fillRect/>
        </a:stretch>
      </xdr:blipFill>
      <xdr:spPr>
        <a:xfrm>
          <a:off x="9553575" y="5038725"/>
          <a:ext cx="2517959" cy="1952625"/>
        </a:xfrm>
        <a:prstGeom prst="rect">
          <a:avLst/>
        </a:prstGeom>
      </xdr:spPr>
    </xdr:pic>
    <xdr:clientData/>
  </xdr:twoCellAnchor>
  <xdr:twoCellAnchor>
    <xdr:from>
      <xdr:col>15</xdr:col>
      <xdr:colOff>428625</xdr:colOff>
      <xdr:row>22</xdr:row>
      <xdr:rowOff>38100</xdr:rowOff>
    </xdr:from>
    <xdr:to>
      <xdr:col>15</xdr:col>
      <xdr:colOff>428625</xdr:colOff>
      <xdr:row>23</xdr:row>
      <xdr:rowOff>142875</xdr:rowOff>
    </xdr:to>
    <xdr:cxnSp macro="">
      <xdr:nvCxnSpPr>
        <xdr:cNvPr id="4" name="Suora nuoliyhdysviiva 3">
          <a:extLst>
            <a:ext uri="{FF2B5EF4-FFF2-40B4-BE49-F238E27FC236}">
              <a16:creationId xmlns:a16="http://schemas.microsoft.com/office/drawing/2014/main" id="{88F23315-81B6-4278-8FAC-FAF7CC58FB57}"/>
            </a:ext>
          </a:extLst>
        </xdr:cNvPr>
        <xdr:cNvCxnSpPr/>
      </xdr:nvCxnSpPr>
      <xdr:spPr>
        <a:xfrm>
          <a:off x="10706100" y="4743450"/>
          <a:ext cx="0" cy="295275"/>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76201</xdr:colOff>
      <xdr:row>5</xdr:row>
      <xdr:rowOff>114300</xdr:rowOff>
    </xdr:from>
    <xdr:to>
      <xdr:col>12</xdr:col>
      <xdr:colOff>342901</xdr:colOff>
      <xdr:row>7</xdr:row>
      <xdr:rowOff>0</xdr:rowOff>
    </xdr:to>
    <xdr:sp macro="" textlink="">
      <xdr:nvSpPr>
        <xdr:cNvPr id="5" name="Tekstiruutu 4">
          <a:extLst>
            <a:ext uri="{FF2B5EF4-FFF2-40B4-BE49-F238E27FC236}">
              <a16:creationId xmlns:a16="http://schemas.microsoft.com/office/drawing/2014/main" id="{20485390-4538-4678-B360-B8B2A57F39C6}"/>
            </a:ext>
          </a:extLst>
        </xdr:cNvPr>
        <xdr:cNvSpPr txBox="1"/>
      </xdr:nvSpPr>
      <xdr:spPr>
        <a:xfrm>
          <a:off x="2428876" y="1104900"/>
          <a:ext cx="6362700" cy="285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Syötä kuluttajahintaindeksi, jos ilmoitat kyseisen vuoden investointeja. Alla ohjeet indeksin tarkastamiseen </a:t>
          </a:r>
        </a:p>
      </xdr:txBody>
    </xdr:sp>
    <xdr:clientData/>
  </xdr:twoCellAnchor>
  <xdr:twoCellAnchor>
    <xdr:from>
      <xdr:col>2</xdr:col>
      <xdr:colOff>95251</xdr:colOff>
      <xdr:row>2</xdr:row>
      <xdr:rowOff>133350</xdr:rowOff>
    </xdr:from>
    <xdr:to>
      <xdr:col>13</xdr:col>
      <xdr:colOff>152401</xdr:colOff>
      <xdr:row>4</xdr:row>
      <xdr:rowOff>47625</xdr:rowOff>
    </xdr:to>
    <xdr:sp macro="" textlink="">
      <xdr:nvSpPr>
        <xdr:cNvPr id="6" name="Tekstiruutu 5">
          <a:extLst>
            <a:ext uri="{FF2B5EF4-FFF2-40B4-BE49-F238E27FC236}">
              <a16:creationId xmlns:a16="http://schemas.microsoft.com/office/drawing/2014/main" id="{3AF12D8A-04A9-4F1B-A727-A7A0A26DAFD1}"/>
            </a:ext>
          </a:extLst>
        </xdr:cNvPr>
        <xdr:cNvSpPr txBox="1"/>
      </xdr:nvSpPr>
      <xdr:spPr>
        <a:xfrm>
          <a:off x="2447926" y="533400"/>
          <a:ext cx="6762750" cy="3143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Syötä tähän se vuosi, jonka rakennetietoja ilmoitetaan. Esim. vuonna 2025 ilmoitetaan vuoden 2024 rakennetiedot. </a:t>
          </a:r>
        </a:p>
      </xdr:txBody>
    </xdr:sp>
    <xdr:clientData/>
  </xdr:twoCellAnchor>
  <xdr:twoCellAnchor>
    <xdr:from>
      <xdr:col>3</xdr:col>
      <xdr:colOff>561975</xdr:colOff>
      <xdr:row>10</xdr:row>
      <xdr:rowOff>123825</xdr:rowOff>
    </xdr:from>
    <xdr:to>
      <xdr:col>12</xdr:col>
      <xdr:colOff>342900</xdr:colOff>
      <xdr:row>12</xdr:row>
      <xdr:rowOff>104775</xdr:rowOff>
    </xdr:to>
    <xdr:sp macro="" textlink="">
      <xdr:nvSpPr>
        <xdr:cNvPr id="7" name="Tekstiruutu 6">
          <a:extLst>
            <a:ext uri="{FF2B5EF4-FFF2-40B4-BE49-F238E27FC236}">
              <a16:creationId xmlns:a16="http://schemas.microsoft.com/office/drawing/2014/main" id="{9BF4C72A-4D12-471B-9A8C-388A0FC2B7CA}"/>
            </a:ext>
          </a:extLst>
        </xdr:cNvPr>
        <xdr:cNvSpPr txBox="1"/>
      </xdr:nvSpPr>
      <xdr:spPr>
        <a:xfrm>
          <a:off x="3524250" y="2114550"/>
          <a:ext cx="5267325" cy="3714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Klikkaa mitä tahansa Alustava yksikköhinta -solua Rakennetiedot-välilehdellä. </a:t>
          </a:r>
        </a:p>
        <a:p>
          <a:endParaRPr lang="fi-FI" sz="1100"/>
        </a:p>
      </xdr:txBody>
    </xdr:sp>
    <xdr:clientData/>
  </xdr:twoCellAnchor>
</xdr:wsDr>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B4524-10C1-4A3C-A75B-87AACABAB43C}">
  <dimension ref="A1"/>
  <sheetViews>
    <sheetView tabSelected="1" workbookViewId="0">
      <selection activeCell="A2" sqref="A2"/>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C50F-0A13-4B9D-A955-AD820C466A3A}">
  <dimension ref="A1:D11"/>
  <sheetViews>
    <sheetView workbookViewId="0">
      <selection activeCell="B19" sqref="B19"/>
    </sheetView>
  </sheetViews>
  <sheetFormatPr defaultRowHeight="15" x14ac:dyDescent="0.25"/>
  <cols>
    <col min="1" max="1" width="25.85546875" customWidth="1"/>
    <col min="2" max="2" width="14.28515625" customWidth="1"/>
  </cols>
  <sheetData>
    <row r="1" spans="1:4" ht="15.75" thickBot="1" x14ac:dyDescent="0.3"/>
    <row r="2" spans="1:4" ht="15.75" thickBot="1" x14ac:dyDescent="0.3">
      <c r="A2" s="7" t="s">
        <v>102</v>
      </c>
      <c r="B2" s="60"/>
      <c r="C2" s="61"/>
      <c r="D2" s="62"/>
    </row>
    <row r="3" spans="1:4" ht="15.75" thickBot="1" x14ac:dyDescent="0.3">
      <c r="A3" s="8"/>
    </row>
    <row r="4" spans="1:4" ht="15.75" thickBot="1" x14ac:dyDescent="0.3">
      <c r="A4" s="9" t="s">
        <v>103</v>
      </c>
      <c r="B4" s="10">
        <v>2024</v>
      </c>
      <c r="C4" s="1"/>
    </row>
    <row r="6" spans="1:4" ht="15.75" thickBot="1" x14ac:dyDescent="0.3">
      <c r="A6" s="63" t="s">
        <v>104</v>
      </c>
      <c r="B6" s="64"/>
    </row>
    <row r="7" spans="1:4" ht="15.75" thickBot="1" x14ac:dyDescent="0.3">
      <c r="A7" s="11" t="s">
        <v>97</v>
      </c>
      <c r="B7" s="47">
        <v>135.4</v>
      </c>
    </row>
    <row r="8" spans="1:4" ht="15.75" thickBot="1" x14ac:dyDescent="0.3">
      <c r="A8" s="11" t="s">
        <v>98</v>
      </c>
      <c r="B8" s="46">
        <v>145.933333</v>
      </c>
    </row>
    <row r="9" spans="1:4" ht="15.75" thickBot="1" x14ac:dyDescent="0.3">
      <c r="A9" s="11" t="s">
        <v>99</v>
      </c>
      <c r="B9" s="12"/>
    </row>
    <row r="10" spans="1:4" ht="15.75" thickBot="1" x14ac:dyDescent="0.3">
      <c r="A10" s="11" t="s">
        <v>100</v>
      </c>
      <c r="B10" s="12"/>
    </row>
    <row r="11" spans="1:4" ht="15.75" thickBot="1" x14ac:dyDescent="0.3">
      <c r="A11" s="11" t="s">
        <v>101</v>
      </c>
      <c r="B11" s="13"/>
    </row>
  </sheetData>
  <sheetProtection algorithmName="SHA-512" hashValue="6tttD8DkuezwHJMOgbVYf6NNUxu1M5RbHDPma+NbZc8BdtjY6mcoUqb7fu39JyGpNgn8INOepf+0puwywU/DEA==" saltValue="s6Dym3f3cM/6rxTvchmjFw==" spinCount="100000" sheet="1" objects="1" scenarios="1"/>
  <mergeCells count="2">
    <mergeCell ref="B2:D2"/>
    <mergeCell ref="A6:B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B2B46-1872-4B09-9F49-BD40189BC717}">
  <dimension ref="A1:N107"/>
  <sheetViews>
    <sheetView workbookViewId="0">
      <pane ySplit="1" topLeftCell="A2" activePane="bottomLeft" state="frozen"/>
      <selection pane="bottomLeft" activeCell="B4" sqref="B4"/>
    </sheetView>
  </sheetViews>
  <sheetFormatPr defaultRowHeight="15" x14ac:dyDescent="0.25"/>
  <cols>
    <col min="1" max="1" width="49.7109375" style="1" customWidth="1"/>
    <col min="2" max="2" width="15.7109375" style="37" customWidth="1"/>
    <col min="3" max="3" width="12" style="1" customWidth="1"/>
    <col min="4" max="4" width="11.140625" style="1" customWidth="1"/>
    <col min="5" max="10" width="9.140625" style="1"/>
    <col min="11" max="11" width="13.28515625" style="1" customWidth="1"/>
    <col min="12" max="13" width="9.140625" style="1"/>
    <col min="14" max="14" width="18.85546875" style="1" customWidth="1"/>
    <col min="15" max="16384" width="9.140625" style="1"/>
  </cols>
  <sheetData>
    <row r="1" spans="1:14" s="17" customFormat="1" ht="42.75" thickBot="1" x14ac:dyDescent="0.3">
      <c r="A1" s="14" t="s">
        <v>116</v>
      </c>
      <c r="B1" s="18" t="s">
        <v>105</v>
      </c>
      <c r="C1" s="18" t="s">
        <v>106</v>
      </c>
      <c r="D1" s="18" t="s">
        <v>107</v>
      </c>
      <c r="E1" s="18" t="s">
        <v>108</v>
      </c>
      <c r="F1" s="18" t="s">
        <v>109</v>
      </c>
      <c r="G1" s="18" t="s">
        <v>1</v>
      </c>
      <c r="H1" s="15" t="s">
        <v>110</v>
      </c>
      <c r="I1" s="15" t="s">
        <v>111</v>
      </c>
      <c r="J1" s="15" t="s">
        <v>112</v>
      </c>
      <c r="K1" s="16" t="s">
        <v>0</v>
      </c>
      <c r="L1" s="15" t="s">
        <v>113</v>
      </c>
      <c r="M1" s="15" t="s">
        <v>114</v>
      </c>
      <c r="N1" s="30" t="s">
        <v>115</v>
      </c>
    </row>
    <row r="2" spans="1:14" ht="30" customHeight="1" thickBot="1" x14ac:dyDescent="0.3">
      <c r="A2" s="6" t="s">
        <v>2</v>
      </c>
      <c r="B2" s="35"/>
      <c r="C2" s="23"/>
      <c r="D2" s="23"/>
      <c r="E2" s="24"/>
      <c r="F2" s="24"/>
      <c r="G2" s="25"/>
      <c r="H2" s="19"/>
      <c r="I2" s="19"/>
      <c r="J2" s="19"/>
      <c r="K2" s="19"/>
      <c r="L2" s="19"/>
    </row>
    <row r="3" spans="1:14" ht="15.75" thickBot="1" x14ac:dyDescent="0.3">
      <c r="A3" s="4" t="s">
        <v>3</v>
      </c>
      <c r="B3" s="36"/>
      <c r="C3" s="20"/>
      <c r="D3" s="26"/>
      <c r="E3" s="19"/>
      <c r="F3" s="19"/>
      <c r="G3" s="27"/>
      <c r="H3" s="19"/>
      <c r="I3" s="19"/>
      <c r="J3" s="19"/>
      <c r="K3" s="19"/>
      <c r="L3" s="19"/>
    </row>
    <row r="4" spans="1:14" ht="15.75" thickBot="1" x14ac:dyDescent="0.3">
      <c r="A4" s="3" t="s">
        <v>4</v>
      </c>
      <c r="B4" s="53"/>
      <c r="C4" s="54"/>
      <c r="D4" s="22">
        <f>B4*C4/100</f>
        <v>0</v>
      </c>
      <c r="E4" s="54"/>
      <c r="F4" s="54"/>
      <c r="G4" s="39">
        <v>80</v>
      </c>
      <c r="H4" s="31">
        <f>(D4*K4)/1000</f>
        <v>0</v>
      </c>
      <c r="I4" s="22">
        <f>IF(D4=0,0,H4*(1-E4/G4))</f>
        <v>0</v>
      </c>
      <c r="J4" s="22">
        <f>IF(H4=0,0,H4/G4)</f>
        <v>0</v>
      </c>
      <c r="K4" s="32">
        <v>90600</v>
      </c>
      <c r="L4" s="33">
        <v>80</v>
      </c>
      <c r="M4" s="33">
        <v>80</v>
      </c>
      <c r="N4" s="34" t="str">
        <f>IF(AND(B4&gt;0,C4=""),"Ilmoita tuella rahoitettu osuus",IF(C4&gt;100,"Tuella rahoitettu osuus ei voi olla yli 100",IF(AND(B4&gt;0,G4=""),"Pitoaika puuttuu",IF(E4&gt;G4,"Keski-ikä ei voi olla suurempi kuin pitoaika",IF(AND(B4&gt;0,E4=""),"Keski-ikä puuttuu",IF(AND(B4&gt;0,OR(G4&lt;L4,G4&gt;M4)),"Syötetty pitoaika ei ole pitoaikavälin sisällä","OK"))))))</f>
        <v>OK</v>
      </c>
    </row>
    <row r="5" spans="1:14" ht="15.75" thickBot="1" x14ac:dyDescent="0.3">
      <c r="A5" s="3" t="s">
        <v>5</v>
      </c>
      <c r="B5" s="53"/>
      <c r="C5" s="54"/>
      <c r="D5" s="22">
        <f t="shared" ref="D5:D7" si="0">B5*C5/100</f>
        <v>0</v>
      </c>
      <c r="E5" s="54"/>
      <c r="F5" s="54"/>
      <c r="G5" s="39">
        <v>65</v>
      </c>
      <c r="H5" s="31">
        <f>(D5*K5)/1000</f>
        <v>0</v>
      </c>
      <c r="I5" s="22">
        <f t="shared" ref="I5:I7" si="1">IF(D5=0,0,H5*(1-E5/G5))</f>
        <v>0</v>
      </c>
      <c r="J5" s="22">
        <f t="shared" ref="J5:J7" si="2">IF(H5=0,0,H5/G5)</f>
        <v>0</v>
      </c>
      <c r="K5" s="32">
        <v>31800</v>
      </c>
      <c r="L5" s="33">
        <f>G5</f>
        <v>65</v>
      </c>
      <c r="M5" s="33">
        <f>L5</f>
        <v>65</v>
      </c>
      <c r="N5" s="34" t="str">
        <f>IF(AND(B5&gt;0,C5=""),"Ilmoita tuella rahoitettu osuus",IF(C5&gt;100,"Tuella rahoitettu osuus ei voi olla yli 100",IF(AND(B5&gt;0,G5=""),"Pitoaika puuttuu",IF(E5&gt;G5,"Keski-ikä ei voi olla suurempi kuin pitoaika",IF(AND(B5&gt;0,E5=""),"Keski-ikä puuttuu",IF(AND(B5&gt;0,OR(G5&lt;L5,G5&gt;M5)),"Syötetty pitoaika ei ole pitoaikavälin sisällä","OK"))))))</f>
        <v>OK</v>
      </c>
    </row>
    <row r="6" spans="1:14" ht="15.75" thickBot="1" x14ac:dyDescent="0.3">
      <c r="A6" s="3" t="s">
        <v>6</v>
      </c>
      <c r="B6" s="53"/>
      <c r="C6" s="54"/>
      <c r="D6" s="22">
        <f t="shared" si="0"/>
        <v>0</v>
      </c>
      <c r="E6" s="54"/>
      <c r="F6" s="54"/>
      <c r="G6" s="39">
        <v>65</v>
      </c>
      <c r="H6" s="31">
        <f>(D6*K6)/1000</f>
        <v>0</v>
      </c>
      <c r="I6" s="22">
        <f t="shared" si="1"/>
        <v>0</v>
      </c>
      <c r="J6" s="22">
        <f t="shared" si="2"/>
        <v>0</v>
      </c>
      <c r="K6" s="32">
        <v>31800</v>
      </c>
      <c r="L6" s="33">
        <f>G6</f>
        <v>65</v>
      </c>
      <c r="M6" s="33">
        <f t="shared" ref="M6:M7" si="3">L6</f>
        <v>65</v>
      </c>
      <c r="N6" s="34" t="str">
        <f>IF(AND(B6&gt;0,C6=""),"Ilmoita tuella rahoitettu osuus",IF(C6&gt;100,"Tuella rahoitettu osuus ei voi olla yli 100",IF(AND(B6&gt;0,G6=""),"Pitoaika puuttuu",IF(E6&gt;G6,"Keski-ikä ei voi olla suurempi kuin pitoaika",IF(AND(B6&gt;0,E6=""),"Keski-ikä puuttuu",IF(AND(B6&gt;0,OR(G6&lt;L6,G6&gt;M6)),"Syötetty pitoaika ei ole pitoaikavälin sisällä","OK"))))))</f>
        <v>OK</v>
      </c>
    </row>
    <row r="7" spans="1:14" ht="15.75" thickBot="1" x14ac:dyDescent="0.3">
      <c r="A7" s="3" t="s">
        <v>7</v>
      </c>
      <c r="B7" s="53"/>
      <c r="C7" s="54"/>
      <c r="D7" s="22">
        <f t="shared" si="0"/>
        <v>0</v>
      </c>
      <c r="E7" s="54"/>
      <c r="F7" s="54"/>
      <c r="G7" s="39">
        <v>65</v>
      </c>
      <c r="H7" s="31">
        <f>(D7*K7)/1000</f>
        <v>0</v>
      </c>
      <c r="I7" s="22">
        <f t="shared" si="1"/>
        <v>0</v>
      </c>
      <c r="J7" s="22">
        <f t="shared" si="2"/>
        <v>0</v>
      </c>
      <c r="K7" s="32">
        <v>58200</v>
      </c>
      <c r="L7" s="33">
        <f>G7</f>
        <v>65</v>
      </c>
      <c r="M7" s="33">
        <f t="shared" si="3"/>
        <v>65</v>
      </c>
      <c r="N7" s="34" t="str">
        <f>IF(AND(B7&gt;0,C7=""),"Ilmoita tuella rahoitettu osuus",IF(C7&gt;100,"Tuella rahoitettu osuus ei voi olla yli 100",IF(AND(B7&gt;0,G7=""),"Pitoaika puuttuu",IF(E7&gt;G7,"Keski-ikä ei voi olla suurempi kuin pitoaika",IF(AND(B7&gt;0,E7=""),"Keski-ikä puuttuu",IF(AND(B7&gt;0,OR(G7&lt;L7,G7&gt;M7)),"Syötetty pitoaika ei ole pitoaikavälin sisällä","OK"))))))</f>
        <v>OK</v>
      </c>
    </row>
    <row r="8" spans="1:14" ht="15.75" thickBot="1" x14ac:dyDescent="0.3">
      <c r="A8" s="4" t="s">
        <v>8</v>
      </c>
      <c r="B8" s="55"/>
      <c r="C8" s="56"/>
      <c r="D8" s="19"/>
      <c r="E8" s="56"/>
      <c r="F8" s="56"/>
      <c r="G8" s="28"/>
      <c r="H8" s="21"/>
      <c r="I8" s="21"/>
      <c r="J8" s="21"/>
      <c r="K8" s="21"/>
      <c r="L8" s="19"/>
    </row>
    <row r="9" spans="1:14" ht="15.75" thickBot="1" x14ac:dyDescent="0.3">
      <c r="A9" s="2" t="s">
        <v>4</v>
      </c>
      <c r="B9" s="53"/>
      <c r="C9" s="54"/>
      <c r="D9" s="22">
        <f t="shared" ref="D9:D11" si="4">B9*C9/100</f>
        <v>0</v>
      </c>
      <c r="E9" s="54"/>
      <c r="F9" s="54"/>
      <c r="G9" s="42">
        <v>80</v>
      </c>
      <c r="H9" s="31">
        <f>(D9*K9)/1000</f>
        <v>0</v>
      </c>
      <c r="I9" s="22">
        <f t="shared" ref="I9:I11" si="5">IF(D9=0,0,H9*(1-E9/G9))</f>
        <v>0</v>
      </c>
      <c r="J9" s="22">
        <f t="shared" ref="J9:J11" si="6">IF(H9=0,0,H9/G9)</f>
        <v>0</v>
      </c>
      <c r="K9" s="32">
        <v>103700</v>
      </c>
      <c r="L9" s="33">
        <f>G9</f>
        <v>80</v>
      </c>
      <c r="M9" s="33">
        <f t="shared" ref="M9:M11" si="7">L9</f>
        <v>80</v>
      </c>
      <c r="N9" s="34" t="str">
        <f>IF(AND(B9&gt;0,C9=""),"Ilmoita tuella rahoitettu osuus",IF(C9&gt;100,"Tuella rahoitettu osuus ei voi olla yli 100",IF(AND(B9&gt;0,G9=""),"Pitoaika puuttuu",IF(E9&gt;G9,"Keski-ikä ei voi olla suurempi kuin pitoaika",IF(AND(B9&gt;0,E9=""),"Keski-ikä puuttuu",IF(AND(B9&gt;0,OR(G9&lt;L9,G9&gt;M9)),"Syötetty pitoaika ei ole pitoaikavälin sisällä","OK"))))))</f>
        <v>OK</v>
      </c>
    </row>
    <row r="10" spans="1:14" ht="15.75" thickBot="1" x14ac:dyDescent="0.3">
      <c r="A10" s="2" t="s">
        <v>5</v>
      </c>
      <c r="B10" s="53"/>
      <c r="C10" s="54"/>
      <c r="D10" s="22">
        <f t="shared" si="4"/>
        <v>0</v>
      </c>
      <c r="E10" s="54"/>
      <c r="F10" s="54"/>
      <c r="G10" s="42">
        <v>65</v>
      </c>
      <c r="H10" s="31">
        <f>(D10*K10)/1000</f>
        <v>0</v>
      </c>
      <c r="I10" s="22">
        <f t="shared" si="5"/>
        <v>0</v>
      </c>
      <c r="J10" s="22">
        <f t="shared" si="6"/>
        <v>0</v>
      </c>
      <c r="K10" s="32">
        <v>37000</v>
      </c>
      <c r="L10" s="33">
        <f>G10</f>
        <v>65</v>
      </c>
      <c r="M10" s="33">
        <f t="shared" si="7"/>
        <v>65</v>
      </c>
      <c r="N10" s="34" t="str">
        <f>IF(AND(B10&gt;0,C10=""),"Ilmoita tuella rahoitettu osuus",IF(C10&gt;100,"Tuella rahoitettu osuus ei voi olla yli 100",IF(AND(B10&gt;0,G10=""),"Pitoaika puuttuu",IF(E10&gt;G10,"Keski-ikä ei voi olla suurempi kuin pitoaika",IF(AND(B10&gt;0,E10=""),"Keski-ikä puuttuu",IF(AND(B10&gt;0,OR(G10&lt;L10,G10&gt;M10)),"Syötetty pitoaika ei ole pitoaikavälin sisällä","OK"))))))</f>
        <v>OK</v>
      </c>
    </row>
    <row r="11" spans="1:14" ht="15.75" thickBot="1" x14ac:dyDescent="0.3">
      <c r="A11" s="2" t="s">
        <v>7</v>
      </c>
      <c r="B11" s="53"/>
      <c r="C11" s="54"/>
      <c r="D11" s="22">
        <f t="shared" si="4"/>
        <v>0</v>
      </c>
      <c r="E11" s="54"/>
      <c r="F11" s="54"/>
      <c r="G11" s="42">
        <v>65</v>
      </c>
      <c r="H11" s="31">
        <f>(D11*K11)/1000</f>
        <v>0</v>
      </c>
      <c r="I11" s="22">
        <f t="shared" si="5"/>
        <v>0</v>
      </c>
      <c r="J11" s="22">
        <f t="shared" si="6"/>
        <v>0</v>
      </c>
      <c r="K11" s="32">
        <v>64700</v>
      </c>
      <c r="L11" s="33">
        <f>G11</f>
        <v>65</v>
      </c>
      <c r="M11" s="33">
        <f t="shared" si="7"/>
        <v>65</v>
      </c>
      <c r="N11" s="34" t="str">
        <f>IF(AND(B11&gt;0,C11=""),"Ilmoita tuella rahoitettu osuus",IF(C11&gt;100,"Tuella rahoitettu osuus ei voi olla yli 100",IF(AND(B11&gt;0,G11=""),"Pitoaika puuttuu",IF(E11&gt;G11,"Keski-ikä ei voi olla suurempi kuin pitoaika",IF(AND(B11&gt;0,E11=""),"Keski-ikä puuttuu",IF(AND(B11&gt;0,OR(G11&lt;L11,G11&gt;M11)),"Syötetty pitoaika ei ole pitoaikavälin sisällä","OK"))))))</f>
        <v>OK</v>
      </c>
    </row>
    <row r="12" spans="1:14" ht="15.75" thickBot="1" x14ac:dyDescent="0.3">
      <c r="A12" s="4" t="s">
        <v>9</v>
      </c>
      <c r="B12" s="55"/>
      <c r="C12" s="56"/>
      <c r="D12" s="19"/>
      <c r="E12" s="56"/>
      <c r="F12" s="56"/>
      <c r="G12" s="28"/>
      <c r="H12" s="21"/>
      <c r="I12" s="21"/>
      <c r="J12" s="21"/>
      <c r="K12" s="21"/>
      <c r="L12" s="19"/>
    </row>
    <row r="13" spans="1:14" ht="15.75" thickBot="1" x14ac:dyDescent="0.3">
      <c r="A13" s="3" t="s">
        <v>10</v>
      </c>
      <c r="B13" s="53"/>
      <c r="C13" s="54"/>
      <c r="D13" s="22">
        <f t="shared" ref="D13:D15" si="8">B13*C13/100</f>
        <v>0</v>
      </c>
      <c r="E13" s="54"/>
      <c r="F13" s="54"/>
      <c r="G13" s="39">
        <v>80</v>
      </c>
      <c r="H13" s="31">
        <f>(D13*K13)/1000</f>
        <v>0</v>
      </c>
      <c r="I13" s="22">
        <f t="shared" ref="I13:I15" si="9">IF(D13=0,0,H13*(1-E13/G13))</f>
        <v>0</v>
      </c>
      <c r="J13" s="22">
        <f t="shared" ref="J13:J15" si="10">IF(H13=0,0,H13/G13)</f>
        <v>0</v>
      </c>
      <c r="K13" s="32">
        <v>67000</v>
      </c>
      <c r="L13" s="33">
        <f>G13</f>
        <v>80</v>
      </c>
      <c r="M13" s="33">
        <f t="shared" ref="M13:M15" si="11">L13</f>
        <v>80</v>
      </c>
      <c r="N13" s="34" t="str">
        <f>IF(AND(B13&gt;0,C13=""),"Ilmoita tuella rahoitettu osuus",IF(C13&gt;100,"Tuella rahoitettu osuus ei voi olla yli 100",IF(AND(B13&gt;0,G13=""),"Pitoaika puuttuu",IF(E13&gt;G13,"Keski-ikä ei voi olla suurempi kuin pitoaika",IF(AND(B13&gt;0,E13=""),"Keski-ikä puuttuu",IF(AND(B13&gt;0,OR(G13&lt;L13,G13&gt;M13)),"Syötetty pitoaika ei ole pitoaikavälin sisällä","OK"))))))</f>
        <v>OK</v>
      </c>
    </row>
    <row r="14" spans="1:14" ht="15.75" thickBot="1" x14ac:dyDescent="0.3">
      <c r="A14" s="3" t="s">
        <v>5</v>
      </c>
      <c r="B14" s="53"/>
      <c r="C14" s="54"/>
      <c r="D14" s="22">
        <f t="shared" si="8"/>
        <v>0</v>
      </c>
      <c r="E14" s="54"/>
      <c r="F14" s="54"/>
      <c r="G14" s="39">
        <v>65</v>
      </c>
      <c r="H14" s="31">
        <f>(D14*K14)/1000</f>
        <v>0</v>
      </c>
      <c r="I14" s="22">
        <f t="shared" si="9"/>
        <v>0</v>
      </c>
      <c r="J14" s="22">
        <f t="shared" si="10"/>
        <v>0</v>
      </c>
      <c r="K14" s="32">
        <v>25000</v>
      </c>
      <c r="L14" s="33">
        <f>G14</f>
        <v>65</v>
      </c>
      <c r="M14" s="33">
        <f t="shared" si="11"/>
        <v>65</v>
      </c>
      <c r="N14" s="34" t="str">
        <f>IF(AND(B14&gt;0,C14=""),"Ilmoita tuella rahoitettu osuus",IF(C14&gt;100,"Tuella rahoitettu osuus ei voi olla yli 100",IF(AND(B14&gt;0,G14=""),"Pitoaika puuttuu",IF(E14&gt;G14,"Keski-ikä ei voi olla suurempi kuin pitoaika",IF(AND(B14&gt;0,E14=""),"Keski-ikä puuttuu",IF(AND(B14&gt;0,OR(G14&lt;L14,G14&gt;M14)),"Syötetty pitoaika ei ole pitoaikavälin sisällä","OK"))))))</f>
        <v>OK</v>
      </c>
    </row>
    <row r="15" spans="1:14" ht="15.75" thickBot="1" x14ac:dyDescent="0.3">
      <c r="A15" s="3" t="s">
        <v>11</v>
      </c>
      <c r="B15" s="53"/>
      <c r="C15" s="54"/>
      <c r="D15" s="22">
        <f t="shared" si="8"/>
        <v>0</v>
      </c>
      <c r="E15" s="54"/>
      <c r="F15" s="54"/>
      <c r="G15" s="39">
        <v>50</v>
      </c>
      <c r="H15" s="31">
        <f>(D15*K15)/1000</f>
        <v>0</v>
      </c>
      <c r="I15" s="22">
        <f t="shared" si="9"/>
        <v>0</v>
      </c>
      <c r="J15" s="22">
        <f t="shared" si="10"/>
        <v>0</v>
      </c>
      <c r="K15" s="32">
        <v>22100</v>
      </c>
      <c r="L15" s="33">
        <f>G15</f>
        <v>50</v>
      </c>
      <c r="M15" s="33">
        <f t="shared" si="11"/>
        <v>50</v>
      </c>
      <c r="N15" s="34" t="str">
        <f>IF(AND(B15&gt;0,C15=""),"Ilmoita tuella rahoitettu osuus",IF(C15&gt;100,"Tuella rahoitettu osuus ei voi olla yli 100",IF(AND(B15&gt;0,G15=""),"Pitoaika puuttuu",IF(E15&gt;G15,"Keski-ikä ei voi olla suurempi kuin pitoaika",IF(AND(B15&gt;0,E15=""),"Keski-ikä puuttuu",IF(AND(B15&gt;0,OR(G15&lt;L15,G15&gt;M15)),"Syötetty pitoaika ei ole pitoaikavälin sisällä","OK"))))))</f>
        <v>OK</v>
      </c>
    </row>
    <row r="16" spans="1:14" ht="15.75" thickBot="1" x14ac:dyDescent="0.3">
      <c r="A16" s="4" t="s">
        <v>12</v>
      </c>
      <c r="B16" s="55"/>
      <c r="C16" s="56"/>
      <c r="D16" s="19"/>
      <c r="E16" s="56"/>
      <c r="F16" s="56"/>
      <c r="G16" s="28"/>
      <c r="H16" s="21"/>
      <c r="I16" s="21"/>
      <c r="J16" s="21"/>
      <c r="K16" s="21"/>
      <c r="L16" s="19"/>
    </row>
    <row r="17" spans="1:14" ht="15.75" thickBot="1" x14ac:dyDescent="0.3">
      <c r="A17" s="2" t="s">
        <v>10</v>
      </c>
      <c r="B17" s="53"/>
      <c r="C17" s="54"/>
      <c r="D17" s="22">
        <f t="shared" ref="D17:D24" si="12">B17*C17/100</f>
        <v>0</v>
      </c>
      <c r="E17" s="54"/>
      <c r="F17" s="54"/>
      <c r="G17" s="42">
        <v>80</v>
      </c>
      <c r="H17" s="31">
        <f t="shared" ref="H17:H24" si="13">(D17*K17)/1000</f>
        <v>0</v>
      </c>
      <c r="I17" s="22">
        <f t="shared" ref="I17:I24" si="14">IF(D17=0,0,H17*(1-E17/G17))</f>
        <v>0</v>
      </c>
      <c r="J17" s="22">
        <f t="shared" ref="J17:J24" si="15">IF(H17=0,0,H17/G17)</f>
        <v>0</v>
      </c>
      <c r="K17" s="32">
        <v>65500</v>
      </c>
      <c r="L17" s="33">
        <f t="shared" ref="L17:L24" si="16">G17</f>
        <v>80</v>
      </c>
      <c r="M17" s="33">
        <f t="shared" ref="M17:M24" si="17">L17</f>
        <v>80</v>
      </c>
      <c r="N17" s="34" t="str">
        <f t="shared" ref="N17:N24" si="18">IF(AND(B17&gt;0,C17=""),"Ilmoita tuella rahoitettu osuus",IF(C17&gt;100,"Tuella rahoitettu osuus ei voi olla yli 100",IF(AND(B17&gt;0,G17=""),"Pitoaika puuttuu",IF(E17&gt;G17,"Keski-ikä ei voi olla suurempi kuin pitoaika",IF(AND(B17&gt;0,E17=""),"Keski-ikä puuttuu",IF(AND(B17&gt;0,OR(G17&lt;L17,G17&gt;M17)),"Syötetty pitoaika ei ole pitoaikavälin sisällä","OK"))))))</f>
        <v>OK</v>
      </c>
    </row>
    <row r="18" spans="1:14" ht="15.75" thickBot="1" x14ac:dyDescent="0.3">
      <c r="A18" s="2" t="s">
        <v>13</v>
      </c>
      <c r="B18" s="53"/>
      <c r="C18" s="54"/>
      <c r="D18" s="22">
        <f t="shared" si="12"/>
        <v>0</v>
      </c>
      <c r="E18" s="54"/>
      <c r="F18" s="54"/>
      <c r="G18" s="42">
        <v>80</v>
      </c>
      <c r="H18" s="31">
        <f t="shared" si="13"/>
        <v>0</v>
      </c>
      <c r="I18" s="22">
        <f t="shared" si="14"/>
        <v>0</v>
      </c>
      <c r="J18" s="22">
        <f t="shared" si="15"/>
        <v>0</v>
      </c>
      <c r="K18" s="32">
        <v>84800</v>
      </c>
      <c r="L18" s="33">
        <f t="shared" si="16"/>
        <v>80</v>
      </c>
      <c r="M18" s="33">
        <f t="shared" si="17"/>
        <v>80</v>
      </c>
      <c r="N18" s="34" t="str">
        <f t="shared" si="18"/>
        <v>OK</v>
      </c>
    </row>
    <row r="19" spans="1:14" ht="15.75" thickBot="1" x14ac:dyDescent="0.3">
      <c r="A19" s="2" t="s">
        <v>5</v>
      </c>
      <c r="B19" s="53"/>
      <c r="C19" s="54"/>
      <c r="D19" s="22">
        <f t="shared" si="12"/>
        <v>0</v>
      </c>
      <c r="E19" s="54"/>
      <c r="F19" s="54"/>
      <c r="G19" s="42">
        <v>65</v>
      </c>
      <c r="H19" s="31">
        <f t="shared" si="13"/>
        <v>0</v>
      </c>
      <c r="I19" s="22">
        <f t="shared" si="14"/>
        <v>0</v>
      </c>
      <c r="J19" s="22">
        <f t="shared" si="15"/>
        <v>0</v>
      </c>
      <c r="K19" s="32">
        <v>23900</v>
      </c>
      <c r="L19" s="33">
        <f t="shared" si="16"/>
        <v>65</v>
      </c>
      <c r="M19" s="33">
        <f t="shared" si="17"/>
        <v>65</v>
      </c>
      <c r="N19" s="34" t="str">
        <f t="shared" si="18"/>
        <v>OK</v>
      </c>
    </row>
    <row r="20" spans="1:14" ht="15.75" thickBot="1" x14ac:dyDescent="0.3">
      <c r="A20" s="2" t="s">
        <v>14</v>
      </c>
      <c r="B20" s="53"/>
      <c r="C20" s="54"/>
      <c r="D20" s="22">
        <f t="shared" si="12"/>
        <v>0</v>
      </c>
      <c r="E20" s="54"/>
      <c r="F20" s="54"/>
      <c r="G20" s="42">
        <v>65</v>
      </c>
      <c r="H20" s="31">
        <f t="shared" si="13"/>
        <v>0</v>
      </c>
      <c r="I20" s="22">
        <f t="shared" si="14"/>
        <v>0</v>
      </c>
      <c r="J20" s="22">
        <f t="shared" si="15"/>
        <v>0</v>
      </c>
      <c r="K20" s="32">
        <v>30000</v>
      </c>
      <c r="L20" s="33">
        <f t="shared" si="16"/>
        <v>65</v>
      </c>
      <c r="M20" s="33">
        <f t="shared" si="17"/>
        <v>65</v>
      </c>
      <c r="N20" s="34" t="str">
        <f t="shared" si="18"/>
        <v>OK</v>
      </c>
    </row>
    <row r="21" spans="1:14" ht="15.75" thickBot="1" x14ac:dyDescent="0.3">
      <c r="A21" s="2" t="s">
        <v>15</v>
      </c>
      <c r="B21" s="53"/>
      <c r="C21" s="54"/>
      <c r="D21" s="22">
        <f t="shared" si="12"/>
        <v>0</v>
      </c>
      <c r="E21" s="54"/>
      <c r="F21" s="54"/>
      <c r="G21" s="42">
        <v>65</v>
      </c>
      <c r="H21" s="31">
        <f t="shared" si="13"/>
        <v>0</v>
      </c>
      <c r="I21" s="22">
        <f t="shared" si="14"/>
        <v>0</v>
      </c>
      <c r="J21" s="22">
        <f t="shared" si="15"/>
        <v>0</v>
      </c>
      <c r="K21" s="32">
        <v>32200</v>
      </c>
      <c r="L21" s="33">
        <f t="shared" si="16"/>
        <v>65</v>
      </c>
      <c r="M21" s="33">
        <f t="shared" si="17"/>
        <v>65</v>
      </c>
      <c r="N21" s="34" t="str">
        <f t="shared" si="18"/>
        <v>OK</v>
      </c>
    </row>
    <row r="22" spans="1:14" ht="15.75" thickBot="1" x14ac:dyDescent="0.3">
      <c r="A22" s="2" t="s">
        <v>6</v>
      </c>
      <c r="B22" s="53"/>
      <c r="C22" s="54"/>
      <c r="D22" s="22">
        <f t="shared" si="12"/>
        <v>0</v>
      </c>
      <c r="E22" s="54"/>
      <c r="F22" s="54"/>
      <c r="G22" s="42">
        <v>65</v>
      </c>
      <c r="H22" s="31">
        <f t="shared" si="13"/>
        <v>0</v>
      </c>
      <c r="I22" s="22">
        <f t="shared" si="14"/>
        <v>0</v>
      </c>
      <c r="J22" s="22">
        <f t="shared" si="15"/>
        <v>0</v>
      </c>
      <c r="K22" s="32">
        <v>23900</v>
      </c>
      <c r="L22" s="33">
        <f t="shared" si="16"/>
        <v>65</v>
      </c>
      <c r="M22" s="33">
        <f t="shared" si="17"/>
        <v>65</v>
      </c>
      <c r="N22" s="34" t="str">
        <f t="shared" si="18"/>
        <v>OK</v>
      </c>
    </row>
    <row r="23" spans="1:14" ht="15.75" thickBot="1" x14ac:dyDescent="0.3">
      <c r="A23" s="2" t="s">
        <v>11</v>
      </c>
      <c r="B23" s="53"/>
      <c r="C23" s="54"/>
      <c r="D23" s="22">
        <f t="shared" si="12"/>
        <v>0</v>
      </c>
      <c r="E23" s="54"/>
      <c r="F23" s="54"/>
      <c r="G23" s="42">
        <v>50</v>
      </c>
      <c r="H23" s="31">
        <f t="shared" si="13"/>
        <v>0</v>
      </c>
      <c r="I23" s="22">
        <f t="shared" si="14"/>
        <v>0</v>
      </c>
      <c r="J23" s="22">
        <f t="shared" si="15"/>
        <v>0</v>
      </c>
      <c r="K23" s="32">
        <v>16100</v>
      </c>
      <c r="L23" s="33">
        <f t="shared" si="16"/>
        <v>50</v>
      </c>
      <c r="M23" s="33">
        <f t="shared" si="17"/>
        <v>50</v>
      </c>
      <c r="N23" s="34" t="str">
        <f t="shared" si="18"/>
        <v>OK</v>
      </c>
    </row>
    <row r="24" spans="1:14" ht="15.75" thickBot="1" x14ac:dyDescent="0.3">
      <c r="A24" s="2" t="s">
        <v>7</v>
      </c>
      <c r="B24" s="53"/>
      <c r="C24" s="54"/>
      <c r="D24" s="22">
        <f t="shared" si="12"/>
        <v>0</v>
      </c>
      <c r="E24" s="54"/>
      <c r="F24" s="54"/>
      <c r="G24" s="42">
        <v>50</v>
      </c>
      <c r="H24" s="31">
        <f t="shared" si="13"/>
        <v>0</v>
      </c>
      <c r="I24" s="22">
        <f t="shared" si="14"/>
        <v>0</v>
      </c>
      <c r="J24" s="22">
        <f t="shared" si="15"/>
        <v>0</v>
      </c>
      <c r="K24" s="32">
        <v>48100</v>
      </c>
      <c r="L24" s="33">
        <f t="shared" si="16"/>
        <v>50</v>
      </c>
      <c r="M24" s="33">
        <f t="shared" si="17"/>
        <v>50</v>
      </c>
      <c r="N24" s="34" t="str">
        <f t="shared" si="18"/>
        <v>OK</v>
      </c>
    </row>
    <row r="25" spans="1:14" ht="15.75" thickBot="1" x14ac:dyDescent="0.3">
      <c r="A25" s="4" t="s">
        <v>16</v>
      </c>
      <c r="B25" s="55"/>
      <c r="C25" s="56"/>
      <c r="D25" s="19"/>
      <c r="E25" s="56"/>
      <c r="F25" s="56"/>
      <c r="G25" s="28"/>
      <c r="H25" s="21"/>
      <c r="I25" s="21"/>
      <c r="J25" s="21"/>
      <c r="K25" s="21"/>
      <c r="L25" s="19"/>
    </row>
    <row r="26" spans="1:14" ht="15.75" thickBot="1" x14ac:dyDescent="0.3">
      <c r="A26" s="3" t="s">
        <v>17</v>
      </c>
      <c r="B26" s="53"/>
      <c r="C26" s="54"/>
      <c r="D26" s="22">
        <f t="shared" ref="D26:D34" si="19">B26*C26/100</f>
        <v>0</v>
      </c>
      <c r="E26" s="54"/>
      <c r="F26" s="54"/>
      <c r="G26" s="39">
        <v>65</v>
      </c>
      <c r="H26" s="31">
        <f t="shared" ref="H26:H34" si="20">(D26*K26)/1000</f>
        <v>0</v>
      </c>
      <c r="I26" s="22">
        <f t="shared" ref="I26:I34" si="21">IF(D26=0,0,H26*(1-E26/G26))</f>
        <v>0</v>
      </c>
      <c r="J26" s="22">
        <f t="shared" ref="J26:J34" si="22">IF(H26=0,0,H26/G26)</f>
        <v>0</v>
      </c>
      <c r="K26" s="32">
        <v>14500</v>
      </c>
      <c r="L26" s="33">
        <f t="shared" ref="L26:L34" si="23">G26</f>
        <v>65</v>
      </c>
      <c r="M26" s="33">
        <f t="shared" ref="M26:M34" si="24">L26</f>
        <v>65</v>
      </c>
      <c r="N26" s="34" t="str">
        <f t="shared" ref="N26:N34" si="25">IF(AND(B26&gt;0,C26=""),"Ilmoita tuella rahoitettu osuus",IF(C26&gt;100,"Tuella rahoitettu osuus ei voi olla yli 100",IF(AND(B26&gt;0,G26=""),"Pitoaika puuttuu",IF(E26&gt;G26,"Keski-ikä ei voi olla suurempi kuin pitoaika",IF(AND(B26&gt;0,E26=""),"Keski-ikä puuttuu",IF(AND(B26&gt;0,OR(G26&lt;L26,G26&gt;M26)),"Syötetty pitoaika ei ole pitoaikavälin sisällä","OK"))))))</f>
        <v>OK</v>
      </c>
    </row>
    <row r="27" spans="1:14" ht="15.75" thickBot="1" x14ac:dyDescent="0.3">
      <c r="A27" s="3" t="s">
        <v>18</v>
      </c>
      <c r="B27" s="53"/>
      <c r="C27" s="54"/>
      <c r="D27" s="22">
        <f t="shared" si="19"/>
        <v>0</v>
      </c>
      <c r="E27" s="54"/>
      <c r="F27" s="54"/>
      <c r="G27" s="39">
        <v>65</v>
      </c>
      <c r="H27" s="31">
        <f t="shared" si="20"/>
        <v>0</v>
      </c>
      <c r="I27" s="22">
        <f t="shared" si="21"/>
        <v>0</v>
      </c>
      <c r="J27" s="22">
        <f t="shared" si="22"/>
        <v>0</v>
      </c>
      <c r="K27" s="32">
        <v>11000</v>
      </c>
      <c r="L27" s="33">
        <f t="shared" si="23"/>
        <v>65</v>
      </c>
      <c r="M27" s="33">
        <f t="shared" si="24"/>
        <v>65</v>
      </c>
      <c r="N27" s="34" t="str">
        <f t="shared" si="25"/>
        <v>OK</v>
      </c>
    </row>
    <row r="28" spans="1:14" ht="15.75" thickBot="1" x14ac:dyDescent="0.3">
      <c r="A28" s="3" t="s">
        <v>19</v>
      </c>
      <c r="B28" s="53"/>
      <c r="C28" s="54"/>
      <c r="D28" s="22">
        <f t="shared" si="19"/>
        <v>0</v>
      </c>
      <c r="E28" s="54"/>
      <c r="F28" s="54"/>
      <c r="G28" s="39">
        <v>65</v>
      </c>
      <c r="H28" s="31">
        <f t="shared" si="20"/>
        <v>0</v>
      </c>
      <c r="I28" s="22">
        <f t="shared" si="21"/>
        <v>0</v>
      </c>
      <c r="J28" s="22">
        <f t="shared" si="22"/>
        <v>0</v>
      </c>
      <c r="K28" s="32">
        <v>7400</v>
      </c>
      <c r="L28" s="33">
        <f t="shared" si="23"/>
        <v>65</v>
      </c>
      <c r="M28" s="33">
        <f t="shared" si="24"/>
        <v>65</v>
      </c>
      <c r="N28" s="34" t="str">
        <f t="shared" si="25"/>
        <v>OK</v>
      </c>
    </row>
    <row r="29" spans="1:14" ht="15.75" thickBot="1" x14ac:dyDescent="0.3">
      <c r="A29" s="3" t="s">
        <v>20</v>
      </c>
      <c r="B29" s="53"/>
      <c r="C29" s="54"/>
      <c r="D29" s="22">
        <f t="shared" si="19"/>
        <v>0</v>
      </c>
      <c r="E29" s="54"/>
      <c r="F29" s="54"/>
      <c r="G29" s="39">
        <v>65</v>
      </c>
      <c r="H29" s="31">
        <f t="shared" si="20"/>
        <v>0</v>
      </c>
      <c r="I29" s="22">
        <f t="shared" si="21"/>
        <v>0</v>
      </c>
      <c r="J29" s="22">
        <f t="shared" si="22"/>
        <v>0</v>
      </c>
      <c r="K29" s="32">
        <v>5300</v>
      </c>
      <c r="L29" s="33">
        <f t="shared" si="23"/>
        <v>65</v>
      </c>
      <c r="M29" s="33">
        <f t="shared" si="24"/>
        <v>65</v>
      </c>
      <c r="N29" s="34" t="str">
        <f t="shared" si="25"/>
        <v>OK</v>
      </c>
    </row>
    <row r="30" spans="1:14" ht="15.75" thickBot="1" x14ac:dyDescent="0.3">
      <c r="A30" s="3" t="s">
        <v>21</v>
      </c>
      <c r="B30" s="53"/>
      <c r="C30" s="54"/>
      <c r="D30" s="22">
        <f t="shared" si="19"/>
        <v>0</v>
      </c>
      <c r="E30" s="54"/>
      <c r="F30" s="54"/>
      <c r="G30" s="39">
        <v>65</v>
      </c>
      <c r="H30" s="31">
        <f t="shared" si="20"/>
        <v>0</v>
      </c>
      <c r="I30" s="22">
        <f t="shared" si="21"/>
        <v>0</v>
      </c>
      <c r="J30" s="22">
        <f t="shared" si="22"/>
        <v>0</v>
      </c>
      <c r="K30" s="32">
        <v>5300</v>
      </c>
      <c r="L30" s="33">
        <f t="shared" si="23"/>
        <v>65</v>
      </c>
      <c r="M30" s="33">
        <f t="shared" si="24"/>
        <v>65</v>
      </c>
      <c r="N30" s="34" t="str">
        <f t="shared" si="25"/>
        <v>OK</v>
      </c>
    </row>
    <row r="31" spans="1:14" ht="15.75" thickBot="1" x14ac:dyDescent="0.3">
      <c r="A31" s="3" t="s">
        <v>22</v>
      </c>
      <c r="B31" s="53"/>
      <c r="C31" s="54"/>
      <c r="D31" s="22">
        <f t="shared" si="19"/>
        <v>0</v>
      </c>
      <c r="E31" s="54"/>
      <c r="F31" s="54"/>
      <c r="G31" s="39">
        <v>50</v>
      </c>
      <c r="H31" s="31">
        <f t="shared" si="20"/>
        <v>0</v>
      </c>
      <c r="I31" s="22">
        <f t="shared" si="21"/>
        <v>0</v>
      </c>
      <c r="J31" s="22">
        <f t="shared" si="22"/>
        <v>0</v>
      </c>
      <c r="K31" s="32">
        <v>4500</v>
      </c>
      <c r="L31" s="33">
        <f t="shared" si="23"/>
        <v>50</v>
      </c>
      <c r="M31" s="33">
        <f t="shared" si="24"/>
        <v>50</v>
      </c>
      <c r="N31" s="34" t="str">
        <f t="shared" si="25"/>
        <v>OK</v>
      </c>
    </row>
    <row r="32" spans="1:14" ht="15.75" thickBot="1" x14ac:dyDescent="0.3">
      <c r="A32" s="3" t="s">
        <v>23</v>
      </c>
      <c r="B32" s="53"/>
      <c r="C32" s="54"/>
      <c r="D32" s="22">
        <f t="shared" si="19"/>
        <v>0</v>
      </c>
      <c r="E32" s="54"/>
      <c r="F32" s="54"/>
      <c r="G32" s="39">
        <v>65</v>
      </c>
      <c r="H32" s="31">
        <f t="shared" si="20"/>
        <v>0</v>
      </c>
      <c r="I32" s="22">
        <f t="shared" si="21"/>
        <v>0</v>
      </c>
      <c r="J32" s="22">
        <f t="shared" si="22"/>
        <v>0</v>
      </c>
      <c r="K32" s="32">
        <v>7300</v>
      </c>
      <c r="L32" s="33">
        <f t="shared" si="23"/>
        <v>65</v>
      </c>
      <c r="M32" s="33">
        <f t="shared" si="24"/>
        <v>65</v>
      </c>
      <c r="N32" s="34" t="str">
        <f t="shared" si="25"/>
        <v>OK</v>
      </c>
    </row>
    <row r="33" spans="1:14" ht="15.75" thickBot="1" x14ac:dyDescent="0.3">
      <c r="A33" s="3" t="s">
        <v>24</v>
      </c>
      <c r="B33" s="53"/>
      <c r="C33" s="54"/>
      <c r="D33" s="22">
        <f t="shared" si="19"/>
        <v>0</v>
      </c>
      <c r="E33" s="54"/>
      <c r="F33" s="54"/>
      <c r="G33" s="39">
        <v>65</v>
      </c>
      <c r="H33" s="31">
        <f t="shared" si="20"/>
        <v>0</v>
      </c>
      <c r="I33" s="22">
        <f t="shared" si="21"/>
        <v>0</v>
      </c>
      <c r="J33" s="22">
        <f t="shared" si="22"/>
        <v>0</v>
      </c>
      <c r="K33" s="32">
        <v>17300</v>
      </c>
      <c r="L33" s="33">
        <f t="shared" si="23"/>
        <v>65</v>
      </c>
      <c r="M33" s="33">
        <f t="shared" si="24"/>
        <v>65</v>
      </c>
      <c r="N33" s="34" t="str">
        <f t="shared" si="25"/>
        <v>OK</v>
      </c>
    </row>
    <row r="34" spans="1:14" ht="15.75" thickBot="1" x14ac:dyDescent="0.3">
      <c r="A34" s="3" t="s">
        <v>25</v>
      </c>
      <c r="B34" s="53"/>
      <c r="C34" s="54"/>
      <c r="D34" s="22">
        <f t="shared" si="19"/>
        <v>0</v>
      </c>
      <c r="E34" s="54"/>
      <c r="F34" s="54"/>
      <c r="G34" s="39">
        <v>40</v>
      </c>
      <c r="H34" s="31">
        <f t="shared" si="20"/>
        <v>0</v>
      </c>
      <c r="I34" s="22">
        <f t="shared" si="21"/>
        <v>0</v>
      </c>
      <c r="J34" s="22">
        <f t="shared" si="22"/>
        <v>0</v>
      </c>
      <c r="K34" s="32">
        <v>9600</v>
      </c>
      <c r="L34" s="33">
        <f t="shared" si="23"/>
        <v>40</v>
      </c>
      <c r="M34" s="33">
        <f t="shared" si="24"/>
        <v>40</v>
      </c>
      <c r="N34" s="34" t="str">
        <f t="shared" si="25"/>
        <v>OK</v>
      </c>
    </row>
    <row r="35" spans="1:14" ht="15.75" thickBot="1" x14ac:dyDescent="0.3">
      <c r="A35" s="4" t="s">
        <v>26</v>
      </c>
      <c r="B35" s="55"/>
      <c r="C35" s="56"/>
      <c r="D35" s="19"/>
      <c r="E35" s="56"/>
      <c r="F35" s="56"/>
      <c r="G35" s="28"/>
      <c r="H35" s="21"/>
      <c r="I35" s="21"/>
      <c r="J35" s="21"/>
      <c r="K35" s="21"/>
      <c r="L35" s="19"/>
    </row>
    <row r="36" spans="1:14" ht="15.75" thickBot="1" x14ac:dyDescent="0.3">
      <c r="A36" s="3" t="s">
        <v>27</v>
      </c>
      <c r="B36" s="53"/>
      <c r="C36" s="54"/>
      <c r="D36" s="22">
        <f>B36*C36/100</f>
        <v>0</v>
      </c>
      <c r="E36" s="59"/>
      <c r="F36" s="54"/>
      <c r="G36" s="44"/>
      <c r="H36" s="31">
        <f>(D36*K36)/1000</f>
        <v>0</v>
      </c>
      <c r="I36" s="22">
        <f>H36</f>
        <v>0</v>
      </c>
      <c r="J36" s="22">
        <v>0</v>
      </c>
      <c r="K36" s="32">
        <v>6300</v>
      </c>
      <c r="L36" s="33"/>
      <c r="M36" s="33"/>
      <c r="N36" s="34" t="str">
        <f>IF(AND(B36&gt;0,C36=""),"Ilmoita tuella rahoitettu osuus",IF(C36&gt;100,"Tuella rahoitettu osuus ei voi olla yli 100","OK"))</f>
        <v>OK</v>
      </c>
    </row>
    <row r="37" spans="1:14" ht="30" customHeight="1" thickBot="1" x14ac:dyDescent="0.3">
      <c r="A37" s="6" t="s">
        <v>28</v>
      </c>
      <c r="B37" s="55"/>
      <c r="C37" s="56"/>
      <c r="D37" s="19"/>
      <c r="E37" s="56"/>
      <c r="F37" s="56"/>
      <c r="G37" s="29"/>
      <c r="H37" s="21"/>
      <c r="I37" s="21"/>
      <c r="J37" s="21"/>
      <c r="K37" s="21"/>
      <c r="L37" s="19"/>
    </row>
    <row r="38" spans="1:14" ht="25.5" customHeight="1" x14ac:dyDescent="0.25">
      <c r="A38" s="5" t="s">
        <v>29</v>
      </c>
      <c r="B38" s="55"/>
      <c r="C38" s="56"/>
      <c r="D38" s="19"/>
      <c r="E38" s="56"/>
      <c r="F38" s="56"/>
      <c r="G38" s="28"/>
      <c r="H38" s="21"/>
      <c r="I38" s="21"/>
      <c r="J38" s="21"/>
      <c r="K38" s="21"/>
      <c r="L38" s="19"/>
    </row>
    <row r="39" spans="1:14" ht="15.75" thickBot="1" x14ac:dyDescent="0.3">
      <c r="A39" s="3" t="s">
        <v>30</v>
      </c>
      <c r="B39" s="53"/>
      <c r="C39" s="54"/>
      <c r="D39" s="22">
        <f t="shared" ref="D39:D47" si="26">B39*C39/100</f>
        <v>0</v>
      </c>
      <c r="E39" s="54"/>
      <c r="F39" s="54"/>
      <c r="G39" s="39">
        <v>50</v>
      </c>
      <c r="H39" s="31">
        <f t="shared" ref="H39:H47" si="27">(D39*K39)/1000</f>
        <v>0</v>
      </c>
      <c r="I39" s="22">
        <f t="shared" ref="I39:I47" si="28">IF(D39=0,0,H39*(1-E39/G39))</f>
        <v>0</v>
      </c>
      <c r="J39" s="22">
        <f t="shared" ref="J39:J47" si="29">IF(H39=0,0,H39/G39)</f>
        <v>0</v>
      </c>
      <c r="K39" s="32">
        <v>618300</v>
      </c>
      <c r="L39" s="33">
        <f t="shared" ref="L39:L47" si="30">G39</f>
        <v>50</v>
      </c>
      <c r="M39" s="33">
        <f t="shared" ref="M39:M47" si="31">L39</f>
        <v>50</v>
      </c>
      <c r="N39" s="34" t="str">
        <f t="shared" ref="N39:N47" si="32">IF(AND(B39&gt;0,C39=""),"Ilmoita tuella rahoitettu osuus",IF(C39&gt;100,"Tuella rahoitettu osuus ei voi olla yli 100",IF(AND(B39&gt;0,G39=""),"Pitoaika puuttuu",IF(E39&gt;G39,"Keski-ikä ei voi olla suurempi kuin pitoaika",IF(AND(B39&gt;0,E39=""),"Keski-ikä puuttuu",IF(AND(B39&gt;0,OR(G39&lt;L39,G39&gt;M39)),"Syötetty pitoaika ei ole pitoaikavälin sisällä","OK"))))))</f>
        <v>OK</v>
      </c>
    </row>
    <row r="40" spans="1:14" ht="15.75" thickBot="1" x14ac:dyDescent="0.3">
      <c r="A40" s="2" t="s">
        <v>31</v>
      </c>
      <c r="B40" s="53"/>
      <c r="C40" s="54"/>
      <c r="D40" s="22">
        <f t="shared" si="26"/>
        <v>0</v>
      </c>
      <c r="E40" s="54"/>
      <c r="F40" s="54"/>
      <c r="G40" s="39">
        <v>50</v>
      </c>
      <c r="H40" s="31">
        <f t="shared" si="27"/>
        <v>0</v>
      </c>
      <c r="I40" s="22">
        <f t="shared" si="28"/>
        <v>0</v>
      </c>
      <c r="J40" s="22">
        <f t="shared" si="29"/>
        <v>0</v>
      </c>
      <c r="K40" s="32">
        <v>1229600</v>
      </c>
      <c r="L40" s="33">
        <f t="shared" si="30"/>
        <v>50</v>
      </c>
      <c r="M40" s="33">
        <f t="shared" si="31"/>
        <v>50</v>
      </c>
      <c r="N40" s="34" t="str">
        <f t="shared" si="32"/>
        <v>OK</v>
      </c>
    </row>
    <row r="41" spans="1:14" ht="15.75" thickBot="1" x14ac:dyDescent="0.3">
      <c r="A41" s="2" t="s">
        <v>32</v>
      </c>
      <c r="B41" s="53"/>
      <c r="C41" s="54"/>
      <c r="D41" s="22">
        <f t="shared" si="26"/>
        <v>0</v>
      </c>
      <c r="E41" s="54"/>
      <c r="F41" s="54"/>
      <c r="G41" s="39">
        <v>50</v>
      </c>
      <c r="H41" s="31">
        <f t="shared" si="27"/>
        <v>0</v>
      </c>
      <c r="I41" s="22">
        <f t="shared" si="28"/>
        <v>0</v>
      </c>
      <c r="J41" s="22">
        <f t="shared" si="29"/>
        <v>0</v>
      </c>
      <c r="K41" s="32">
        <v>833100</v>
      </c>
      <c r="L41" s="33">
        <f t="shared" si="30"/>
        <v>50</v>
      </c>
      <c r="M41" s="33">
        <f t="shared" si="31"/>
        <v>50</v>
      </c>
      <c r="N41" s="34" t="str">
        <f t="shared" si="32"/>
        <v>OK</v>
      </c>
    </row>
    <row r="42" spans="1:14" ht="15.75" thickBot="1" x14ac:dyDescent="0.3">
      <c r="A42" s="2" t="s">
        <v>33</v>
      </c>
      <c r="B42" s="53"/>
      <c r="C42" s="54"/>
      <c r="D42" s="22">
        <f t="shared" si="26"/>
        <v>0</v>
      </c>
      <c r="E42" s="54"/>
      <c r="F42" s="54"/>
      <c r="G42" s="42">
        <v>50</v>
      </c>
      <c r="H42" s="31">
        <f t="shared" si="27"/>
        <v>0</v>
      </c>
      <c r="I42" s="22">
        <f t="shared" si="28"/>
        <v>0</v>
      </c>
      <c r="J42" s="22">
        <f t="shared" si="29"/>
        <v>0</v>
      </c>
      <c r="K42" s="32">
        <v>481800</v>
      </c>
      <c r="L42" s="33">
        <f t="shared" si="30"/>
        <v>50</v>
      </c>
      <c r="M42" s="33">
        <f t="shared" si="31"/>
        <v>50</v>
      </c>
      <c r="N42" s="34" t="str">
        <f t="shared" si="32"/>
        <v>OK</v>
      </c>
    </row>
    <row r="43" spans="1:14" ht="15.75" thickBot="1" x14ac:dyDescent="0.3">
      <c r="A43" s="2" t="s">
        <v>34</v>
      </c>
      <c r="B43" s="53"/>
      <c r="C43" s="54"/>
      <c r="D43" s="22">
        <f t="shared" si="26"/>
        <v>0</v>
      </c>
      <c r="E43" s="54"/>
      <c r="F43" s="54"/>
      <c r="G43" s="42">
        <v>40</v>
      </c>
      <c r="H43" s="31">
        <f t="shared" si="27"/>
        <v>0</v>
      </c>
      <c r="I43" s="22">
        <f t="shared" si="28"/>
        <v>0</v>
      </c>
      <c r="J43" s="22">
        <f t="shared" si="29"/>
        <v>0</v>
      </c>
      <c r="K43" s="32">
        <v>636000</v>
      </c>
      <c r="L43" s="33">
        <f t="shared" si="30"/>
        <v>40</v>
      </c>
      <c r="M43" s="33">
        <f t="shared" si="31"/>
        <v>40</v>
      </c>
      <c r="N43" s="34" t="str">
        <f t="shared" si="32"/>
        <v>OK</v>
      </c>
    </row>
    <row r="44" spans="1:14" ht="15.75" thickBot="1" x14ac:dyDescent="0.3">
      <c r="A44" s="2" t="s">
        <v>35</v>
      </c>
      <c r="B44" s="53"/>
      <c r="C44" s="54"/>
      <c r="D44" s="22">
        <f t="shared" si="26"/>
        <v>0</v>
      </c>
      <c r="E44" s="54"/>
      <c r="F44" s="54"/>
      <c r="G44" s="42">
        <v>40</v>
      </c>
      <c r="H44" s="31">
        <f t="shared" si="27"/>
        <v>0</v>
      </c>
      <c r="I44" s="22">
        <f t="shared" si="28"/>
        <v>0</v>
      </c>
      <c r="J44" s="22">
        <f t="shared" si="29"/>
        <v>0</v>
      </c>
      <c r="K44" s="32">
        <v>543500</v>
      </c>
      <c r="L44" s="33">
        <f t="shared" si="30"/>
        <v>40</v>
      </c>
      <c r="M44" s="33">
        <f t="shared" si="31"/>
        <v>40</v>
      </c>
      <c r="N44" s="34" t="str">
        <f t="shared" si="32"/>
        <v>OK</v>
      </c>
    </row>
    <row r="45" spans="1:14" ht="15.75" thickBot="1" x14ac:dyDescent="0.3">
      <c r="A45" s="2" t="s">
        <v>36</v>
      </c>
      <c r="B45" s="53"/>
      <c r="C45" s="54"/>
      <c r="D45" s="22">
        <f t="shared" si="26"/>
        <v>0</v>
      </c>
      <c r="E45" s="54"/>
      <c r="F45" s="54"/>
      <c r="G45" s="42">
        <v>40</v>
      </c>
      <c r="H45" s="31">
        <f t="shared" si="27"/>
        <v>0</v>
      </c>
      <c r="I45" s="22">
        <f t="shared" si="28"/>
        <v>0</v>
      </c>
      <c r="J45" s="22">
        <f t="shared" si="29"/>
        <v>0</v>
      </c>
      <c r="K45" s="32">
        <v>270500</v>
      </c>
      <c r="L45" s="33">
        <f t="shared" si="30"/>
        <v>40</v>
      </c>
      <c r="M45" s="33">
        <f t="shared" si="31"/>
        <v>40</v>
      </c>
      <c r="N45" s="34" t="str">
        <f t="shared" si="32"/>
        <v>OK</v>
      </c>
    </row>
    <row r="46" spans="1:14" ht="15.75" thickBot="1" x14ac:dyDescent="0.3">
      <c r="A46" s="2" t="s">
        <v>37</v>
      </c>
      <c r="B46" s="53"/>
      <c r="C46" s="54"/>
      <c r="D46" s="22">
        <f t="shared" si="26"/>
        <v>0</v>
      </c>
      <c r="E46" s="54"/>
      <c r="F46" s="54"/>
      <c r="G46" s="42">
        <v>50</v>
      </c>
      <c r="H46" s="31">
        <f t="shared" si="27"/>
        <v>0</v>
      </c>
      <c r="I46" s="22">
        <f t="shared" si="28"/>
        <v>0</v>
      </c>
      <c r="J46" s="22">
        <f t="shared" si="29"/>
        <v>0</v>
      </c>
      <c r="K46" s="32">
        <v>178600</v>
      </c>
      <c r="L46" s="33">
        <f t="shared" si="30"/>
        <v>50</v>
      </c>
      <c r="M46" s="33">
        <f t="shared" si="31"/>
        <v>50</v>
      </c>
      <c r="N46" s="34" t="str">
        <f t="shared" si="32"/>
        <v>OK</v>
      </c>
    </row>
    <row r="47" spans="1:14" ht="15.75" thickBot="1" x14ac:dyDescent="0.3">
      <c r="A47" s="2" t="s">
        <v>38</v>
      </c>
      <c r="B47" s="53"/>
      <c r="C47" s="54"/>
      <c r="D47" s="22">
        <f t="shared" si="26"/>
        <v>0</v>
      </c>
      <c r="E47" s="54"/>
      <c r="F47" s="54"/>
      <c r="G47" s="39">
        <v>50</v>
      </c>
      <c r="H47" s="31">
        <f t="shared" si="27"/>
        <v>0</v>
      </c>
      <c r="I47" s="22">
        <f t="shared" si="28"/>
        <v>0</v>
      </c>
      <c r="J47" s="22">
        <f t="shared" si="29"/>
        <v>0</v>
      </c>
      <c r="K47" s="32">
        <v>67700</v>
      </c>
      <c r="L47" s="33">
        <f t="shared" si="30"/>
        <v>50</v>
      </c>
      <c r="M47" s="33">
        <f t="shared" si="31"/>
        <v>50</v>
      </c>
      <c r="N47" s="34" t="str">
        <f t="shared" si="32"/>
        <v>OK</v>
      </c>
    </row>
    <row r="48" spans="1:14" ht="25.5" customHeight="1" x14ac:dyDescent="0.25">
      <c r="A48" s="5" t="s">
        <v>39</v>
      </c>
      <c r="B48" s="55"/>
      <c r="C48" s="56"/>
      <c r="D48" s="19"/>
      <c r="E48" s="56"/>
      <c r="F48" s="56"/>
      <c r="G48" s="28"/>
      <c r="H48" s="21"/>
      <c r="I48" s="21"/>
      <c r="J48" s="21"/>
      <c r="K48" s="21"/>
      <c r="L48" s="19"/>
    </row>
    <row r="49" spans="1:14" ht="15.75" thickBot="1" x14ac:dyDescent="0.3">
      <c r="A49" s="2" t="s">
        <v>40</v>
      </c>
      <c r="B49" s="53"/>
      <c r="C49" s="54"/>
      <c r="D49" s="22">
        <f t="shared" ref="D49:D57" si="33">B49*C49/100</f>
        <v>0</v>
      </c>
      <c r="E49" s="54"/>
      <c r="F49" s="54"/>
      <c r="G49" s="42">
        <v>20</v>
      </c>
      <c r="H49" s="31">
        <f t="shared" ref="H49:H57" si="34">(D49*K49)/1000</f>
        <v>0</v>
      </c>
      <c r="I49" s="22">
        <f t="shared" ref="I49:I57" si="35">IF(D49=0,0,H49*(1-E49/G49))</f>
        <v>0</v>
      </c>
      <c r="J49" s="22">
        <f t="shared" ref="J49:J57" si="36">IF(H49=0,0,H49/G49)</f>
        <v>0</v>
      </c>
      <c r="K49" s="32">
        <v>62900</v>
      </c>
      <c r="L49" s="33">
        <f t="shared" ref="L49:L57" si="37">G49</f>
        <v>20</v>
      </c>
      <c r="M49" s="33">
        <f t="shared" ref="M49:M57" si="38">L49</f>
        <v>20</v>
      </c>
      <c r="N49" s="34" t="str">
        <f t="shared" ref="N49:N57" si="39">IF(AND(B49&gt;0,C49=""),"Ilmoita tuella rahoitettu osuus",IF(C49&gt;100,"Tuella rahoitettu osuus ei voi olla yli 100",IF(AND(B49&gt;0,G49=""),"Pitoaika puuttuu",IF(E49&gt;G49,"Keski-ikä ei voi olla suurempi kuin pitoaika",IF(AND(B49&gt;0,E49=""),"Keski-ikä puuttuu",IF(AND(B49&gt;0,OR(G49&lt;L49,G49&gt;M49)),"Syötetty pitoaika ei ole pitoaikavälin sisällä","OK"))))))</f>
        <v>OK</v>
      </c>
    </row>
    <row r="50" spans="1:14" ht="15.75" thickBot="1" x14ac:dyDescent="0.3">
      <c r="A50" s="2" t="s">
        <v>41</v>
      </c>
      <c r="B50" s="53"/>
      <c r="C50" s="54"/>
      <c r="D50" s="22">
        <f t="shared" si="33"/>
        <v>0</v>
      </c>
      <c r="E50" s="54"/>
      <c r="F50" s="54"/>
      <c r="G50" s="42">
        <v>20</v>
      </c>
      <c r="H50" s="31">
        <f t="shared" si="34"/>
        <v>0</v>
      </c>
      <c r="I50" s="22">
        <f t="shared" si="35"/>
        <v>0</v>
      </c>
      <c r="J50" s="22">
        <f t="shared" si="36"/>
        <v>0</v>
      </c>
      <c r="K50" s="32">
        <v>126400</v>
      </c>
      <c r="L50" s="33">
        <f t="shared" si="37"/>
        <v>20</v>
      </c>
      <c r="M50" s="33">
        <f t="shared" si="38"/>
        <v>20</v>
      </c>
      <c r="N50" s="34" t="str">
        <f t="shared" si="39"/>
        <v>OK</v>
      </c>
    </row>
    <row r="51" spans="1:14" ht="15.75" thickBot="1" x14ac:dyDescent="0.3">
      <c r="A51" s="2" t="s">
        <v>42</v>
      </c>
      <c r="B51" s="53"/>
      <c r="C51" s="54"/>
      <c r="D51" s="22">
        <f t="shared" si="33"/>
        <v>0</v>
      </c>
      <c r="E51" s="54"/>
      <c r="F51" s="54"/>
      <c r="G51" s="42">
        <v>20</v>
      </c>
      <c r="H51" s="31">
        <f t="shared" si="34"/>
        <v>0</v>
      </c>
      <c r="I51" s="22">
        <f t="shared" si="35"/>
        <v>0</v>
      </c>
      <c r="J51" s="22">
        <f t="shared" si="36"/>
        <v>0</v>
      </c>
      <c r="K51" s="32">
        <v>128600</v>
      </c>
      <c r="L51" s="33">
        <f t="shared" si="37"/>
        <v>20</v>
      </c>
      <c r="M51" s="33">
        <f t="shared" si="38"/>
        <v>20</v>
      </c>
      <c r="N51" s="34" t="str">
        <f t="shared" si="39"/>
        <v>OK</v>
      </c>
    </row>
    <row r="52" spans="1:14" ht="15.75" thickBot="1" x14ac:dyDescent="0.3">
      <c r="A52" s="2" t="s">
        <v>43</v>
      </c>
      <c r="B52" s="53"/>
      <c r="C52" s="54"/>
      <c r="D52" s="22">
        <f t="shared" si="33"/>
        <v>0</v>
      </c>
      <c r="E52" s="54"/>
      <c r="F52" s="54"/>
      <c r="G52" s="42">
        <v>20</v>
      </c>
      <c r="H52" s="31">
        <f t="shared" si="34"/>
        <v>0</v>
      </c>
      <c r="I52" s="22">
        <f t="shared" si="35"/>
        <v>0</v>
      </c>
      <c r="J52" s="22">
        <f t="shared" si="36"/>
        <v>0</v>
      </c>
      <c r="K52" s="32">
        <v>125900</v>
      </c>
      <c r="L52" s="33">
        <f t="shared" si="37"/>
        <v>20</v>
      </c>
      <c r="M52" s="33">
        <f t="shared" si="38"/>
        <v>20</v>
      </c>
      <c r="N52" s="34" t="str">
        <f t="shared" si="39"/>
        <v>OK</v>
      </c>
    </row>
    <row r="53" spans="1:14" ht="15.75" thickBot="1" x14ac:dyDescent="0.3">
      <c r="A53" s="2" t="s">
        <v>44</v>
      </c>
      <c r="B53" s="53"/>
      <c r="C53" s="54"/>
      <c r="D53" s="22">
        <f t="shared" si="33"/>
        <v>0</v>
      </c>
      <c r="E53" s="54"/>
      <c r="F53" s="54"/>
      <c r="G53" s="42">
        <v>20</v>
      </c>
      <c r="H53" s="31">
        <f t="shared" si="34"/>
        <v>0</v>
      </c>
      <c r="I53" s="22">
        <f t="shared" si="35"/>
        <v>0</v>
      </c>
      <c r="J53" s="22">
        <f t="shared" si="36"/>
        <v>0</v>
      </c>
      <c r="K53" s="32">
        <v>124200</v>
      </c>
      <c r="L53" s="33">
        <f t="shared" si="37"/>
        <v>20</v>
      </c>
      <c r="M53" s="33">
        <f t="shared" si="38"/>
        <v>20</v>
      </c>
      <c r="N53" s="34" t="str">
        <f t="shared" si="39"/>
        <v>OK</v>
      </c>
    </row>
    <row r="54" spans="1:14" ht="15.75" thickBot="1" x14ac:dyDescent="0.3">
      <c r="A54" s="2" t="s">
        <v>45</v>
      </c>
      <c r="B54" s="53"/>
      <c r="C54" s="54"/>
      <c r="D54" s="22">
        <f t="shared" si="33"/>
        <v>0</v>
      </c>
      <c r="E54" s="54"/>
      <c r="F54" s="54"/>
      <c r="G54" s="42">
        <v>20</v>
      </c>
      <c r="H54" s="31">
        <f t="shared" si="34"/>
        <v>0</v>
      </c>
      <c r="I54" s="22">
        <f t="shared" si="35"/>
        <v>0</v>
      </c>
      <c r="J54" s="22">
        <f t="shared" si="36"/>
        <v>0</v>
      </c>
      <c r="K54" s="32">
        <v>124200</v>
      </c>
      <c r="L54" s="33">
        <f t="shared" si="37"/>
        <v>20</v>
      </c>
      <c r="M54" s="33">
        <f t="shared" si="38"/>
        <v>20</v>
      </c>
      <c r="N54" s="34" t="str">
        <f t="shared" si="39"/>
        <v>OK</v>
      </c>
    </row>
    <row r="55" spans="1:14" ht="15.75" thickBot="1" x14ac:dyDescent="0.3">
      <c r="A55" s="2" t="s">
        <v>46</v>
      </c>
      <c r="B55" s="53"/>
      <c r="C55" s="54"/>
      <c r="D55" s="22">
        <f t="shared" si="33"/>
        <v>0</v>
      </c>
      <c r="E55" s="54"/>
      <c r="F55" s="54"/>
      <c r="G55" s="42">
        <v>20</v>
      </c>
      <c r="H55" s="31">
        <f t="shared" si="34"/>
        <v>0</v>
      </c>
      <c r="I55" s="22">
        <f t="shared" si="35"/>
        <v>0</v>
      </c>
      <c r="J55" s="22">
        <f t="shared" si="36"/>
        <v>0</v>
      </c>
      <c r="K55" s="32">
        <v>124200</v>
      </c>
      <c r="L55" s="33">
        <f t="shared" si="37"/>
        <v>20</v>
      </c>
      <c r="M55" s="33">
        <f t="shared" si="38"/>
        <v>20</v>
      </c>
      <c r="N55" s="34" t="str">
        <f t="shared" si="39"/>
        <v>OK</v>
      </c>
    </row>
    <row r="56" spans="1:14" ht="15.75" thickBot="1" x14ac:dyDescent="0.3">
      <c r="A56" s="2" t="s">
        <v>47</v>
      </c>
      <c r="B56" s="53"/>
      <c r="C56" s="54"/>
      <c r="D56" s="22">
        <f t="shared" si="33"/>
        <v>0</v>
      </c>
      <c r="E56" s="54"/>
      <c r="F56" s="54"/>
      <c r="G56" s="42">
        <v>20</v>
      </c>
      <c r="H56" s="31">
        <f t="shared" si="34"/>
        <v>0</v>
      </c>
      <c r="I56" s="22">
        <f t="shared" si="35"/>
        <v>0</v>
      </c>
      <c r="J56" s="22">
        <f t="shared" si="36"/>
        <v>0</v>
      </c>
      <c r="K56" s="32">
        <v>127400</v>
      </c>
      <c r="L56" s="33">
        <f t="shared" si="37"/>
        <v>20</v>
      </c>
      <c r="M56" s="33">
        <f t="shared" si="38"/>
        <v>20</v>
      </c>
      <c r="N56" s="34" t="str">
        <f t="shared" si="39"/>
        <v>OK</v>
      </c>
    </row>
    <row r="57" spans="1:14" ht="15.75" thickBot="1" x14ac:dyDescent="0.3">
      <c r="A57" s="2" t="s">
        <v>48</v>
      </c>
      <c r="B57" s="53"/>
      <c r="C57" s="54"/>
      <c r="D57" s="22">
        <f t="shared" si="33"/>
        <v>0</v>
      </c>
      <c r="E57" s="54"/>
      <c r="F57" s="54"/>
      <c r="G57" s="42">
        <v>20</v>
      </c>
      <c r="H57" s="31">
        <f t="shared" si="34"/>
        <v>0</v>
      </c>
      <c r="I57" s="22">
        <f t="shared" si="35"/>
        <v>0</v>
      </c>
      <c r="J57" s="22">
        <f t="shared" si="36"/>
        <v>0</v>
      </c>
      <c r="K57" s="32">
        <v>1399000</v>
      </c>
      <c r="L57" s="33">
        <f t="shared" si="37"/>
        <v>20</v>
      </c>
      <c r="M57" s="33">
        <f t="shared" si="38"/>
        <v>20</v>
      </c>
      <c r="N57" s="34" t="str">
        <f t="shared" si="39"/>
        <v>OK</v>
      </c>
    </row>
    <row r="58" spans="1:14" ht="15.75" thickBot="1" x14ac:dyDescent="0.3">
      <c r="A58" s="4" t="s">
        <v>49</v>
      </c>
      <c r="B58" s="55"/>
      <c r="C58" s="56"/>
      <c r="D58" s="19"/>
      <c r="E58" s="56"/>
      <c r="F58" s="56"/>
      <c r="G58" s="28"/>
      <c r="H58" s="21"/>
      <c r="I58" s="21"/>
      <c r="J58" s="21"/>
      <c r="K58" s="21"/>
      <c r="L58" s="19"/>
    </row>
    <row r="59" spans="1:14" ht="15.75" thickBot="1" x14ac:dyDescent="0.3">
      <c r="A59" s="2" t="s">
        <v>50</v>
      </c>
      <c r="B59" s="53"/>
      <c r="C59" s="54"/>
      <c r="D59" s="22">
        <f t="shared" ref="D59:D74" si="40">B59*C59/100</f>
        <v>0</v>
      </c>
      <c r="E59" s="54"/>
      <c r="F59" s="54"/>
      <c r="G59" s="39">
        <v>35</v>
      </c>
      <c r="H59" s="31">
        <f t="shared" ref="H59:H74" si="41">(D59*K59)/1000</f>
        <v>0</v>
      </c>
      <c r="I59" s="22">
        <f t="shared" ref="I59:I74" si="42">IF(D59=0,0,H59*(1-E59/G59))</f>
        <v>0</v>
      </c>
      <c r="J59" s="22">
        <f t="shared" ref="J59:J74" si="43">IF(H59=0,0,H59/G59)</f>
        <v>0</v>
      </c>
      <c r="K59" s="32">
        <v>116300</v>
      </c>
      <c r="L59" s="33">
        <f t="shared" ref="L59:L74" si="44">G59</f>
        <v>35</v>
      </c>
      <c r="M59" s="33">
        <f t="shared" ref="M59:M74" si="45">L59</f>
        <v>35</v>
      </c>
      <c r="N59" s="34" t="str">
        <f t="shared" ref="N59:N74" si="46">IF(AND(B59&gt;0,C59=""),"Ilmoita tuella rahoitettu osuus",IF(C59&gt;100,"Tuella rahoitettu osuus ei voi olla yli 100",IF(AND(B59&gt;0,G59=""),"Pitoaika puuttuu",IF(E59&gt;G59,"Keski-ikä ei voi olla suurempi kuin pitoaika",IF(AND(B59&gt;0,E59=""),"Keski-ikä puuttuu",IF(AND(B59&gt;0,OR(G59&lt;L59,G59&gt;M59)),"Syötetty pitoaika ei ole pitoaikavälin sisällä","OK"))))))</f>
        <v>OK</v>
      </c>
    </row>
    <row r="60" spans="1:14" ht="15.75" thickBot="1" x14ac:dyDescent="0.3">
      <c r="A60" s="2" t="s">
        <v>51</v>
      </c>
      <c r="B60" s="53"/>
      <c r="C60" s="54"/>
      <c r="D60" s="22">
        <f t="shared" si="40"/>
        <v>0</v>
      </c>
      <c r="E60" s="54"/>
      <c r="F60" s="54"/>
      <c r="G60" s="39">
        <v>35</v>
      </c>
      <c r="H60" s="31">
        <f t="shared" si="41"/>
        <v>0</v>
      </c>
      <c r="I60" s="22">
        <f t="shared" si="42"/>
        <v>0</v>
      </c>
      <c r="J60" s="22">
        <f t="shared" si="43"/>
        <v>0</v>
      </c>
      <c r="K60" s="32">
        <v>94600</v>
      </c>
      <c r="L60" s="33">
        <f t="shared" si="44"/>
        <v>35</v>
      </c>
      <c r="M60" s="33">
        <f t="shared" si="45"/>
        <v>35</v>
      </c>
      <c r="N60" s="34" t="str">
        <f t="shared" si="46"/>
        <v>OK</v>
      </c>
    </row>
    <row r="61" spans="1:14" ht="15.75" thickBot="1" x14ac:dyDescent="0.3">
      <c r="A61" s="2" t="s">
        <v>52</v>
      </c>
      <c r="B61" s="53"/>
      <c r="C61" s="54"/>
      <c r="D61" s="22">
        <f t="shared" si="40"/>
        <v>0</v>
      </c>
      <c r="E61" s="54"/>
      <c r="F61" s="54"/>
      <c r="G61" s="39">
        <v>35</v>
      </c>
      <c r="H61" s="31">
        <f t="shared" si="41"/>
        <v>0</v>
      </c>
      <c r="I61" s="22">
        <f t="shared" si="42"/>
        <v>0</v>
      </c>
      <c r="J61" s="22">
        <f t="shared" si="43"/>
        <v>0</v>
      </c>
      <c r="K61" s="32">
        <v>41400</v>
      </c>
      <c r="L61" s="33">
        <f t="shared" si="44"/>
        <v>35</v>
      </c>
      <c r="M61" s="33">
        <f t="shared" si="45"/>
        <v>35</v>
      </c>
      <c r="N61" s="34" t="str">
        <f t="shared" si="46"/>
        <v>OK</v>
      </c>
    </row>
    <row r="62" spans="1:14" ht="15.75" thickBot="1" x14ac:dyDescent="0.3">
      <c r="A62" s="2" t="s">
        <v>53</v>
      </c>
      <c r="B62" s="53"/>
      <c r="C62" s="54"/>
      <c r="D62" s="22">
        <f t="shared" si="40"/>
        <v>0</v>
      </c>
      <c r="E62" s="54"/>
      <c r="F62" s="54"/>
      <c r="G62" s="39">
        <v>35</v>
      </c>
      <c r="H62" s="31">
        <f t="shared" si="41"/>
        <v>0</v>
      </c>
      <c r="I62" s="22">
        <f t="shared" si="42"/>
        <v>0</v>
      </c>
      <c r="J62" s="22">
        <f t="shared" si="43"/>
        <v>0</v>
      </c>
      <c r="K62" s="32">
        <v>15000</v>
      </c>
      <c r="L62" s="33">
        <f t="shared" si="44"/>
        <v>35</v>
      </c>
      <c r="M62" s="33">
        <f t="shared" si="45"/>
        <v>35</v>
      </c>
      <c r="N62" s="34" t="str">
        <f t="shared" si="46"/>
        <v>OK</v>
      </c>
    </row>
    <row r="63" spans="1:14" ht="15.75" thickBot="1" x14ac:dyDescent="0.3">
      <c r="A63" s="2" t="s">
        <v>54</v>
      </c>
      <c r="B63" s="53"/>
      <c r="C63" s="54"/>
      <c r="D63" s="22">
        <f t="shared" si="40"/>
        <v>0</v>
      </c>
      <c r="E63" s="54"/>
      <c r="F63" s="54"/>
      <c r="G63" s="39">
        <v>35</v>
      </c>
      <c r="H63" s="31">
        <f t="shared" si="41"/>
        <v>0</v>
      </c>
      <c r="I63" s="22">
        <f t="shared" si="42"/>
        <v>0</v>
      </c>
      <c r="J63" s="22">
        <f t="shared" si="43"/>
        <v>0</v>
      </c>
      <c r="K63" s="32">
        <v>36100</v>
      </c>
      <c r="L63" s="33">
        <f t="shared" si="44"/>
        <v>35</v>
      </c>
      <c r="M63" s="33">
        <f t="shared" si="45"/>
        <v>35</v>
      </c>
      <c r="N63" s="34" t="str">
        <f t="shared" si="46"/>
        <v>OK</v>
      </c>
    </row>
    <row r="64" spans="1:14" ht="15.75" thickBot="1" x14ac:dyDescent="0.3">
      <c r="A64" s="2" t="s">
        <v>55</v>
      </c>
      <c r="B64" s="53"/>
      <c r="C64" s="54"/>
      <c r="D64" s="22">
        <f t="shared" si="40"/>
        <v>0</v>
      </c>
      <c r="E64" s="54"/>
      <c r="F64" s="54"/>
      <c r="G64" s="39">
        <v>35</v>
      </c>
      <c r="H64" s="31">
        <f t="shared" si="41"/>
        <v>0</v>
      </c>
      <c r="I64" s="22">
        <f t="shared" si="42"/>
        <v>0</v>
      </c>
      <c r="J64" s="22">
        <f t="shared" si="43"/>
        <v>0</v>
      </c>
      <c r="K64" s="32">
        <v>32800</v>
      </c>
      <c r="L64" s="33">
        <f t="shared" si="44"/>
        <v>35</v>
      </c>
      <c r="M64" s="33">
        <f t="shared" si="45"/>
        <v>35</v>
      </c>
      <c r="N64" s="34" t="str">
        <f t="shared" si="46"/>
        <v>OK</v>
      </c>
    </row>
    <row r="65" spans="1:14" ht="15.75" thickBot="1" x14ac:dyDescent="0.3">
      <c r="A65" s="2" t="s">
        <v>56</v>
      </c>
      <c r="B65" s="53"/>
      <c r="C65" s="54"/>
      <c r="D65" s="22">
        <f t="shared" si="40"/>
        <v>0</v>
      </c>
      <c r="E65" s="54"/>
      <c r="F65" s="54"/>
      <c r="G65" s="39">
        <v>35</v>
      </c>
      <c r="H65" s="31">
        <f t="shared" si="41"/>
        <v>0</v>
      </c>
      <c r="I65" s="22">
        <f t="shared" si="42"/>
        <v>0</v>
      </c>
      <c r="J65" s="22">
        <f t="shared" si="43"/>
        <v>0</v>
      </c>
      <c r="K65" s="32">
        <v>19000</v>
      </c>
      <c r="L65" s="33">
        <f t="shared" si="44"/>
        <v>35</v>
      </c>
      <c r="M65" s="33">
        <f t="shared" si="45"/>
        <v>35</v>
      </c>
      <c r="N65" s="34" t="str">
        <f t="shared" si="46"/>
        <v>OK</v>
      </c>
    </row>
    <row r="66" spans="1:14" ht="15.75" thickBot="1" x14ac:dyDescent="0.3">
      <c r="A66" s="2" t="s">
        <v>57</v>
      </c>
      <c r="B66" s="53"/>
      <c r="C66" s="54"/>
      <c r="D66" s="22">
        <f t="shared" si="40"/>
        <v>0</v>
      </c>
      <c r="E66" s="54"/>
      <c r="F66" s="54"/>
      <c r="G66" s="39">
        <v>35</v>
      </c>
      <c r="H66" s="31">
        <f t="shared" si="41"/>
        <v>0</v>
      </c>
      <c r="I66" s="22">
        <f t="shared" si="42"/>
        <v>0</v>
      </c>
      <c r="J66" s="22">
        <f t="shared" si="43"/>
        <v>0</v>
      </c>
      <c r="K66" s="32">
        <v>7300</v>
      </c>
      <c r="L66" s="33">
        <f t="shared" si="44"/>
        <v>35</v>
      </c>
      <c r="M66" s="33">
        <f t="shared" si="45"/>
        <v>35</v>
      </c>
      <c r="N66" s="34" t="str">
        <f t="shared" si="46"/>
        <v>OK</v>
      </c>
    </row>
    <row r="67" spans="1:14" ht="15.75" thickBot="1" x14ac:dyDescent="0.3">
      <c r="A67" s="2" t="s">
        <v>58</v>
      </c>
      <c r="B67" s="53"/>
      <c r="C67" s="54"/>
      <c r="D67" s="22">
        <f t="shared" si="40"/>
        <v>0</v>
      </c>
      <c r="E67" s="54"/>
      <c r="F67" s="54"/>
      <c r="G67" s="39">
        <v>35</v>
      </c>
      <c r="H67" s="31">
        <f t="shared" si="41"/>
        <v>0</v>
      </c>
      <c r="I67" s="22">
        <f t="shared" si="42"/>
        <v>0</v>
      </c>
      <c r="J67" s="22">
        <f t="shared" si="43"/>
        <v>0</v>
      </c>
      <c r="K67" s="32">
        <v>11600</v>
      </c>
      <c r="L67" s="33">
        <f t="shared" si="44"/>
        <v>35</v>
      </c>
      <c r="M67" s="33">
        <f t="shared" si="45"/>
        <v>35</v>
      </c>
      <c r="N67" s="34" t="str">
        <f t="shared" si="46"/>
        <v>OK</v>
      </c>
    </row>
    <row r="68" spans="1:14" ht="15.75" thickBot="1" x14ac:dyDescent="0.3">
      <c r="A68" s="2" t="s">
        <v>59</v>
      </c>
      <c r="B68" s="53"/>
      <c r="C68" s="54"/>
      <c r="D68" s="22">
        <f t="shared" si="40"/>
        <v>0</v>
      </c>
      <c r="E68" s="54"/>
      <c r="F68" s="54"/>
      <c r="G68" s="39">
        <v>35</v>
      </c>
      <c r="H68" s="31">
        <f t="shared" si="41"/>
        <v>0</v>
      </c>
      <c r="I68" s="22">
        <f t="shared" si="42"/>
        <v>0</v>
      </c>
      <c r="J68" s="22">
        <f t="shared" si="43"/>
        <v>0</v>
      </c>
      <c r="K68" s="32">
        <v>10400</v>
      </c>
      <c r="L68" s="33">
        <f t="shared" si="44"/>
        <v>35</v>
      </c>
      <c r="M68" s="33">
        <f t="shared" si="45"/>
        <v>35</v>
      </c>
      <c r="N68" s="34" t="str">
        <f t="shared" si="46"/>
        <v>OK</v>
      </c>
    </row>
    <row r="69" spans="1:14" ht="15.75" thickBot="1" x14ac:dyDescent="0.3">
      <c r="A69" s="2" t="s">
        <v>60</v>
      </c>
      <c r="B69" s="53"/>
      <c r="C69" s="54"/>
      <c r="D69" s="22">
        <f t="shared" si="40"/>
        <v>0</v>
      </c>
      <c r="E69" s="54"/>
      <c r="F69" s="54"/>
      <c r="G69" s="39">
        <v>35</v>
      </c>
      <c r="H69" s="31">
        <f t="shared" si="41"/>
        <v>0</v>
      </c>
      <c r="I69" s="22">
        <f t="shared" si="42"/>
        <v>0</v>
      </c>
      <c r="J69" s="22">
        <f t="shared" si="43"/>
        <v>0</v>
      </c>
      <c r="K69" s="32">
        <v>6900</v>
      </c>
      <c r="L69" s="33">
        <f t="shared" si="44"/>
        <v>35</v>
      </c>
      <c r="M69" s="33">
        <f t="shared" si="45"/>
        <v>35</v>
      </c>
      <c r="N69" s="34" t="str">
        <f t="shared" si="46"/>
        <v>OK</v>
      </c>
    </row>
    <row r="70" spans="1:14" ht="15.75" thickBot="1" x14ac:dyDescent="0.3">
      <c r="A70" s="2" t="s">
        <v>61</v>
      </c>
      <c r="B70" s="53"/>
      <c r="C70" s="54"/>
      <c r="D70" s="22">
        <f t="shared" si="40"/>
        <v>0</v>
      </c>
      <c r="E70" s="54"/>
      <c r="F70" s="54"/>
      <c r="G70" s="42">
        <v>35</v>
      </c>
      <c r="H70" s="31">
        <f t="shared" si="41"/>
        <v>0</v>
      </c>
      <c r="I70" s="22">
        <f t="shared" si="42"/>
        <v>0</v>
      </c>
      <c r="J70" s="22">
        <f t="shared" si="43"/>
        <v>0</v>
      </c>
      <c r="K70" s="32">
        <v>5000</v>
      </c>
      <c r="L70" s="33">
        <f t="shared" si="44"/>
        <v>35</v>
      </c>
      <c r="M70" s="33">
        <f t="shared" si="45"/>
        <v>35</v>
      </c>
      <c r="N70" s="34" t="str">
        <f t="shared" si="46"/>
        <v>OK</v>
      </c>
    </row>
    <row r="71" spans="1:14" ht="15.75" thickBot="1" x14ac:dyDescent="0.3">
      <c r="A71" s="2" t="s">
        <v>62</v>
      </c>
      <c r="B71" s="53"/>
      <c r="C71" s="54"/>
      <c r="D71" s="22">
        <f t="shared" si="40"/>
        <v>0</v>
      </c>
      <c r="E71" s="54"/>
      <c r="F71" s="54"/>
      <c r="G71" s="42">
        <v>40</v>
      </c>
      <c r="H71" s="31">
        <f t="shared" si="41"/>
        <v>0</v>
      </c>
      <c r="I71" s="22">
        <f t="shared" si="42"/>
        <v>0</v>
      </c>
      <c r="J71" s="22">
        <f t="shared" si="43"/>
        <v>0</v>
      </c>
      <c r="K71" s="32">
        <v>357400</v>
      </c>
      <c r="L71" s="33">
        <f t="shared" si="44"/>
        <v>40</v>
      </c>
      <c r="M71" s="33">
        <f t="shared" si="45"/>
        <v>40</v>
      </c>
      <c r="N71" s="34" t="str">
        <f t="shared" si="46"/>
        <v>OK</v>
      </c>
    </row>
    <row r="72" spans="1:14" ht="15.75" thickBot="1" x14ac:dyDescent="0.3">
      <c r="A72" s="2" t="s">
        <v>63</v>
      </c>
      <c r="B72" s="53"/>
      <c r="C72" s="54"/>
      <c r="D72" s="22">
        <f t="shared" si="40"/>
        <v>0</v>
      </c>
      <c r="E72" s="54"/>
      <c r="F72" s="54"/>
      <c r="G72" s="42">
        <v>30</v>
      </c>
      <c r="H72" s="31">
        <f t="shared" si="41"/>
        <v>0</v>
      </c>
      <c r="I72" s="22">
        <f t="shared" si="42"/>
        <v>0</v>
      </c>
      <c r="J72" s="22">
        <f t="shared" si="43"/>
        <v>0</v>
      </c>
      <c r="K72" s="32">
        <v>282200</v>
      </c>
      <c r="L72" s="33">
        <f t="shared" si="44"/>
        <v>30</v>
      </c>
      <c r="M72" s="33">
        <f t="shared" si="45"/>
        <v>30</v>
      </c>
      <c r="N72" s="34" t="str">
        <f t="shared" si="46"/>
        <v>OK</v>
      </c>
    </row>
    <row r="73" spans="1:14" ht="15.75" thickBot="1" x14ac:dyDescent="0.3">
      <c r="A73" s="2" t="s">
        <v>64</v>
      </c>
      <c r="B73" s="53"/>
      <c r="C73" s="54"/>
      <c r="D73" s="22">
        <f t="shared" si="40"/>
        <v>0</v>
      </c>
      <c r="E73" s="54"/>
      <c r="F73" s="54"/>
      <c r="G73" s="42">
        <v>40</v>
      </c>
      <c r="H73" s="31">
        <f t="shared" si="41"/>
        <v>0</v>
      </c>
      <c r="I73" s="22">
        <f t="shared" si="42"/>
        <v>0</v>
      </c>
      <c r="J73" s="22">
        <f t="shared" si="43"/>
        <v>0</v>
      </c>
      <c r="K73" s="32">
        <v>633900</v>
      </c>
      <c r="L73" s="33">
        <f t="shared" si="44"/>
        <v>40</v>
      </c>
      <c r="M73" s="33">
        <f t="shared" si="45"/>
        <v>40</v>
      </c>
      <c r="N73" s="34" t="str">
        <f t="shared" si="46"/>
        <v>OK</v>
      </c>
    </row>
    <row r="74" spans="1:14" ht="15.75" thickBot="1" x14ac:dyDescent="0.3">
      <c r="A74" s="3" t="s">
        <v>65</v>
      </c>
      <c r="B74" s="53"/>
      <c r="C74" s="54"/>
      <c r="D74" s="22">
        <f t="shared" si="40"/>
        <v>0</v>
      </c>
      <c r="E74" s="54"/>
      <c r="F74" s="54"/>
      <c r="G74" s="42">
        <v>30</v>
      </c>
      <c r="H74" s="31">
        <f t="shared" si="41"/>
        <v>0</v>
      </c>
      <c r="I74" s="22">
        <f t="shared" si="42"/>
        <v>0</v>
      </c>
      <c r="J74" s="22">
        <f t="shared" si="43"/>
        <v>0</v>
      </c>
      <c r="K74" s="32">
        <v>298100</v>
      </c>
      <c r="L74" s="33">
        <f t="shared" si="44"/>
        <v>30</v>
      </c>
      <c r="M74" s="33">
        <f t="shared" si="45"/>
        <v>30</v>
      </c>
      <c r="N74" s="34" t="str">
        <f t="shared" si="46"/>
        <v>OK</v>
      </c>
    </row>
    <row r="75" spans="1:14" ht="25.5" customHeight="1" x14ac:dyDescent="0.25">
      <c r="A75" s="5" t="s">
        <v>66</v>
      </c>
      <c r="B75" s="55"/>
      <c r="C75" s="56"/>
      <c r="D75" s="19"/>
      <c r="E75" s="56"/>
      <c r="F75" s="56"/>
      <c r="G75" s="28"/>
      <c r="H75" s="21"/>
      <c r="I75" s="21"/>
      <c r="J75" s="21"/>
      <c r="K75" s="21"/>
      <c r="L75" s="19"/>
    </row>
    <row r="76" spans="1:14" ht="15.75" thickBot="1" x14ac:dyDescent="0.3">
      <c r="A76" s="2" t="s">
        <v>67</v>
      </c>
      <c r="B76" s="53"/>
      <c r="C76" s="54"/>
      <c r="D76" s="22">
        <f>B76*C76/100</f>
        <v>0</v>
      </c>
      <c r="E76" s="54"/>
      <c r="F76" s="54"/>
      <c r="G76" s="42">
        <v>40</v>
      </c>
      <c r="H76" s="31">
        <f>(D76*K76)/1000</f>
        <v>0</v>
      </c>
      <c r="I76" s="22">
        <f>IF(D76=0,0,H76*(1-E76/G76))</f>
        <v>0</v>
      </c>
      <c r="J76" s="22">
        <f>IF(H76=0,0,H76/G76)</f>
        <v>0</v>
      </c>
      <c r="K76" s="32">
        <v>320000</v>
      </c>
      <c r="L76" s="33">
        <f>G76</f>
        <v>40</v>
      </c>
      <c r="M76" s="33">
        <f>L76</f>
        <v>40</v>
      </c>
      <c r="N76" s="34" t="str">
        <f>IF(AND(B76&gt;0,C76=""),"Ilmoita tuella rahoitettu osuus",IF(C76&gt;100,"Tuella rahoitettu osuus ei voi olla yli 100",IF(AND(B76&gt;0,G76=""),"Pitoaika puuttuu",IF(E76&gt;G76,"Keski-ikä ei voi olla suurempi kuin pitoaika",IF(AND(B76&gt;0,E76=""),"Keski-ikä puuttuu",IF(AND(B76&gt;0,OR(G76&lt;L76,G76&gt;M76)),"Syötetty pitoaika ei ole pitoaikavälin sisällä","OK"))))))</f>
        <v>OK</v>
      </c>
    </row>
    <row r="77" spans="1:14" ht="15.75" thickBot="1" x14ac:dyDescent="0.3">
      <c r="A77" s="4" t="s">
        <v>68</v>
      </c>
      <c r="B77" s="55"/>
      <c r="C77" s="56"/>
      <c r="D77" s="19"/>
      <c r="E77" s="56"/>
      <c r="F77" s="56"/>
      <c r="G77" s="28"/>
      <c r="H77" s="21"/>
      <c r="I77" s="21"/>
      <c r="J77" s="21"/>
      <c r="K77" s="21"/>
      <c r="L77" s="19"/>
    </row>
    <row r="78" spans="1:14" ht="15.75" thickBot="1" x14ac:dyDescent="0.3">
      <c r="A78" s="2" t="s">
        <v>69</v>
      </c>
      <c r="B78" s="53"/>
      <c r="C78" s="54"/>
      <c r="D78" s="22">
        <f t="shared" ref="D78:D79" si="47">B78*C78/100</f>
        <v>0</v>
      </c>
      <c r="E78" s="54"/>
      <c r="F78" s="54"/>
      <c r="G78" s="39">
        <v>40</v>
      </c>
      <c r="H78" s="31">
        <f>(D78*K78)/1000</f>
        <v>0</v>
      </c>
      <c r="I78" s="22">
        <f t="shared" ref="I78:I79" si="48">IF(D78=0,0,H78*(1-E78/G78))</f>
        <v>0</v>
      </c>
      <c r="J78" s="22">
        <f t="shared" ref="J78:J79" si="49">IF(H78=0,0,H78/G78)</f>
        <v>0</v>
      </c>
      <c r="K78" s="32">
        <v>9073500</v>
      </c>
      <c r="L78" s="33">
        <f>G78</f>
        <v>40</v>
      </c>
      <c r="M78" s="33">
        <f t="shared" ref="M78:M79" si="50">L78</f>
        <v>40</v>
      </c>
      <c r="N78" s="34" t="str">
        <f>IF(AND(B78&gt;0,C78=""),"Ilmoita tuella rahoitettu osuus",IF(C78&gt;100,"Tuella rahoitettu osuus ei voi olla yli 100",IF(AND(B78&gt;0,G78=""),"Pitoaika puuttuu",IF(E78&gt;G78,"Keski-ikä ei voi olla suurempi kuin pitoaika",IF(AND(B78&gt;0,E78=""),"Keski-ikä puuttuu",IF(AND(B78&gt;0,OR(G78&lt;L78,G78&gt;M78)),"Syötetty pitoaika ei ole pitoaikavälin sisällä","OK"))))))</f>
        <v>OK</v>
      </c>
    </row>
    <row r="79" spans="1:14" ht="15.75" thickBot="1" x14ac:dyDescent="0.3">
      <c r="A79" s="2" t="s">
        <v>70</v>
      </c>
      <c r="B79" s="53"/>
      <c r="C79" s="54"/>
      <c r="D79" s="22">
        <f t="shared" si="47"/>
        <v>0</v>
      </c>
      <c r="E79" s="54"/>
      <c r="F79" s="54"/>
      <c r="G79" s="42">
        <v>40</v>
      </c>
      <c r="H79" s="31">
        <f>(D79*K79)/1000</f>
        <v>0</v>
      </c>
      <c r="I79" s="22">
        <f t="shared" si="48"/>
        <v>0</v>
      </c>
      <c r="J79" s="22">
        <f t="shared" si="49"/>
        <v>0</v>
      </c>
      <c r="K79" s="32">
        <v>1128700</v>
      </c>
      <c r="L79" s="33">
        <f>G79</f>
        <v>40</v>
      </c>
      <c r="M79" s="33">
        <f t="shared" si="50"/>
        <v>40</v>
      </c>
      <c r="N79" s="34" t="str">
        <f>IF(AND(B79&gt;0,C79=""),"Ilmoita tuella rahoitettu osuus",IF(C79&gt;100,"Tuella rahoitettu osuus ei voi olla yli 100",IF(AND(B79&gt;0,G79=""),"Pitoaika puuttuu",IF(E79&gt;G79,"Keski-ikä ei voi olla suurempi kuin pitoaika",IF(AND(B79&gt;0,E79=""),"Keski-ikä puuttuu",IF(AND(B79&gt;0,OR(G79&lt;L79,G79&gt;M79)),"Syötetty pitoaika ei ole pitoaikavälin sisällä","OK"))))))</f>
        <v>OK</v>
      </c>
    </row>
    <row r="80" spans="1:14" x14ac:dyDescent="0.25">
      <c r="A80" s="5" t="s">
        <v>71</v>
      </c>
      <c r="B80" s="55"/>
      <c r="C80" s="56"/>
      <c r="D80" s="19"/>
      <c r="E80" s="56"/>
      <c r="F80" s="56"/>
      <c r="G80" s="28"/>
      <c r="H80" s="21"/>
      <c r="I80" s="21"/>
      <c r="J80" s="21"/>
      <c r="K80" s="21"/>
      <c r="L80" s="19"/>
    </row>
    <row r="81" spans="1:14" ht="15.75" thickBot="1" x14ac:dyDescent="0.3">
      <c r="A81" s="2" t="s">
        <v>72</v>
      </c>
      <c r="B81" s="53"/>
      <c r="C81" s="54"/>
      <c r="D81" s="22">
        <f t="shared" ref="D81:D85" si="51">B81*C81/100</f>
        <v>0</v>
      </c>
      <c r="E81" s="54"/>
      <c r="F81" s="54"/>
      <c r="G81" s="42">
        <v>60</v>
      </c>
      <c r="H81" s="31">
        <f>(D81*K81)/1000</f>
        <v>0</v>
      </c>
      <c r="I81" s="22">
        <f t="shared" ref="I81:I85" si="52">IF(D81=0,0,H81*(1-E81/G81))</f>
        <v>0</v>
      </c>
      <c r="J81" s="22">
        <f t="shared" ref="J81:J85" si="53">IF(H81=0,0,H81/G81)</f>
        <v>0</v>
      </c>
      <c r="K81" s="32">
        <v>5835100</v>
      </c>
      <c r="L81" s="33">
        <f>G81</f>
        <v>60</v>
      </c>
      <c r="M81" s="33">
        <f t="shared" ref="M81:M85" si="54">L81</f>
        <v>60</v>
      </c>
      <c r="N81" s="34" t="str">
        <f>IF(AND(B81&gt;0,C81=""),"Ilmoita tuella rahoitettu osuus",IF(C81&gt;100,"Tuella rahoitettu osuus ei voi olla yli 100",IF(AND(B81&gt;0,G81=""),"Pitoaika puuttuu",IF(E81&gt;G81,"Keski-ikä ei voi olla suurempi kuin pitoaika",IF(AND(B81&gt;0,E81=""),"Keski-ikä puuttuu",IF(AND(B81&gt;0,OR(G81&lt;L81,G81&gt;M81)),"Syötetty pitoaika ei ole pitoaikavälin sisällä","OK"))))))</f>
        <v>OK</v>
      </c>
    </row>
    <row r="82" spans="1:14" ht="15.75" thickBot="1" x14ac:dyDescent="0.3">
      <c r="A82" s="2" t="s">
        <v>73</v>
      </c>
      <c r="B82" s="53"/>
      <c r="C82" s="54"/>
      <c r="D82" s="22">
        <f t="shared" si="51"/>
        <v>0</v>
      </c>
      <c r="E82" s="54"/>
      <c r="F82" s="54"/>
      <c r="G82" s="42">
        <v>45</v>
      </c>
      <c r="H82" s="31">
        <f>(D82*K82)/1000</f>
        <v>0</v>
      </c>
      <c r="I82" s="22">
        <f t="shared" si="52"/>
        <v>0</v>
      </c>
      <c r="J82" s="22">
        <f t="shared" si="53"/>
        <v>0</v>
      </c>
      <c r="K82" s="32">
        <v>4263500</v>
      </c>
      <c r="L82" s="33">
        <f>G82</f>
        <v>45</v>
      </c>
      <c r="M82" s="33">
        <f t="shared" si="54"/>
        <v>45</v>
      </c>
      <c r="N82" s="34" t="str">
        <f>IF(AND(B82&gt;0,C82=""),"Ilmoita tuella rahoitettu osuus",IF(C82&gt;100,"Tuella rahoitettu osuus ei voi olla yli 100",IF(AND(B82&gt;0,G82=""),"Pitoaika puuttuu",IF(E82&gt;G82,"Keski-ikä ei voi olla suurempi kuin pitoaika",IF(AND(B82&gt;0,E82=""),"Keski-ikä puuttuu",IF(AND(B82&gt;0,OR(G82&lt;L82,G82&gt;M82)),"Syötetty pitoaika ei ole pitoaikavälin sisällä","OK"))))))</f>
        <v>OK</v>
      </c>
    </row>
    <row r="83" spans="1:14" ht="15.75" thickBot="1" x14ac:dyDescent="0.3">
      <c r="A83" s="3" t="s">
        <v>74</v>
      </c>
      <c r="B83" s="53"/>
      <c r="C83" s="54"/>
      <c r="D83" s="22">
        <f t="shared" si="51"/>
        <v>0</v>
      </c>
      <c r="E83" s="54"/>
      <c r="F83" s="54"/>
      <c r="G83" s="39">
        <v>45</v>
      </c>
      <c r="H83" s="31">
        <f>(D83*K83)/1000</f>
        <v>0</v>
      </c>
      <c r="I83" s="22">
        <f t="shared" si="52"/>
        <v>0</v>
      </c>
      <c r="J83" s="22">
        <f t="shared" si="53"/>
        <v>0</v>
      </c>
      <c r="K83" s="32">
        <v>1809300</v>
      </c>
      <c r="L83" s="33">
        <f>G83</f>
        <v>45</v>
      </c>
      <c r="M83" s="33">
        <f t="shared" si="54"/>
        <v>45</v>
      </c>
      <c r="N83" s="34" t="str">
        <f>IF(AND(B83&gt;0,C83=""),"Ilmoita tuella rahoitettu osuus",IF(C83&gt;100,"Tuella rahoitettu osuus ei voi olla yli 100",IF(AND(B83&gt;0,G83=""),"Pitoaika puuttuu",IF(E83&gt;G83,"Keski-ikä ei voi olla suurempi kuin pitoaika",IF(AND(B83&gt;0,E83=""),"Keski-ikä puuttuu",IF(AND(B83&gt;0,OR(G83&lt;L83,G83&gt;M83)),"Syötetty pitoaika ei ole pitoaikavälin sisällä","OK"))))))</f>
        <v>OK</v>
      </c>
    </row>
    <row r="84" spans="1:14" ht="15.75" thickBot="1" x14ac:dyDescent="0.3">
      <c r="A84" s="3" t="s">
        <v>75</v>
      </c>
      <c r="B84" s="53"/>
      <c r="C84" s="54"/>
      <c r="D84" s="22">
        <f t="shared" si="51"/>
        <v>0</v>
      </c>
      <c r="E84" s="54"/>
      <c r="F84" s="54"/>
      <c r="G84" s="39">
        <v>45</v>
      </c>
      <c r="H84" s="31">
        <f>(D84*K84)/1000</f>
        <v>0</v>
      </c>
      <c r="I84" s="22">
        <f t="shared" si="52"/>
        <v>0</v>
      </c>
      <c r="J84" s="22">
        <f t="shared" si="53"/>
        <v>0</v>
      </c>
      <c r="K84" s="32">
        <v>1144900</v>
      </c>
      <c r="L84" s="33">
        <f>G84</f>
        <v>45</v>
      </c>
      <c r="M84" s="33">
        <f t="shared" si="54"/>
        <v>45</v>
      </c>
      <c r="N84" s="34" t="str">
        <f>IF(AND(B84&gt;0,C84=""),"Ilmoita tuella rahoitettu osuus",IF(C84&gt;100,"Tuella rahoitettu osuus ei voi olla yli 100",IF(AND(B84&gt;0,G84=""),"Pitoaika puuttuu",IF(E84&gt;G84,"Keski-ikä ei voi olla suurempi kuin pitoaika",IF(AND(B84&gt;0,E84=""),"Keski-ikä puuttuu",IF(AND(B84&gt;0,OR(G84&lt;L84,G84&gt;M84)),"Syötetty pitoaika ei ole pitoaikavälin sisällä","OK"))))))</f>
        <v>OK</v>
      </c>
    </row>
    <row r="85" spans="1:14" ht="15.75" thickBot="1" x14ac:dyDescent="0.3">
      <c r="A85" s="3" t="s">
        <v>76</v>
      </c>
      <c r="B85" s="53"/>
      <c r="C85" s="54"/>
      <c r="D85" s="22">
        <f t="shared" si="51"/>
        <v>0</v>
      </c>
      <c r="E85" s="54"/>
      <c r="F85" s="54"/>
      <c r="G85" s="39">
        <v>45</v>
      </c>
      <c r="H85" s="31">
        <f>(D85*K85)/1000</f>
        <v>0</v>
      </c>
      <c r="I85" s="22">
        <f t="shared" si="52"/>
        <v>0</v>
      </c>
      <c r="J85" s="22">
        <f t="shared" si="53"/>
        <v>0</v>
      </c>
      <c r="K85" s="32">
        <v>29100</v>
      </c>
      <c r="L85" s="33">
        <f>G85</f>
        <v>45</v>
      </c>
      <c r="M85" s="33">
        <f t="shared" si="54"/>
        <v>45</v>
      </c>
      <c r="N85" s="34" t="str">
        <f>IF(AND(B85&gt;0,C85=""),"Ilmoita tuella rahoitettu osuus",IF(C85&gt;100,"Tuella rahoitettu osuus ei voi olla yli 100",IF(AND(B85&gt;0,G85=""),"Pitoaika puuttuu",IF(E85&gt;G85,"Keski-ikä ei voi olla suurempi kuin pitoaika",IF(AND(B85&gt;0,E85=""),"Keski-ikä puuttuu",IF(AND(B85&gt;0,OR(G85&lt;L85,G85&gt;M85)),"Syötetty pitoaika ei ole pitoaikavälin sisällä","OK"))))))</f>
        <v>OK</v>
      </c>
    </row>
    <row r="86" spans="1:14" ht="15.75" thickBot="1" x14ac:dyDescent="0.3">
      <c r="A86" s="4" t="s">
        <v>77</v>
      </c>
      <c r="B86" s="55"/>
      <c r="C86" s="56"/>
      <c r="D86" s="19"/>
      <c r="E86" s="56"/>
      <c r="F86" s="56"/>
      <c r="G86" s="28"/>
      <c r="H86" s="21"/>
      <c r="I86" s="21"/>
      <c r="J86" s="21"/>
      <c r="K86" s="21"/>
      <c r="L86" s="19"/>
    </row>
    <row r="87" spans="1:14" ht="15.75" thickBot="1" x14ac:dyDescent="0.3">
      <c r="A87" s="3" t="s">
        <v>78</v>
      </c>
      <c r="B87" s="53"/>
      <c r="C87" s="54"/>
      <c r="D87" s="22">
        <f>B87*C87/100</f>
        <v>0</v>
      </c>
      <c r="E87" s="54"/>
      <c r="F87" s="54"/>
      <c r="G87" s="39">
        <v>50</v>
      </c>
      <c r="H87" s="31">
        <f>(D87*K87)/1000</f>
        <v>0</v>
      </c>
      <c r="I87" s="22">
        <f>IF(D87=0,0,H87*(1-E87/G87))</f>
        <v>0</v>
      </c>
      <c r="J87" s="22">
        <f>IF(H87=0,0,H87/G87)</f>
        <v>0</v>
      </c>
      <c r="K87" s="32">
        <v>395</v>
      </c>
      <c r="L87" s="33">
        <f>G87</f>
        <v>50</v>
      </c>
      <c r="M87" s="33">
        <f>L87</f>
        <v>50</v>
      </c>
      <c r="N87" s="34" t="str">
        <f>IF(AND(B87&gt;0,C87=""),"Ilmoita tuella rahoitettu osuus",IF(C87&gt;100,"Tuella rahoitettu osuus ei voi olla yli 100",IF(AND(B87&gt;0,G87=""),"Pitoaika puuttuu",IF(E87&gt;G87,"Keski-ikä ei voi olla suurempi kuin pitoaika",IF(AND(B87&gt;0,E87=""),"Keski-ikä puuttuu",IF(AND(B87&gt;0,OR(G87&lt;L87,G87&gt;M87)),"Syötetty pitoaika ei ole pitoaikavälin sisällä","OK"))))))</f>
        <v>OK</v>
      </c>
    </row>
    <row r="88" spans="1:14" ht="30" customHeight="1" thickBot="1" x14ac:dyDescent="0.3">
      <c r="A88" s="6" t="s">
        <v>79</v>
      </c>
      <c r="B88" s="55"/>
      <c r="C88" s="56"/>
      <c r="D88" s="19"/>
      <c r="E88" s="56"/>
      <c r="F88" s="56"/>
      <c r="G88" s="29"/>
      <c r="H88" s="21"/>
      <c r="I88" s="21"/>
      <c r="J88" s="21"/>
      <c r="K88" s="21"/>
      <c r="L88" s="19"/>
    </row>
    <row r="89" spans="1:14" ht="15.75" thickBot="1" x14ac:dyDescent="0.3">
      <c r="A89" s="4" t="s">
        <v>3</v>
      </c>
      <c r="B89" s="55"/>
      <c r="C89" s="56"/>
      <c r="D89" s="19"/>
      <c r="E89" s="56"/>
      <c r="F89" s="56"/>
      <c r="G89" s="28"/>
      <c r="H89" s="21"/>
      <c r="I89" s="21"/>
      <c r="J89" s="21"/>
      <c r="K89" s="21"/>
      <c r="L89" s="19"/>
    </row>
    <row r="90" spans="1:14" ht="15.75" thickBot="1" x14ac:dyDescent="0.3">
      <c r="A90" s="3" t="s">
        <v>80</v>
      </c>
      <c r="B90" s="53"/>
      <c r="C90" s="54"/>
      <c r="D90" s="22">
        <f>B90*C90/100</f>
        <v>0</v>
      </c>
      <c r="E90" s="54"/>
      <c r="F90" s="54"/>
      <c r="G90" s="39">
        <v>35</v>
      </c>
      <c r="H90" s="31">
        <f>(D90*K90)/1000</f>
        <v>0</v>
      </c>
      <c r="I90" s="22">
        <f>IF(D90=0,0,H90*(1-E90/G90))</f>
        <v>0</v>
      </c>
      <c r="J90" s="22">
        <f>IF(H90=0,0,H90/G90)</f>
        <v>0</v>
      </c>
      <c r="K90" s="32">
        <v>6100</v>
      </c>
      <c r="L90" s="33">
        <f>G90</f>
        <v>35</v>
      </c>
      <c r="M90" s="33">
        <f>L90</f>
        <v>35</v>
      </c>
      <c r="N90" s="34" t="str">
        <f>IF(AND(B90&gt;0,C90=""),"Ilmoita tuella rahoitettu osuus",IF(C90&gt;100,"Tuella rahoitettu osuus ei voi olla yli 100",IF(AND(B90&gt;0,G90=""),"Pitoaika puuttuu",IF(E90&gt;G90,"Keski-ikä ei voi olla suurempi kuin pitoaika",IF(AND(B90&gt;0,E90=""),"Keski-ikä puuttuu",IF(AND(B90&gt;0,OR(G90&lt;L90,G90&gt;M90)),"Syötetty pitoaika ei ole pitoaikavälin sisällä","OK"))))))</f>
        <v>OK</v>
      </c>
    </row>
    <row r="91" spans="1:14" ht="15.75" thickBot="1" x14ac:dyDescent="0.3">
      <c r="A91" s="4" t="s">
        <v>81</v>
      </c>
      <c r="B91" s="55"/>
      <c r="C91" s="56"/>
      <c r="D91" s="19"/>
      <c r="E91" s="56"/>
      <c r="F91" s="56"/>
      <c r="G91" s="28"/>
      <c r="H91" s="21"/>
      <c r="I91" s="21"/>
      <c r="J91" s="21"/>
      <c r="K91" s="21"/>
      <c r="L91" s="19"/>
    </row>
    <row r="92" spans="1:14" ht="15.75" thickBot="1" x14ac:dyDescent="0.3">
      <c r="A92" s="3" t="s">
        <v>82</v>
      </c>
      <c r="B92" s="53"/>
      <c r="C92" s="54"/>
      <c r="D92" s="22">
        <f t="shared" ref="D92:D95" si="55">B92*C92/100</f>
        <v>0</v>
      </c>
      <c r="E92" s="54"/>
      <c r="F92" s="54"/>
      <c r="G92" s="39">
        <v>40</v>
      </c>
      <c r="H92" s="31">
        <f>(D92*K92)/1000</f>
        <v>0</v>
      </c>
      <c r="I92" s="22">
        <f t="shared" ref="I92:I95" si="56">IF(D92=0,0,H92*(1-E92/G92))</f>
        <v>0</v>
      </c>
      <c r="J92" s="22">
        <f t="shared" ref="J92:J95" si="57">IF(H92=0,0,H92/G92)</f>
        <v>0</v>
      </c>
      <c r="K92" s="32">
        <v>813800</v>
      </c>
      <c r="L92" s="33">
        <f>G92</f>
        <v>40</v>
      </c>
      <c r="M92" s="33">
        <f t="shared" ref="M92:M95" si="58">L92</f>
        <v>40</v>
      </c>
      <c r="N92" s="34" t="str">
        <f>IF(AND(B92&gt;0,C92=""),"Ilmoita tuella rahoitettu osuus",IF(C92&gt;100,"Tuella rahoitettu osuus ei voi olla yli 100",IF(AND(B92&gt;0,G92=""),"Pitoaika puuttuu",IF(E92&gt;G92,"Keski-ikä ei voi olla suurempi kuin pitoaika",IF(AND(B92&gt;0,E92=""),"Keski-ikä puuttuu",IF(AND(B92&gt;0,OR(G92&lt;L92,G92&gt;M92)),"Syötetty pitoaika ei ole pitoaikavälin sisällä","OK"))))))</f>
        <v>OK</v>
      </c>
    </row>
    <row r="93" spans="1:14" ht="15.75" thickBot="1" x14ac:dyDescent="0.3">
      <c r="A93" s="3" t="s">
        <v>83</v>
      </c>
      <c r="B93" s="53"/>
      <c r="C93" s="54"/>
      <c r="D93" s="22">
        <f t="shared" si="55"/>
        <v>0</v>
      </c>
      <c r="E93" s="54"/>
      <c r="F93" s="54"/>
      <c r="G93" s="39">
        <v>40</v>
      </c>
      <c r="H93" s="31">
        <f>(D93*K93)/1000</f>
        <v>0</v>
      </c>
      <c r="I93" s="22">
        <f t="shared" si="56"/>
        <v>0</v>
      </c>
      <c r="J93" s="22">
        <f t="shared" si="57"/>
        <v>0</v>
      </c>
      <c r="K93" s="32">
        <v>983800</v>
      </c>
      <c r="L93" s="33">
        <f>G93</f>
        <v>40</v>
      </c>
      <c r="M93" s="33">
        <f t="shared" si="58"/>
        <v>40</v>
      </c>
      <c r="N93" s="34" t="str">
        <f>IF(AND(B93&gt;0,C93=""),"Ilmoita tuella rahoitettu osuus",IF(C93&gt;100,"Tuella rahoitettu osuus ei voi olla yli 100",IF(AND(B93&gt;0,G93=""),"Pitoaika puuttuu",IF(E93&gt;G93,"Keski-ikä ei voi olla suurempi kuin pitoaika",IF(AND(B93&gt;0,E93=""),"Keski-ikä puuttuu",IF(AND(B93&gt;0,OR(G93&lt;L93,G93&gt;M93)),"Syötetty pitoaika ei ole pitoaikavälin sisällä","OK"))))))</f>
        <v>OK</v>
      </c>
    </row>
    <row r="94" spans="1:14" ht="15.75" thickBot="1" x14ac:dyDescent="0.3">
      <c r="A94" s="3" t="s">
        <v>84</v>
      </c>
      <c r="B94" s="53"/>
      <c r="C94" s="54"/>
      <c r="D94" s="22">
        <f t="shared" si="55"/>
        <v>0</v>
      </c>
      <c r="E94" s="54"/>
      <c r="F94" s="54"/>
      <c r="G94" s="39">
        <v>40</v>
      </c>
      <c r="H94" s="31">
        <f>(D94*K94)/1000</f>
        <v>0</v>
      </c>
      <c r="I94" s="22">
        <f t="shared" si="56"/>
        <v>0</v>
      </c>
      <c r="J94" s="22">
        <f t="shared" si="57"/>
        <v>0</v>
      </c>
      <c r="K94" s="32">
        <v>472800</v>
      </c>
      <c r="L94" s="33">
        <f>G94</f>
        <v>40</v>
      </c>
      <c r="M94" s="33">
        <f t="shared" si="58"/>
        <v>40</v>
      </c>
      <c r="N94" s="34" t="str">
        <f>IF(AND(B94&gt;0,C94=""),"Ilmoita tuella rahoitettu osuus",IF(C94&gt;100,"Tuella rahoitettu osuus ei voi olla yli 100",IF(AND(B94&gt;0,G94=""),"Pitoaika puuttuu",IF(E94&gt;G94,"Keski-ikä ei voi olla suurempi kuin pitoaika",IF(AND(B94&gt;0,E94=""),"Keski-ikä puuttuu",IF(AND(B94&gt;0,OR(G94&lt;L94,G94&gt;M94)),"Syötetty pitoaika ei ole pitoaikavälin sisällä","OK"))))))</f>
        <v>OK</v>
      </c>
    </row>
    <row r="95" spans="1:14" ht="15.75" thickBot="1" x14ac:dyDescent="0.3">
      <c r="A95" s="3" t="s">
        <v>85</v>
      </c>
      <c r="B95" s="53"/>
      <c r="C95" s="54"/>
      <c r="D95" s="22">
        <f t="shared" si="55"/>
        <v>0</v>
      </c>
      <c r="E95" s="54"/>
      <c r="F95" s="54"/>
      <c r="G95" s="39">
        <v>40</v>
      </c>
      <c r="H95" s="31">
        <f>(D95*K95)/1000</f>
        <v>0</v>
      </c>
      <c r="I95" s="22">
        <f t="shared" si="56"/>
        <v>0</v>
      </c>
      <c r="J95" s="22">
        <f t="shared" si="57"/>
        <v>0</v>
      </c>
      <c r="K95" s="32">
        <v>1255700</v>
      </c>
      <c r="L95" s="33">
        <f>G95</f>
        <v>40</v>
      </c>
      <c r="M95" s="33">
        <f t="shared" si="58"/>
        <v>40</v>
      </c>
      <c r="N95" s="34" t="str">
        <f>IF(AND(B95&gt;0,C95=""),"Ilmoita tuella rahoitettu osuus",IF(C95&gt;100,"Tuella rahoitettu osuus ei voi olla yli 100",IF(AND(B95&gt;0,G95=""),"Pitoaika puuttuu",IF(E95&gt;G95,"Keski-ikä ei voi olla suurempi kuin pitoaika",IF(AND(B95&gt;0,E95=""),"Keski-ikä puuttuu",IF(AND(B95&gt;0,OR(G95&lt;L95,G95&gt;M95)),"Syötetty pitoaika ei ole pitoaikavälin sisällä","OK"))))))</f>
        <v>OK</v>
      </c>
    </row>
    <row r="96" spans="1:14" ht="15" customHeight="1" thickBot="1" x14ac:dyDescent="0.3">
      <c r="A96" s="4" t="s">
        <v>86</v>
      </c>
      <c r="B96" s="55"/>
      <c r="C96" s="56"/>
      <c r="D96" s="19"/>
      <c r="E96" s="56"/>
      <c r="F96" s="56"/>
      <c r="G96" s="28"/>
      <c r="H96" s="21"/>
      <c r="I96" s="21"/>
      <c r="J96" s="21"/>
      <c r="K96" s="21"/>
      <c r="L96" s="19"/>
    </row>
    <row r="97" spans="1:14" ht="15.75" thickBot="1" x14ac:dyDescent="0.3">
      <c r="A97" s="3" t="s">
        <v>87</v>
      </c>
      <c r="B97" s="53"/>
      <c r="C97" s="54"/>
      <c r="D97" s="22">
        <f t="shared" ref="D97:D100" si="59">B97*C97/100</f>
        <v>0</v>
      </c>
      <c r="E97" s="54"/>
      <c r="F97" s="54"/>
      <c r="G97" s="39">
        <v>40</v>
      </c>
      <c r="H97" s="31">
        <f>(D97*K97)/1000</f>
        <v>0</v>
      </c>
      <c r="I97" s="22">
        <f t="shared" ref="I97:I100" si="60">IF(D97=0,0,H97*(1-E97/G97))</f>
        <v>0</v>
      </c>
      <c r="J97" s="22">
        <f t="shared" ref="J97:J100" si="61">IF(H97=0,0,H97/G97)</f>
        <v>0</v>
      </c>
      <c r="K97" s="32">
        <v>99263700</v>
      </c>
      <c r="L97" s="33">
        <f>G97</f>
        <v>40</v>
      </c>
      <c r="M97" s="33">
        <f t="shared" ref="M97:M100" si="62">L97</f>
        <v>40</v>
      </c>
      <c r="N97" s="34" t="str">
        <f>IF(AND(B97&gt;0,C97=""),"Ilmoita tuella rahoitettu osuus",IF(C97&gt;100,"Tuella rahoitettu osuus ei voi olla yli 100",IF(AND(B97&gt;0,G97=""),"Pitoaika puuttuu",IF(E97&gt;G97,"Keski-ikä ei voi olla suurempi kuin pitoaika",IF(AND(B97&gt;0,E97=""),"Keski-ikä puuttuu",IF(AND(B97&gt;0,OR(G97&lt;L97,G97&gt;M97)),"Syötetty pitoaika ei ole pitoaikavälin sisällä","OK"))))))</f>
        <v>OK</v>
      </c>
    </row>
    <row r="98" spans="1:14" ht="15.75" thickBot="1" x14ac:dyDescent="0.3">
      <c r="A98" s="3" t="s">
        <v>88</v>
      </c>
      <c r="B98" s="53"/>
      <c r="C98" s="54"/>
      <c r="D98" s="22">
        <f t="shared" si="59"/>
        <v>0</v>
      </c>
      <c r="E98" s="54"/>
      <c r="F98" s="54"/>
      <c r="G98" s="39">
        <v>40</v>
      </c>
      <c r="H98" s="31">
        <f>(D98*K98)/1000</f>
        <v>0</v>
      </c>
      <c r="I98" s="22">
        <f t="shared" si="60"/>
        <v>0</v>
      </c>
      <c r="J98" s="22">
        <f t="shared" si="61"/>
        <v>0</v>
      </c>
      <c r="K98" s="32">
        <v>77182500</v>
      </c>
      <c r="L98" s="33">
        <f>G98</f>
        <v>40</v>
      </c>
      <c r="M98" s="33">
        <f t="shared" si="62"/>
        <v>40</v>
      </c>
      <c r="N98" s="34" t="str">
        <f>IF(AND(B98&gt;0,C98=""),"Ilmoita tuella rahoitettu osuus",IF(C98&gt;100,"Tuella rahoitettu osuus ei voi olla yli 100",IF(AND(B98&gt;0,G98=""),"Pitoaika puuttuu",IF(E98&gt;G98,"Keski-ikä ei voi olla suurempi kuin pitoaika",IF(AND(B98&gt;0,E98=""),"Keski-ikä puuttuu",IF(AND(B98&gt;0,OR(G98&lt;L98,G98&gt;M98)),"Syötetty pitoaika ei ole pitoaikavälin sisällä","OK"))))))</f>
        <v>OK</v>
      </c>
    </row>
    <row r="99" spans="1:14" ht="15.75" thickBot="1" x14ac:dyDescent="0.3">
      <c r="A99" s="3" t="s">
        <v>89</v>
      </c>
      <c r="B99" s="53"/>
      <c r="C99" s="54"/>
      <c r="D99" s="22">
        <f t="shared" si="59"/>
        <v>0</v>
      </c>
      <c r="E99" s="54"/>
      <c r="F99" s="54"/>
      <c r="G99" s="39">
        <v>40</v>
      </c>
      <c r="H99" s="31">
        <f>(D99*K99)/1000</f>
        <v>0</v>
      </c>
      <c r="I99" s="22">
        <f t="shared" si="60"/>
        <v>0</v>
      </c>
      <c r="J99" s="22">
        <f t="shared" si="61"/>
        <v>0</v>
      </c>
      <c r="K99" s="32">
        <v>39680200</v>
      </c>
      <c r="L99" s="33">
        <f>G99</f>
        <v>40</v>
      </c>
      <c r="M99" s="33">
        <f t="shared" si="62"/>
        <v>40</v>
      </c>
      <c r="N99" s="34" t="str">
        <f>IF(AND(B99&gt;0,C99=""),"Ilmoita tuella rahoitettu osuus",IF(C99&gt;100,"Tuella rahoitettu osuus ei voi olla yli 100",IF(AND(B99&gt;0,G99=""),"Pitoaika puuttuu",IF(E99&gt;G99,"Keski-ikä ei voi olla suurempi kuin pitoaika",IF(AND(B99&gt;0,E99=""),"Keski-ikä puuttuu",IF(AND(B99&gt;0,OR(G99&lt;L99,G99&gt;M99)),"Syötetty pitoaika ei ole pitoaikavälin sisällä","OK"))))))</f>
        <v>OK</v>
      </c>
    </row>
    <row r="100" spans="1:14" ht="15.75" thickBot="1" x14ac:dyDescent="0.3">
      <c r="A100" s="3" t="s">
        <v>90</v>
      </c>
      <c r="B100" s="53"/>
      <c r="C100" s="54"/>
      <c r="D100" s="22">
        <f t="shared" si="59"/>
        <v>0</v>
      </c>
      <c r="E100" s="54"/>
      <c r="F100" s="54"/>
      <c r="G100" s="39">
        <v>40</v>
      </c>
      <c r="H100" s="31">
        <f>(D100*K100)/1000</f>
        <v>0</v>
      </c>
      <c r="I100" s="22">
        <f t="shared" si="60"/>
        <v>0</v>
      </c>
      <c r="J100" s="22">
        <f t="shared" si="61"/>
        <v>0</v>
      </c>
      <c r="K100" s="32">
        <v>63020100</v>
      </c>
      <c r="L100" s="33">
        <f>G100</f>
        <v>40</v>
      </c>
      <c r="M100" s="33">
        <f t="shared" si="62"/>
        <v>40</v>
      </c>
      <c r="N100" s="34" t="str">
        <f>IF(AND(B100&gt;0,C100=""),"Ilmoita tuella rahoitettu osuus",IF(C100&gt;100,"Tuella rahoitettu osuus ei voi olla yli 100",IF(AND(B100&gt;0,G100=""),"Pitoaika puuttuu",IF(E100&gt;G100,"Keski-ikä ei voi olla suurempi kuin pitoaika",IF(AND(B100&gt;0,E100=""),"Keski-ikä puuttuu",IF(AND(B100&gt;0,OR(G100&lt;L100,G100&gt;M100)),"Syötetty pitoaika ei ole pitoaikavälin sisällä","OK"))))))</f>
        <v>OK</v>
      </c>
    </row>
    <row r="101" spans="1:14" ht="30" customHeight="1" thickBot="1" x14ac:dyDescent="0.3">
      <c r="A101" s="6" t="s">
        <v>91</v>
      </c>
      <c r="B101" s="55"/>
      <c r="C101" s="56"/>
      <c r="D101" s="19"/>
      <c r="E101" s="56"/>
      <c r="F101" s="56"/>
      <c r="G101" s="29"/>
      <c r="H101" s="21"/>
      <c r="I101" s="21"/>
      <c r="J101" s="21"/>
      <c r="K101" s="21"/>
      <c r="L101" s="19"/>
    </row>
    <row r="102" spans="1:14" ht="15.75" thickBot="1" x14ac:dyDescent="0.3">
      <c r="A102" s="4" t="s">
        <v>92</v>
      </c>
      <c r="B102" s="55"/>
      <c r="C102" s="56"/>
      <c r="D102" s="19"/>
      <c r="E102" s="56"/>
      <c r="F102" s="56"/>
      <c r="G102" s="28"/>
      <c r="H102" s="21"/>
      <c r="I102" s="21"/>
      <c r="J102" s="21"/>
      <c r="K102" s="21"/>
      <c r="L102" s="19"/>
    </row>
    <row r="103" spans="1:14" ht="15.75" thickBot="1" x14ac:dyDescent="0.3">
      <c r="A103" s="3" t="s">
        <v>93</v>
      </c>
      <c r="B103" s="53"/>
      <c r="C103" s="54"/>
      <c r="D103" s="22">
        <f t="shared" ref="D103:D104" si="63">B103*C103/100</f>
        <v>0</v>
      </c>
      <c r="E103" s="54"/>
      <c r="F103" s="54"/>
      <c r="G103" s="39">
        <v>40</v>
      </c>
      <c r="H103" s="31">
        <f>(D103*K103)/1000</f>
        <v>0</v>
      </c>
      <c r="I103" s="22">
        <f t="shared" ref="I103:I104" si="64">IF(D103=0,0,H103*(1-E103/G103))</f>
        <v>0</v>
      </c>
      <c r="J103" s="22">
        <f t="shared" ref="J103:J104" si="65">IF(H103=0,0,H103/G103)</f>
        <v>0</v>
      </c>
      <c r="K103" s="32">
        <v>6102000</v>
      </c>
      <c r="L103" s="33">
        <f>G103</f>
        <v>40</v>
      </c>
      <c r="M103" s="33">
        <f t="shared" ref="M103:M104" si="66">L103</f>
        <v>40</v>
      </c>
      <c r="N103" s="34" t="str">
        <f>IF(AND(B103&gt;0,C103=""),"Ilmoita tuella rahoitettu osuus",IF(C103&gt;100,"Tuella rahoitettu osuus ei voi olla yli 100",IF(AND(B103&gt;0,G103=""),"Pitoaika puuttuu",IF(E103&gt;G103,"Keski-ikä ei voi olla suurempi kuin pitoaika",IF(AND(B103&gt;0,E103=""),"Keski-ikä puuttuu",IF(AND(B103&gt;0,OR(G103&lt;L103,G103&gt;M103)),"Syötetty pitoaika ei ole pitoaikavälin sisällä","OK"))))))</f>
        <v>OK</v>
      </c>
    </row>
    <row r="104" spans="1:14" ht="15.75" thickBot="1" x14ac:dyDescent="0.3">
      <c r="A104" s="3" t="s">
        <v>94</v>
      </c>
      <c r="B104" s="53"/>
      <c r="C104" s="54"/>
      <c r="D104" s="22">
        <f t="shared" si="63"/>
        <v>0</v>
      </c>
      <c r="E104" s="54"/>
      <c r="F104" s="54"/>
      <c r="G104" s="39">
        <v>40</v>
      </c>
      <c r="H104" s="31">
        <f>(D104*K104)/1000</f>
        <v>0</v>
      </c>
      <c r="I104" s="22">
        <f t="shared" si="64"/>
        <v>0</v>
      </c>
      <c r="J104" s="22">
        <f t="shared" si="65"/>
        <v>0</v>
      </c>
      <c r="K104" s="32">
        <v>15284800</v>
      </c>
      <c r="L104" s="33">
        <f>G104</f>
        <v>40</v>
      </c>
      <c r="M104" s="33">
        <f t="shared" si="66"/>
        <v>40</v>
      </c>
      <c r="N104" s="34" t="str">
        <f>IF(AND(B104&gt;0,C104=""),"Ilmoita tuella rahoitettu osuus",IF(C104&gt;100,"Tuella rahoitettu osuus ei voi olla yli 100",IF(AND(B104&gt;0,G104=""),"Pitoaika puuttuu",IF(E104&gt;G104,"Keski-ikä ei voi olla suurempi kuin pitoaika",IF(AND(B104&gt;0,E104=""),"Keski-ikä puuttuu",IF(AND(B104&gt;0,OR(G104&lt;L104,G104&gt;M104)),"Syötetty pitoaika ei ole pitoaikavälin sisällä","OK"))))))</f>
        <v>OK</v>
      </c>
    </row>
    <row r="105" spans="1:14" ht="15.75" thickBot="1" x14ac:dyDescent="0.3">
      <c r="A105" s="4" t="s">
        <v>95</v>
      </c>
      <c r="B105" s="55"/>
      <c r="C105" s="56"/>
      <c r="D105" s="19"/>
      <c r="E105" s="56"/>
      <c r="F105" s="56"/>
      <c r="G105" s="28"/>
      <c r="H105" s="21"/>
      <c r="I105" s="21"/>
      <c r="J105" s="21"/>
      <c r="K105" s="21"/>
      <c r="L105" s="19"/>
    </row>
    <row r="106" spans="1:14" ht="15.75" thickBot="1" x14ac:dyDescent="0.3">
      <c r="A106" s="3" t="s">
        <v>96</v>
      </c>
      <c r="B106" s="57"/>
      <c r="C106" s="58"/>
      <c r="D106" s="40">
        <f>B106*C106/100</f>
        <v>0</v>
      </c>
      <c r="E106" s="58"/>
      <c r="F106" s="58"/>
      <c r="G106" s="41">
        <v>60</v>
      </c>
      <c r="H106" s="31">
        <f>(D106*K106)/1000</f>
        <v>0</v>
      </c>
      <c r="I106" s="22">
        <f>IF(D106=0,0,H106*(1-E106/G106))</f>
        <v>0</v>
      </c>
      <c r="J106" s="22">
        <f>IF(H106=0,0,H106/G106)</f>
        <v>0</v>
      </c>
      <c r="K106" s="32">
        <v>664600</v>
      </c>
      <c r="L106" s="33">
        <f>G106</f>
        <v>60</v>
      </c>
      <c r="M106" s="33">
        <f>L106</f>
        <v>60</v>
      </c>
      <c r="N106" s="34" t="str">
        <f>IF(AND(B106&gt;0,C106=""),"Ilmoita tuella rahoitettu osuus",IF(C106&gt;100,"Tuella rahoitettu osuus ei voi olla yli 100",IF(AND(B106&gt;0,G106=""),"Pitoaika puuttuu",IF(E106&gt;G106,"Keski-ikä ei voi olla suurempi kuin pitoaika",IF(AND(B106&gt;0,E106=""),"Keski-ikä puuttuu",IF(AND(B106&gt;0,OR(G106&lt;L106,G106&gt;M106)),"Syötetty pitoaika ei ole pitoaikavälin sisällä","OK"))))))</f>
        <v>OK</v>
      </c>
    </row>
    <row r="107" spans="1:14" x14ac:dyDescent="0.25">
      <c r="C107" s="19"/>
      <c r="D107" s="19"/>
      <c r="E107" s="19"/>
      <c r="F107" s="19"/>
      <c r="G107" s="19"/>
      <c r="H107" s="48">
        <f>SUM(H4:H106)</f>
        <v>0</v>
      </c>
      <c r="I107" s="48">
        <f t="shared" ref="I107:J107" si="67">SUM(I4:I106)</f>
        <v>0</v>
      </c>
      <c r="J107" s="48">
        <f t="shared" si="67"/>
        <v>0</v>
      </c>
      <c r="K107" s="19"/>
      <c r="L107" s="19"/>
    </row>
  </sheetData>
  <sheetProtection algorithmName="SHA-512" hashValue="vUtVfKl+zea+1Qfpl65E0hRs+oISicK4zBPO2dN5TtKu38i1gaihtdH+sCJdaxklgViepbBrRgJRZ1/nzeF0Xw==" saltValue="jrIaePWu4CishDLyChcYEw==" spinCount="100000" sheet="1" objects="1" scenarios="1" sort="0" autoFilter="0"/>
  <autoFilter ref="A1:N106" xr:uid="{438B2B46-1872-4B09-9F49-BD40189BC717}"/>
  <conditionalFormatting sqref="N4:N7 N9:N11 N13:N15 N17:N24 N26:N34 N36 N39:N47 N49:N57 N59:N74 N76 N78:N79 N81:N85 N87 N90 N92:N95 N97:N100 N103:N104 N106">
    <cfRule type="containsBlanks" dxfId="14" priority="1">
      <formula>LEN(TRIM(N4))=0</formula>
    </cfRule>
    <cfRule type="notContainsText" dxfId="13" priority="2" operator="notContains" text="OK">
      <formula>ISERROR(SEARCH("OK",N4))</formula>
    </cfRule>
    <cfRule type="containsText" dxfId="12" priority="3" operator="containsText" text="OK">
      <formula>NOT(ISERROR(SEARCH("OK",N4)))</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B0AE6-F320-43D5-84F6-F3A1D01A12A2}">
  <dimension ref="A1:S107"/>
  <sheetViews>
    <sheetView workbookViewId="0">
      <pane ySplit="1" topLeftCell="A2" activePane="bottomLeft" state="frozen"/>
      <selection pane="bottomLeft" activeCell="C4" sqref="C4"/>
    </sheetView>
  </sheetViews>
  <sheetFormatPr defaultRowHeight="15" x14ac:dyDescent="0.25"/>
  <cols>
    <col min="1" max="1" width="49.7109375" style="1" customWidth="1"/>
    <col min="2" max="2" width="15.42578125" style="37" customWidth="1"/>
    <col min="3" max="3" width="11.7109375" style="1" customWidth="1"/>
    <col min="4" max="4" width="11.140625" style="1" customWidth="1"/>
    <col min="5" max="12" width="9.140625" style="1"/>
    <col min="13" max="14" width="13.28515625" style="1" customWidth="1"/>
    <col min="15" max="16" width="9.140625" style="1"/>
    <col min="17" max="17" width="18.85546875" style="1" customWidth="1"/>
    <col min="18" max="18" width="9.140625" style="1"/>
    <col min="19" max="19" width="0" style="1" hidden="1" customWidth="1"/>
    <col min="20" max="16384" width="9.140625" style="1"/>
  </cols>
  <sheetData>
    <row r="1" spans="1:19" s="17" customFormat="1" ht="42.75" thickBot="1" x14ac:dyDescent="0.3">
      <c r="A1" s="14" t="s">
        <v>125</v>
      </c>
      <c r="B1" s="18" t="s">
        <v>105</v>
      </c>
      <c r="C1" s="18" t="s">
        <v>106</v>
      </c>
      <c r="D1" s="18" t="s">
        <v>107</v>
      </c>
      <c r="E1" s="18" t="s">
        <v>108</v>
      </c>
      <c r="F1" s="18" t="s">
        <v>117</v>
      </c>
      <c r="G1" s="18" t="s">
        <v>109</v>
      </c>
      <c r="H1" s="18" t="s">
        <v>1</v>
      </c>
      <c r="I1" s="15" t="s">
        <v>110</v>
      </c>
      <c r="J1" s="15" t="s">
        <v>111</v>
      </c>
      <c r="K1" s="15" t="s">
        <v>112</v>
      </c>
      <c r="L1" s="15" t="s">
        <v>118</v>
      </c>
      <c r="M1" s="16" t="s">
        <v>119</v>
      </c>
      <c r="N1" s="16" t="s">
        <v>120</v>
      </c>
      <c r="O1" s="15" t="s">
        <v>113</v>
      </c>
      <c r="P1" s="15" t="s">
        <v>114</v>
      </c>
      <c r="Q1" s="30" t="s">
        <v>115</v>
      </c>
    </row>
    <row r="2" spans="1:19" ht="30" customHeight="1" thickBot="1" x14ac:dyDescent="0.3">
      <c r="A2" s="6" t="s">
        <v>2</v>
      </c>
      <c r="B2" s="35"/>
      <c r="C2" s="23"/>
      <c r="D2" s="23"/>
      <c r="E2" s="24"/>
      <c r="F2" s="24"/>
      <c r="G2" s="24"/>
      <c r="H2" s="25"/>
      <c r="I2" s="19"/>
      <c r="J2" s="19"/>
      <c r="K2" s="19"/>
      <c r="L2" s="19"/>
      <c r="M2" s="19"/>
      <c r="N2" s="19"/>
      <c r="O2" s="19"/>
    </row>
    <row r="3" spans="1:19" ht="15.75" thickBot="1" x14ac:dyDescent="0.3">
      <c r="A3" s="4" t="s">
        <v>3</v>
      </c>
      <c r="B3" s="36"/>
      <c r="C3" s="20"/>
      <c r="D3" s="26"/>
      <c r="E3" s="19"/>
      <c r="F3" s="19"/>
      <c r="G3" s="19"/>
      <c r="H3" s="27"/>
      <c r="I3" s="19"/>
      <c r="J3" s="19"/>
      <c r="K3" s="19"/>
      <c r="L3" s="19"/>
      <c r="M3" s="19"/>
      <c r="N3" s="19"/>
      <c r="O3" s="19"/>
    </row>
    <row r="4" spans="1:19" ht="15.75" thickBot="1" x14ac:dyDescent="0.3">
      <c r="A4" s="3" t="s">
        <v>4</v>
      </c>
      <c r="B4" s="45">
        <f>F4-G4</f>
        <v>0</v>
      </c>
      <c r="C4" s="54"/>
      <c r="D4" s="22">
        <f>B4*C4/100</f>
        <v>0</v>
      </c>
      <c r="E4" s="22">
        <f>Parametrit!$B$4-2024</f>
        <v>0</v>
      </c>
      <c r="F4" s="54"/>
      <c r="G4" s="54"/>
      <c r="H4" s="39">
        <v>80</v>
      </c>
      <c r="I4" s="31">
        <f>IF(N4="",(D4*(M4))/1000,(D4*(N4))/1000)</f>
        <v>0</v>
      </c>
      <c r="J4" s="22">
        <f>IF(D4=0,0,I4*(1-E4/H4))</f>
        <v>0</v>
      </c>
      <c r="K4" s="22">
        <f>IF(I4=0,0,I4/H4)</f>
        <v>0</v>
      </c>
      <c r="L4" s="22">
        <f>IF(N4="",F4*(C4/100)*(M4)/1000,F4*(C4/100)*(N4)/1000)</f>
        <v>0</v>
      </c>
      <c r="M4" s="32" cm="1">
        <f t="array" ref="M4">ROUND('Investoinnit ennen 2024'!K4*(Parametrit!$B$8/Parametrit!$B$7),_xlfn.IFS('2024'!S4=100,-2,'2024'!S4=1,0))</f>
        <v>97600</v>
      </c>
      <c r="N4" s="32"/>
      <c r="O4" s="33">
        <v>80</v>
      </c>
      <c r="P4" s="33">
        <v>80</v>
      </c>
      <c r="Q4" s="34" t="str">
        <f>IF(AND(B4&gt;0,C4=""),"Ilmoita tuella rahoitettu osuus",IF(C4&gt;100,"Tuella rahoitettu osuus ei voi olla yli 100",IF(AND(B4&gt;0,H4=""),"Pitoaika puuttuu",IF(E4&gt;H4,"Keski-ikä ei voi olla suurempi kuin pitoaika",IF(AND(B4&gt;0,E4=""),"Keski-ikä puuttuu",IF(AND(B4&gt;0,OR(H4&lt;O4,H4&gt;P4)),"Syötetty pitoaika ei ole pitoaikavälin sisällä","OK"))))))</f>
        <v>OK</v>
      </c>
      <c r="S4" s="1">
        <v>100</v>
      </c>
    </row>
    <row r="5" spans="1:19" ht="15.75" thickBot="1" x14ac:dyDescent="0.3">
      <c r="A5" s="3" t="s">
        <v>5</v>
      </c>
      <c r="B5" s="45">
        <f t="shared" ref="B5:B7" si="0">F5-G5</f>
        <v>0</v>
      </c>
      <c r="C5" s="54"/>
      <c r="D5" s="22">
        <f t="shared" ref="D5:D7" si="1">B5*C5/100</f>
        <v>0</v>
      </c>
      <c r="E5" s="22">
        <f>Parametrit!$B$4-2024</f>
        <v>0</v>
      </c>
      <c r="F5" s="54"/>
      <c r="G5" s="54"/>
      <c r="H5" s="39">
        <v>65</v>
      </c>
      <c r="I5" s="31">
        <f t="shared" ref="I5:I7" si="2">IF(N5="",(D5*(M5))/1000,(D5*(N5))/1000)</f>
        <v>0</v>
      </c>
      <c r="J5" s="22">
        <f t="shared" ref="J5:J7" si="3">IF(D5=0,0,I5*(1-E5/H5))</f>
        <v>0</v>
      </c>
      <c r="K5" s="22">
        <f>IF(I5=0,0,I5/H5)</f>
        <v>0</v>
      </c>
      <c r="L5" s="22">
        <f t="shared" ref="L5:L7" si="4">IF(N5="",F5*(C5/100)*(M5)/1000,F5*(C5/100)*(N5)/1000)</f>
        <v>0</v>
      </c>
      <c r="M5" s="32" cm="1">
        <f t="array" ref="M5">ROUND('Investoinnit ennen 2024'!K5*(Parametrit!$B$8/Parametrit!$B$7),_xlfn.IFS('2024'!S5=100,-2,'2024'!S5=1,0))</f>
        <v>34300</v>
      </c>
      <c r="N5" s="32"/>
      <c r="O5" s="33">
        <f>H5</f>
        <v>65</v>
      </c>
      <c r="P5" s="33">
        <f>O5</f>
        <v>65</v>
      </c>
      <c r="Q5" s="34" t="str">
        <f>IF(AND(B5&gt;0,C5=""),"Ilmoita tuella rahoitettu osuus",IF(C5&gt;100,"Tuella rahoitettu osuus ei voi olla yli 100",IF(AND(B5&gt;0,H5=""),"Pitoaika puuttuu",IF(E5&gt;H5,"Keski-ikä ei voi olla suurempi kuin pitoaika",IF(AND(B5&gt;0,E5=""),"Keski-ikä puuttuu",IF(AND(B5&gt;0,OR(H5&lt;O5,H5&gt;P5)),"Syötetty pitoaika ei ole pitoaikavälin sisällä","OK"))))))</f>
        <v>OK</v>
      </c>
      <c r="S5" s="1">
        <v>100</v>
      </c>
    </row>
    <row r="6" spans="1:19" ht="15.75" thickBot="1" x14ac:dyDescent="0.3">
      <c r="A6" s="3" t="s">
        <v>6</v>
      </c>
      <c r="B6" s="45">
        <f t="shared" si="0"/>
        <v>0</v>
      </c>
      <c r="C6" s="54"/>
      <c r="D6" s="22">
        <f t="shared" si="1"/>
        <v>0</v>
      </c>
      <c r="E6" s="22">
        <f>Parametrit!$B$4-2024</f>
        <v>0</v>
      </c>
      <c r="F6" s="54"/>
      <c r="G6" s="54"/>
      <c r="H6" s="39">
        <v>65</v>
      </c>
      <c r="I6" s="31">
        <f t="shared" si="2"/>
        <v>0</v>
      </c>
      <c r="J6" s="22">
        <f t="shared" si="3"/>
        <v>0</v>
      </c>
      <c r="K6" s="22">
        <f>IF(I6=0,0,I6/H6)</f>
        <v>0</v>
      </c>
      <c r="L6" s="22">
        <f t="shared" si="4"/>
        <v>0</v>
      </c>
      <c r="M6" s="32" cm="1">
        <f t="array" ref="M6">ROUND('Investoinnit ennen 2024'!K6*(Parametrit!$B$8/Parametrit!$B$7),_xlfn.IFS('2024'!S6=100,-2,'2024'!S6=1,0))</f>
        <v>34300</v>
      </c>
      <c r="N6" s="32"/>
      <c r="O6" s="33">
        <f>H6</f>
        <v>65</v>
      </c>
      <c r="P6" s="33">
        <f t="shared" ref="P6:P7" si="5">O6</f>
        <v>65</v>
      </c>
      <c r="Q6" s="34" t="str">
        <f>IF(AND(B6&gt;0,C6=""),"Ilmoita tuella rahoitettu osuus",IF(C6&gt;100,"Tuella rahoitettu osuus ei voi olla yli 100",IF(AND(B6&gt;0,H6=""),"Pitoaika puuttuu",IF(E6&gt;H6,"Keski-ikä ei voi olla suurempi kuin pitoaika",IF(AND(B6&gt;0,E6=""),"Keski-ikä puuttuu",IF(AND(B6&gt;0,OR(H6&lt;O6,H6&gt;P6)),"Syötetty pitoaika ei ole pitoaikavälin sisällä","OK"))))))</f>
        <v>OK</v>
      </c>
      <c r="S6" s="1">
        <v>100</v>
      </c>
    </row>
    <row r="7" spans="1:19" ht="15.75" thickBot="1" x14ac:dyDescent="0.3">
      <c r="A7" s="3" t="s">
        <v>7</v>
      </c>
      <c r="B7" s="45">
        <f t="shared" si="0"/>
        <v>0</v>
      </c>
      <c r="C7" s="54"/>
      <c r="D7" s="22">
        <f t="shared" si="1"/>
        <v>0</v>
      </c>
      <c r="E7" s="22">
        <f>Parametrit!$B$4-2024</f>
        <v>0</v>
      </c>
      <c r="F7" s="54"/>
      <c r="G7" s="54"/>
      <c r="H7" s="39">
        <v>65</v>
      </c>
      <c r="I7" s="31">
        <f t="shared" si="2"/>
        <v>0</v>
      </c>
      <c r="J7" s="22">
        <f t="shared" si="3"/>
        <v>0</v>
      </c>
      <c r="K7" s="22">
        <f>IF(I7=0,0,I7/H7)</f>
        <v>0</v>
      </c>
      <c r="L7" s="22">
        <f t="shared" si="4"/>
        <v>0</v>
      </c>
      <c r="M7" s="32" cm="1">
        <f t="array" ref="M7">ROUND('Investoinnit ennen 2024'!K7*(Parametrit!$B$8/Parametrit!$B$7),_xlfn.IFS('2024'!S7=100,-2,'2024'!S7=1,0))</f>
        <v>62700</v>
      </c>
      <c r="N7" s="32"/>
      <c r="O7" s="33">
        <f>H7</f>
        <v>65</v>
      </c>
      <c r="P7" s="33">
        <f t="shared" si="5"/>
        <v>65</v>
      </c>
      <c r="Q7" s="34" t="str">
        <f>IF(AND(B7&gt;0,C7=""),"Ilmoita tuella rahoitettu osuus",IF(C7&gt;100,"Tuella rahoitettu osuus ei voi olla yli 100",IF(AND(B7&gt;0,H7=""),"Pitoaika puuttuu",IF(E7&gt;H7,"Keski-ikä ei voi olla suurempi kuin pitoaika",IF(AND(B7&gt;0,E7=""),"Keski-ikä puuttuu",IF(AND(B7&gt;0,OR(H7&lt;O7,H7&gt;P7)),"Syötetty pitoaika ei ole pitoaikavälin sisällä","OK"))))))</f>
        <v>OK</v>
      </c>
      <c r="S7" s="1">
        <v>100</v>
      </c>
    </row>
    <row r="8" spans="1:19" ht="15.75" thickBot="1" x14ac:dyDescent="0.3">
      <c r="A8" s="4" t="s">
        <v>8</v>
      </c>
      <c r="B8" s="43"/>
      <c r="C8" s="56"/>
      <c r="D8" s="19"/>
      <c r="E8" s="19"/>
      <c r="F8" s="56"/>
      <c r="G8" s="56"/>
      <c r="H8" s="28"/>
      <c r="I8" s="21"/>
      <c r="J8" s="21"/>
      <c r="K8" s="21"/>
      <c r="L8" s="21"/>
      <c r="M8" s="21"/>
      <c r="N8" s="21"/>
      <c r="O8" s="19"/>
      <c r="S8" s="1">
        <v>100</v>
      </c>
    </row>
    <row r="9" spans="1:19" ht="15.75" thickBot="1" x14ac:dyDescent="0.3">
      <c r="A9" s="2" t="s">
        <v>4</v>
      </c>
      <c r="B9" s="45">
        <f t="shared" ref="B9:B11" si="6">F9-G9</f>
        <v>0</v>
      </c>
      <c r="C9" s="54"/>
      <c r="D9" s="22">
        <f t="shared" ref="D9:D11" si="7">B9*C9/100</f>
        <v>0</v>
      </c>
      <c r="E9" s="22">
        <f>Parametrit!$B$4-2024</f>
        <v>0</v>
      </c>
      <c r="F9" s="54"/>
      <c r="G9" s="54"/>
      <c r="H9" s="42">
        <v>80</v>
      </c>
      <c r="I9" s="31">
        <f t="shared" ref="I9:I11" si="8">IF(N9="",(D9*(M9))/1000,(D9*(N9))/1000)</f>
        <v>0</v>
      </c>
      <c r="J9" s="22">
        <f t="shared" ref="J9:J11" si="9">IF(D9=0,0,I9*(1-E9/H9))</f>
        <v>0</v>
      </c>
      <c r="K9" s="22">
        <f>IF(I9=0,0,I9/H9)</f>
        <v>0</v>
      </c>
      <c r="L9" s="22">
        <f t="shared" ref="L9:L11" si="10">IF(N9="",F9*(C9/100)*(M9)/1000,F9*(C9/100)*(N9)/1000)</f>
        <v>0</v>
      </c>
      <c r="M9" s="32" cm="1">
        <f t="array" ref="M9">ROUND('Investoinnit ennen 2024'!K9*(Parametrit!$B$8/Parametrit!$B$7),_xlfn.IFS('2024'!S9=100,-2,'2024'!S9=1,0))</f>
        <v>111800</v>
      </c>
      <c r="N9" s="32"/>
      <c r="O9" s="33">
        <f>H9</f>
        <v>80</v>
      </c>
      <c r="P9" s="33">
        <f t="shared" ref="P9:P11" si="11">O9</f>
        <v>80</v>
      </c>
      <c r="Q9" s="34" t="str">
        <f>IF(AND(B9&gt;0,C9=""),"Ilmoita tuella rahoitettu osuus",IF(C9&gt;100,"Tuella rahoitettu osuus ei voi olla yli 100",IF(AND(B9&gt;0,H9=""),"Pitoaika puuttuu",IF(E9&gt;H9,"Keski-ikä ei voi olla suurempi kuin pitoaika",IF(AND(B9&gt;0,E9=""),"Keski-ikä puuttuu",IF(AND(B9&gt;0,OR(H9&lt;O9,H9&gt;P9)),"Syötetty pitoaika ei ole pitoaikavälin sisällä","OK"))))))</f>
        <v>OK</v>
      </c>
      <c r="S9" s="1">
        <v>100</v>
      </c>
    </row>
    <row r="10" spans="1:19" ht="15.75" thickBot="1" x14ac:dyDescent="0.3">
      <c r="A10" s="2" t="s">
        <v>5</v>
      </c>
      <c r="B10" s="45">
        <f t="shared" si="6"/>
        <v>0</v>
      </c>
      <c r="C10" s="54"/>
      <c r="D10" s="22">
        <f t="shared" si="7"/>
        <v>0</v>
      </c>
      <c r="E10" s="22">
        <f>Parametrit!$B$4-2024</f>
        <v>0</v>
      </c>
      <c r="F10" s="54"/>
      <c r="G10" s="54"/>
      <c r="H10" s="42">
        <v>65</v>
      </c>
      <c r="I10" s="31">
        <f t="shared" si="8"/>
        <v>0</v>
      </c>
      <c r="J10" s="22">
        <f t="shared" si="9"/>
        <v>0</v>
      </c>
      <c r="K10" s="22">
        <f>IF(I10=0,0,I10/H10)</f>
        <v>0</v>
      </c>
      <c r="L10" s="22">
        <f t="shared" si="10"/>
        <v>0</v>
      </c>
      <c r="M10" s="32" cm="1">
        <f t="array" ref="M10">ROUND('Investoinnit ennen 2024'!K10*(Parametrit!$B$8/Parametrit!$B$7),_xlfn.IFS('2024'!S10=100,-2,'2024'!S10=1,0))</f>
        <v>39900</v>
      </c>
      <c r="N10" s="32"/>
      <c r="O10" s="33">
        <f>H10</f>
        <v>65</v>
      </c>
      <c r="P10" s="33">
        <f t="shared" si="11"/>
        <v>65</v>
      </c>
      <c r="Q10" s="34" t="str">
        <f>IF(AND(B10&gt;0,C10=""),"Ilmoita tuella rahoitettu osuus",IF(C10&gt;100,"Tuella rahoitettu osuus ei voi olla yli 100",IF(AND(B10&gt;0,H10=""),"Pitoaika puuttuu",IF(E10&gt;H10,"Keski-ikä ei voi olla suurempi kuin pitoaika",IF(AND(B10&gt;0,E10=""),"Keski-ikä puuttuu",IF(AND(B10&gt;0,OR(H10&lt;O10,H10&gt;P10)),"Syötetty pitoaika ei ole pitoaikavälin sisällä","OK"))))))</f>
        <v>OK</v>
      </c>
      <c r="S10" s="1">
        <v>100</v>
      </c>
    </row>
    <row r="11" spans="1:19" ht="15.75" thickBot="1" x14ac:dyDescent="0.3">
      <c r="A11" s="2" t="s">
        <v>7</v>
      </c>
      <c r="B11" s="45">
        <f t="shared" si="6"/>
        <v>0</v>
      </c>
      <c r="C11" s="54"/>
      <c r="D11" s="22">
        <f t="shared" si="7"/>
        <v>0</v>
      </c>
      <c r="E11" s="22">
        <f>Parametrit!$B$4-2024</f>
        <v>0</v>
      </c>
      <c r="F11" s="54"/>
      <c r="G11" s="54"/>
      <c r="H11" s="42">
        <v>65</v>
      </c>
      <c r="I11" s="31">
        <f t="shared" si="8"/>
        <v>0</v>
      </c>
      <c r="J11" s="22">
        <f t="shared" si="9"/>
        <v>0</v>
      </c>
      <c r="K11" s="22">
        <f>IF(I11=0,0,I11/H11)</f>
        <v>0</v>
      </c>
      <c r="L11" s="22">
        <f t="shared" si="10"/>
        <v>0</v>
      </c>
      <c r="M11" s="32" cm="1">
        <f t="array" ref="M11">ROUND('Investoinnit ennen 2024'!K11*(Parametrit!$B$8/Parametrit!$B$7),_xlfn.IFS('2024'!S11=100,-2,'2024'!S11=1,0))</f>
        <v>69700</v>
      </c>
      <c r="N11" s="32"/>
      <c r="O11" s="33">
        <f>H11</f>
        <v>65</v>
      </c>
      <c r="P11" s="33">
        <f t="shared" si="11"/>
        <v>65</v>
      </c>
      <c r="Q11" s="34" t="str">
        <f>IF(AND(B11&gt;0,C11=""),"Ilmoita tuella rahoitettu osuus",IF(C11&gt;100,"Tuella rahoitettu osuus ei voi olla yli 100",IF(AND(B11&gt;0,H11=""),"Pitoaika puuttuu",IF(E11&gt;H11,"Keski-ikä ei voi olla suurempi kuin pitoaika",IF(AND(B11&gt;0,E11=""),"Keski-ikä puuttuu",IF(AND(B11&gt;0,OR(H11&lt;O11,H11&gt;P11)),"Syötetty pitoaika ei ole pitoaikavälin sisällä","OK"))))))</f>
        <v>OK</v>
      </c>
      <c r="S11" s="1">
        <v>100</v>
      </c>
    </row>
    <row r="12" spans="1:19" ht="15.75" thickBot="1" x14ac:dyDescent="0.3">
      <c r="A12" s="4" t="s">
        <v>9</v>
      </c>
      <c r="B12" s="43"/>
      <c r="C12" s="56"/>
      <c r="D12" s="19"/>
      <c r="E12" s="19"/>
      <c r="F12" s="56"/>
      <c r="G12" s="56"/>
      <c r="H12" s="28"/>
      <c r="I12" s="21"/>
      <c r="J12" s="21"/>
      <c r="K12" s="21"/>
      <c r="L12" s="21"/>
      <c r="M12" s="21"/>
      <c r="N12" s="21"/>
      <c r="O12" s="19"/>
      <c r="S12" s="1">
        <v>100</v>
      </c>
    </row>
    <row r="13" spans="1:19" ht="15.75" thickBot="1" x14ac:dyDescent="0.3">
      <c r="A13" s="3" t="s">
        <v>10</v>
      </c>
      <c r="B13" s="45">
        <f t="shared" ref="B13:B15" si="12">F13-G13</f>
        <v>0</v>
      </c>
      <c r="C13" s="54"/>
      <c r="D13" s="22">
        <f t="shared" ref="D13:D15" si="13">B13*C13/100</f>
        <v>0</v>
      </c>
      <c r="E13" s="22">
        <f>Parametrit!$B$4-2024</f>
        <v>0</v>
      </c>
      <c r="F13" s="54"/>
      <c r="G13" s="54"/>
      <c r="H13" s="39">
        <v>80</v>
      </c>
      <c r="I13" s="31">
        <f t="shared" ref="I13:I15" si="14">IF(N13="",(D13*(M13))/1000,(D13*(N13))/1000)</f>
        <v>0</v>
      </c>
      <c r="J13" s="22">
        <f t="shared" ref="J13:J15" si="15">IF(D13=0,0,I13*(1-E13/H13))</f>
        <v>0</v>
      </c>
      <c r="K13" s="22">
        <f>IF(I13=0,0,I13/H13)</f>
        <v>0</v>
      </c>
      <c r="L13" s="22">
        <f t="shared" ref="L13:L15" si="16">IF(N13="",F13*(C13/100)*(M13)/1000,F13*(C13/100)*(N13)/1000)</f>
        <v>0</v>
      </c>
      <c r="M13" s="32" cm="1">
        <f t="array" ref="M13">ROUND('Investoinnit ennen 2024'!K13*(Parametrit!$B$8/Parametrit!$B$7),_xlfn.IFS('2024'!S13=100,-2,'2024'!S13=1,0))</f>
        <v>72200</v>
      </c>
      <c r="N13" s="32"/>
      <c r="O13" s="33">
        <f>H13</f>
        <v>80</v>
      </c>
      <c r="P13" s="33">
        <f t="shared" ref="P13:P15" si="17">O13</f>
        <v>80</v>
      </c>
      <c r="Q13" s="34" t="str">
        <f>IF(AND(B13&gt;0,C13=""),"Ilmoita tuella rahoitettu osuus",IF(C13&gt;100,"Tuella rahoitettu osuus ei voi olla yli 100",IF(AND(B13&gt;0,H13=""),"Pitoaika puuttuu",IF(E13&gt;H13,"Keski-ikä ei voi olla suurempi kuin pitoaika",IF(AND(B13&gt;0,E13=""),"Keski-ikä puuttuu",IF(AND(B13&gt;0,OR(H13&lt;O13,H13&gt;P13)),"Syötetty pitoaika ei ole pitoaikavälin sisällä","OK"))))))</f>
        <v>OK</v>
      </c>
      <c r="S13" s="1">
        <v>100</v>
      </c>
    </row>
    <row r="14" spans="1:19" ht="15.75" thickBot="1" x14ac:dyDescent="0.3">
      <c r="A14" s="3" t="s">
        <v>5</v>
      </c>
      <c r="B14" s="45">
        <f t="shared" si="12"/>
        <v>0</v>
      </c>
      <c r="C14" s="54"/>
      <c r="D14" s="22">
        <f t="shared" si="13"/>
        <v>0</v>
      </c>
      <c r="E14" s="22">
        <f>Parametrit!$B$4-2024</f>
        <v>0</v>
      </c>
      <c r="F14" s="54"/>
      <c r="G14" s="54"/>
      <c r="H14" s="39">
        <v>65</v>
      </c>
      <c r="I14" s="31">
        <f t="shared" si="14"/>
        <v>0</v>
      </c>
      <c r="J14" s="22">
        <f t="shared" si="15"/>
        <v>0</v>
      </c>
      <c r="K14" s="22">
        <f>IF(I14=0,0,I14/H14)</f>
        <v>0</v>
      </c>
      <c r="L14" s="22">
        <f t="shared" si="16"/>
        <v>0</v>
      </c>
      <c r="M14" s="32" cm="1">
        <f t="array" ref="M14">ROUND('Investoinnit ennen 2024'!K14*(Parametrit!$B$8/Parametrit!$B$7),_xlfn.IFS('2024'!S14=100,-2,'2024'!S14=1,0))</f>
        <v>26900</v>
      </c>
      <c r="N14" s="32"/>
      <c r="O14" s="33">
        <f>H14</f>
        <v>65</v>
      </c>
      <c r="P14" s="33">
        <f t="shared" si="17"/>
        <v>65</v>
      </c>
      <c r="Q14" s="34" t="str">
        <f>IF(AND(B14&gt;0,C14=""),"Ilmoita tuella rahoitettu osuus",IF(C14&gt;100,"Tuella rahoitettu osuus ei voi olla yli 100",IF(AND(B14&gt;0,H14=""),"Pitoaika puuttuu",IF(E14&gt;H14,"Keski-ikä ei voi olla suurempi kuin pitoaika",IF(AND(B14&gt;0,E14=""),"Keski-ikä puuttuu",IF(AND(B14&gt;0,OR(H14&lt;O14,H14&gt;P14)),"Syötetty pitoaika ei ole pitoaikavälin sisällä","OK"))))))</f>
        <v>OK</v>
      </c>
      <c r="S14" s="1">
        <v>100</v>
      </c>
    </row>
    <row r="15" spans="1:19" ht="15.75" thickBot="1" x14ac:dyDescent="0.3">
      <c r="A15" s="3" t="s">
        <v>11</v>
      </c>
      <c r="B15" s="45">
        <f t="shared" si="12"/>
        <v>0</v>
      </c>
      <c r="C15" s="54"/>
      <c r="D15" s="22">
        <f t="shared" si="13"/>
        <v>0</v>
      </c>
      <c r="E15" s="22">
        <f>Parametrit!$B$4-2024</f>
        <v>0</v>
      </c>
      <c r="F15" s="54"/>
      <c r="G15" s="54"/>
      <c r="H15" s="39">
        <v>50</v>
      </c>
      <c r="I15" s="31">
        <f t="shared" si="14"/>
        <v>0</v>
      </c>
      <c r="J15" s="22">
        <f t="shared" si="15"/>
        <v>0</v>
      </c>
      <c r="K15" s="22">
        <f>IF(I15=0,0,I15/H15)</f>
        <v>0</v>
      </c>
      <c r="L15" s="22">
        <f t="shared" si="16"/>
        <v>0</v>
      </c>
      <c r="M15" s="32" cm="1">
        <f t="array" ref="M15">ROUND('Investoinnit ennen 2024'!K15*(Parametrit!$B$8/Parametrit!$B$7),_xlfn.IFS('2024'!S15=100,-2,'2024'!S15=1,0))</f>
        <v>23800</v>
      </c>
      <c r="N15" s="32"/>
      <c r="O15" s="33">
        <f>H15</f>
        <v>50</v>
      </c>
      <c r="P15" s="33">
        <f t="shared" si="17"/>
        <v>50</v>
      </c>
      <c r="Q15" s="34" t="str">
        <f>IF(AND(B15&gt;0,C15=""),"Ilmoita tuella rahoitettu osuus",IF(C15&gt;100,"Tuella rahoitettu osuus ei voi olla yli 100",IF(AND(B15&gt;0,H15=""),"Pitoaika puuttuu",IF(E15&gt;H15,"Keski-ikä ei voi olla suurempi kuin pitoaika",IF(AND(B15&gt;0,E15=""),"Keski-ikä puuttuu",IF(AND(B15&gt;0,OR(H15&lt;O15,H15&gt;P15)),"Syötetty pitoaika ei ole pitoaikavälin sisällä","OK"))))))</f>
        <v>OK</v>
      </c>
      <c r="S15" s="1">
        <v>100</v>
      </c>
    </row>
    <row r="16" spans="1:19" ht="15.75" thickBot="1" x14ac:dyDescent="0.3">
      <c r="A16" s="4" t="s">
        <v>12</v>
      </c>
      <c r="B16" s="43"/>
      <c r="C16" s="56"/>
      <c r="D16" s="19"/>
      <c r="E16" s="19"/>
      <c r="F16" s="56"/>
      <c r="G16" s="56"/>
      <c r="H16" s="28"/>
      <c r="I16" s="21"/>
      <c r="J16" s="21"/>
      <c r="K16" s="21"/>
      <c r="L16" s="21"/>
      <c r="M16" s="21"/>
      <c r="N16" s="21"/>
      <c r="O16" s="19"/>
      <c r="S16" s="1">
        <v>100</v>
      </c>
    </row>
    <row r="17" spans="1:19" ht="15.75" thickBot="1" x14ac:dyDescent="0.3">
      <c r="A17" s="2" t="s">
        <v>10</v>
      </c>
      <c r="B17" s="45">
        <f t="shared" ref="B17:B24" si="18">F17-G17</f>
        <v>0</v>
      </c>
      <c r="C17" s="54"/>
      <c r="D17" s="22">
        <f t="shared" ref="D17:D24" si="19">B17*C17/100</f>
        <v>0</v>
      </c>
      <c r="E17" s="22">
        <f>Parametrit!$B$4-2024</f>
        <v>0</v>
      </c>
      <c r="F17" s="54"/>
      <c r="G17" s="54"/>
      <c r="H17" s="42">
        <v>80</v>
      </c>
      <c r="I17" s="31">
        <f t="shared" ref="I17:I24" si="20">IF(N17="",(D17*(M17))/1000,(D17*(N17))/1000)</f>
        <v>0</v>
      </c>
      <c r="J17" s="22">
        <f t="shared" ref="J17:J24" si="21">IF(D17=0,0,I17*(1-E17/H17))</f>
        <v>0</v>
      </c>
      <c r="K17" s="22">
        <f t="shared" ref="K17:K24" si="22">IF(I17=0,0,I17/H17)</f>
        <v>0</v>
      </c>
      <c r="L17" s="22">
        <f t="shared" ref="L17:L24" si="23">IF(N17="",F17*(C17/100)*(M17)/1000,F17*(C17/100)*(N17)/1000)</f>
        <v>0</v>
      </c>
      <c r="M17" s="32" cm="1">
        <f t="array" ref="M17">ROUND('Investoinnit ennen 2024'!K17*(Parametrit!$B$8/Parametrit!$B$7),_xlfn.IFS('2024'!S17=100,-2,'2024'!S17=1,0))</f>
        <v>70600</v>
      </c>
      <c r="N17" s="32"/>
      <c r="O17" s="33">
        <f t="shared" ref="O17:O24" si="24">H17</f>
        <v>80</v>
      </c>
      <c r="P17" s="33">
        <f t="shared" ref="P17:P24" si="25">O17</f>
        <v>80</v>
      </c>
      <c r="Q17" s="34" t="str">
        <f t="shared" ref="Q17:Q24" si="26">IF(AND(B17&gt;0,C17=""),"Ilmoita tuella rahoitettu osuus",IF(C17&gt;100,"Tuella rahoitettu osuus ei voi olla yli 100",IF(AND(B17&gt;0,H17=""),"Pitoaika puuttuu",IF(E17&gt;H17,"Keski-ikä ei voi olla suurempi kuin pitoaika",IF(AND(B17&gt;0,E17=""),"Keski-ikä puuttuu",IF(AND(B17&gt;0,OR(H17&lt;O17,H17&gt;P17)),"Syötetty pitoaika ei ole pitoaikavälin sisällä","OK"))))))</f>
        <v>OK</v>
      </c>
      <c r="S17" s="1">
        <v>100</v>
      </c>
    </row>
    <row r="18" spans="1:19" ht="15.75" thickBot="1" x14ac:dyDescent="0.3">
      <c r="A18" s="2" t="s">
        <v>13</v>
      </c>
      <c r="B18" s="45">
        <f t="shared" si="18"/>
        <v>0</v>
      </c>
      <c r="C18" s="54"/>
      <c r="D18" s="22">
        <f t="shared" si="19"/>
        <v>0</v>
      </c>
      <c r="E18" s="22">
        <f>Parametrit!$B$4-2024</f>
        <v>0</v>
      </c>
      <c r="F18" s="54"/>
      <c r="G18" s="54"/>
      <c r="H18" s="42">
        <v>80</v>
      </c>
      <c r="I18" s="31">
        <f t="shared" si="20"/>
        <v>0</v>
      </c>
      <c r="J18" s="22">
        <f t="shared" si="21"/>
        <v>0</v>
      </c>
      <c r="K18" s="22">
        <f t="shared" si="22"/>
        <v>0</v>
      </c>
      <c r="L18" s="22">
        <f t="shared" si="23"/>
        <v>0</v>
      </c>
      <c r="M18" s="32" cm="1">
        <f t="array" ref="M18">ROUND('Investoinnit ennen 2024'!K18*(Parametrit!$B$8/Parametrit!$B$7),_xlfn.IFS('2024'!S18=100,-2,'2024'!S18=1,0))</f>
        <v>91400</v>
      </c>
      <c r="N18" s="32"/>
      <c r="O18" s="33">
        <f t="shared" si="24"/>
        <v>80</v>
      </c>
      <c r="P18" s="33">
        <f t="shared" si="25"/>
        <v>80</v>
      </c>
      <c r="Q18" s="34" t="str">
        <f t="shared" si="26"/>
        <v>OK</v>
      </c>
      <c r="S18" s="1">
        <v>100</v>
      </c>
    </row>
    <row r="19" spans="1:19" ht="15.75" thickBot="1" x14ac:dyDescent="0.3">
      <c r="A19" s="2" t="s">
        <v>5</v>
      </c>
      <c r="B19" s="45">
        <f t="shared" si="18"/>
        <v>0</v>
      </c>
      <c r="C19" s="54"/>
      <c r="D19" s="22">
        <f t="shared" si="19"/>
        <v>0</v>
      </c>
      <c r="E19" s="22">
        <f>Parametrit!$B$4-2024</f>
        <v>0</v>
      </c>
      <c r="F19" s="54"/>
      <c r="G19" s="54"/>
      <c r="H19" s="42">
        <v>65</v>
      </c>
      <c r="I19" s="31">
        <f t="shared" si="20"/>
        <v>0</v>
      </c>
      <c r="J19" s="22">
        <f t="shared" si="21"/>
        <v>0</v>
      </c>
      <c r="K19" s="22">
        <f t="shared" si="22"/>
        <v>0</v>
      </c>
      <c r="L19" s="22">
        <f t="shared" si="23"/>
        <v>0</v>
      </c>
      <c r="M19" s="32" cm="1">
        <f t="array" ref="M19">ROUND('Investoinnit ennen 2024'!K19*(Parametrit!$B$8/Parametrit!$B$7),_xlfn.IFS('2024'!S19=100,-2,'2024'!S19=1,0))</f>
        <v>25800</v>
      </c>
      <c r="N19" s="32"/>
      <c r="O19" s="33">
        <f t="shared" si="24"/>
        <v>65</v>
      </c>
      <c r="P19" s="33">
        <f t="shared" si="25"/>
        <v>65</v>
      </c>
      <c r="Q19" s="34" t="str">
        <f t="shared" si="26"/>
        <v>OK</v>
      </c>
      <c r="S19" s="1">
        <v>100</v>
      </c>
    </row>
    <row r="20" spans="1:19" ht="15.75" thickBot="1" x14ac:dyDescent="0.3">
      <c r="A20" s="2" t="s">
        <v>14</v>
      </c>
      <c r="B20" s="45">
        <f t="shared" si="18"/>
        <v>0</v>
      </c>
      <c r="C20" s="54"/>
      <c r="D20" s="22">
        <f t="shared" si="19"/>
        <v>0</v>
      </c>
      <c r="E20" s="22">
        <f>Parametrit!$B$4-2024</f>
        <v>0</v>
      </c>
      <c r="F20" s="54"/>
      <c r="G20" s="54"/>
      <c r="H20" s="42">
        <v>65</v>
      </c>
      <c r="I20" s="31">
        <f t="shared" si="20"/>
        <v>0</v>
      </c>
      <c r="J20" s="22">
        <f t="shared" si="21"/>
        <v>0</v>
      </c>
      <c r="K20" s="22">
        <f t="shared" si="22"/>
        <v>0</v>
      </c>
      <c r="L20" s="22">
        <f t="shared" si="23"/>
        <v>0</v>
      </c>
      <c r="M20" s="32" cm="1">
        <f t="array" ref="M20">ROUND('Investoinnit ennen 2024'!K20*(Parametrit!$B$8/Parametrit!$B$7),_xlfn.IFS('2024'!S20=100,-2,'2024'!S20=1,0))</f>
        <v>32300</v>
      </c>
      <c r="N20" s="32"/>
      <c r="O20" s="33">
        <f t="shared" si="24"/>
        <v>65</v>
      </c>
      <c r="P20" s="33">
        <f t="shared" si="25"/>
        <v>65</v>
      </c>
      <c r="Q20" s="34" t="str">
        <f t="shared" si="26"/>
        <v>OK</v>
      </c>
      <c r="S20" s="1">
        <v>100</v>
      </c>
    </row>
    <row r="21" spans="1:19" ht="15.75" thickBot="1" x14ac:dyDescent="0.3">
      <c r="A21" s="2" t="s">
        <v>15</v>
      </c>
      <c r="B21" s="45">
        <f t="shared" si="18"/>
        <v>0</v>
      </c>
      <c r="C21" s="54"/>
      <c r="D21" s="22">
        <f t="shared" si="19"/>
        <v>0</v>
      </c>
      <c r="E21" s="22">
        <f>Parametrit!$B$4-2024</f>
        <v>0</v>
      </c>
      <c r="F21" s="54"/>
      <c r="G21" s="54"/>
      <c r="H21" s="42">
        <v>65</v>
      </c>
      <c r="I21" s="31">
        <f t="shared" si="20"/>
        <v>0</v>
      </c>
      <c r="J21" s="22">
        <f t="shared" si="21"/>
        <v>0</v>
      </c>
      <c r="K21" s="22">
        <f t="shared" si="22"/>
        <v>0</v>
      </c>
      <c r="L21" s="22">
        <f t="shared" si="23"/>
        <v>0</v>
      </c>
      <c r="M21" s="32" cm="1">
        <f t="array" ref="M21">ROUND('Investoinnit ennen 2024'!K21*(Parametrit!$B$8/Parametrit!$B$7),_xlfn.IFS('2024'!S21=100,-2,'2024'!S21=1,0))</f>
        <v>34700</v>
      </c>
      <c r="N21" s="32"/>
      <c r="O21" s="33">
        <f t="shared" si="24"/>
        <v>65</v>
      </c>
      <c r="P21" s="33">
        <f t="shared" si="25"/>
        <v>65</v>
      </c>
      <c r="Q21" s="34" t="str">
        <f t="shared" si="26"/>
        <v>OK</v>
      </c>
      <c r="S21" s="1">
        <v>100</v>
      </c>
    </row>
    <row r="22" spans="1:19" ht="15.75" thickBot="1" x14ac:dyDescent="0.3">
      <c r="A22" s="2" t="s">
        <v>6</v>
      </c>
      <c r="B22" s="45">
        <f t="shared" si="18"/>
        <v>0</v>
      </c>
      <c r="C22" s="54"/>
      <c r="D22" s="22">
        <f t="shared" si="19"/>
        <v>0</v>
      </c>
      <c r="E22" s="22">
        <f>Parametrit!$B$4-2024</f>
        <v>0</v>
      </c>
      <c r="F22" s="54"/>
      <c r="G22" s="54"/>
      <c r="H22" s="42">
        <v>65</v>
      </c>
      <c r="I22" s="31">
        <f t="shared" si="20"/>
        <v>0</v>
      </c>
      <c r="J22" s="22">
        <f t="shared" si="21"/>
        <v>0</v>
      </c>
      <c r="K22" s="22">
        <f t="shared" si="22"/>
        <v>0</v>
      </c>
      <c r="L22" s="22">
        <f t="shared" si="23"/>
        <v>0</v>
      </c>
      <c r="M22" s="32" cm="1">
        <f t="array" ref="M22">ROUND('Investoinnit ennen 2024'!K22*(Parametrit!$B$8/Parametrit!$B$7),_xlfn.IFS('2024'!S22=100,-2,'2024'!S22=1,0))</f>
        <v>25800</v>
      </c>
      <c r="N22" s="32"/>
      <c r="O22" s="33">
        <f t="shared" si="24"/>
        <v>65</v>
      </c>
      <c r="P22" s="33">
        <f t="shared" si="25"/>
        <v>65</v>
      </c>
      <c r="Q22" s="34" t="str">
        <f t="shared" si="26"/>
        <v>OK</v>
      </c>
      <c r="S22" s="1">
        <v>100</v>
      </c>
    </row>
    <row r="23" spans="1:19" ht="15.75" thickBot="1" x14ac:dyDescent="0.3">
      <c r="A23" s="2" t="s">
        <v>11</v>
      </c>
      <c r="B23" s="45">
        <f t="shared" si="18"/>
        <v>0</v>
      </c>
      <c r="C23" s="54"/>
      <c r="D23" s="22">
        <f t="shared" si="19"/>
        <v>0</v>
      </c>
      <c r="E23" s="22">
        <f>Parametrit!$B$4-2024</f>
        <v>0</v>
      </c>
      <c r="F23" s="54"/>
      <c r="G23" s="54"/>
      <c r="H23" s="42">
        <v>50</v>
      </c>
      <c r="I23" s="31">
        <f t="shared" si="20"/>
        <v>0</v>
      </c>
      <c r="J23" s="22">
        <f t="shared" si="21"/>
        <v>0</v>
      </c>
      <c r="K23" s="22">
        <f t="shared" si="22"/>
        <v>0</v>
      </c>
      <c r="L23" s="22">
        <f t="shared" si="23"/>
        <v>0</v>
      </c>
      <c r="M23" s="32" cm="1">
        <f t="array" ref="M23">ROUND('Investoinnit ennen 2024'!K23*(Parametrit!$B$8/Parametrit!$B$7),_xlfn.IFS('2024'!S23=100,-2,'2024'!S23=1,0))</f>
        <v>17400</v>
      </c>
      <c r="N23" s="32"/>
      <c r="O23" s="33">
        <f t="shared" si="24"/>
        <v>50</v>
      </c>
      <c r="P23" s="33">
        <f t="shared" si="25"/>
        <v>50</v>
      </c>
      <c r="Q23" s="34" t="str">
        <f t="shared" si="26"/>
        <v>OK</v>
      </c>
      <c r="S23" s="1">
        <v>100</v>
      </c>
    </row>
    <row r="24" spans="1:19" ht="15.75" thickBot="1" x14ac:dyDescent="0.3">
      <c r="A24" s="2" t="s">
        <v>7</v>
      </c>
      <c r="B24" s="45">
        <f t="shared" si="18"/>
        <v>0</v>
      </c>
      <c r="C24" s="54"/>
      <c r="D24" s="22">
        <f t="shared" si="19"/>
        <v>0</v>
      </c>
      <c r="E24" s="22">
        <f>Parametrit!$B$4-2024</f>
        <v>0</v>
      </c>
      <c r="F24" s="54"/>
      <c r="G24" s="54"/>
      <c r="H24" s="42">
        <v>50</v>
      </c>
      <c r="I24" s="31">
        <f t="shared" si="20"/>
        <v>0</v>
      </c>
      <c r="J24" s="22">
        <f t="shared" si="21"/>
        <v>0</v>
      </c>
      <c r="K24" s="22">
        <f t="shared" si="22"/>
        <v>0</v>
      </c>
      <c r="L24" s="22">
        <f t="shared" si="23"/>
        <v>0</v>
      </c>
      <c r="M24" s="32" cm="1">
        <f t="array" ref="M24">ROUND('Investoinnit ennen 2024'!K24*(Parametrit!$B$8/Parametrit!$B$7),_xlfn.IFS('2024'!S24=100,-2,'2024'!S24=1,0))</f>
        <v>51800</v>
      </c>
      <c r="N24" s="32"/>
      <c r="O24" s="33">
        <f t="shared" si="24"/>
        <v>50</v>
      </c>
      <c r="P24" s="33">
        <f t="shared" si="25"/>
        <v>50</v>
      </c>
      <c r="Q24" s="34" t="str">
        <f t="shared" si="26"/>
        <v>OK</v>
      </c>
      <c r="S24" s="1">
        <v>100</v>
      </c>
    </row>
    <row r="25" spans="1:19" ht="15.75" thickBot="1" x14ac:dyDescent="0.3">
      <c r="A25" s="4" t="s">
        <v>16</v>
      </c>
      <c r="B25" s="43"/>
      <c r="C25" s="56"/>
      <c r="D25" s="19"/>
      <c r="E25" s="19"/>
      <c r="F25" s="56"/>
      <c r="G25" s="56"/>
      <c r="H25" s="28"/>
      <c r="I25" s="21"/>
      <c r="J25" s="21"/>
      <c r="K25" s="21"/>
      <c r="L25" s="21"/>
      <c r="M25" s="21"/>
      <c r="N25" s="21"/>
      <c r="O25" s="19"/>
      <c r="S25" s="1">
        <v>100</v>
      </c>
    </row>
    <row r="26" spans="1:19" ht="15.75" thickBot="1" x14ac:dyDescent="0.3">
      <c r="A26" s="3" t="s">
        <v>17</v>
      </c>
      <c r="B26" s="45">
        <f t="shared" ref="B26:B34" si="27">F26-G26</f>
        <v>0</v>
      </c>
      <c r="C26" s="54"/>
      <c r="D26" s="22">
        <f t="shared" ref="D26:D34" si="28">B26*C26/100</f>
        <v>0</v>
      </c>
      <c r="E26" s="22">
        <f>Parametrit!$B$4-2024</f>
        <v>0</v>
      </c>
      <c r="F26" s="54"/>
      <c r="G26" s="54"/>
      <c r="H26" s="39">
        <v>65</v>
      </c>
      <c r="I26" s="31">
        <f t="shared" ref="I26:I34" si="29">IF(N26="",(D26*(M26))/1000,(D26*(N26))/1000)</f>
        <v>0</v>
      </c>
      <c r="J26" s="22">
        <f t="shared" ref="J26:J34" si="30">IF(D26=0,0,I26*(1-E26/H26))</f>
        <v>0</v>
      </c>
      <c r="K26" s="22">
        <f t="shared" ref="K26:K34" si="31">IF(I26=0,0,I26/H26)</f>
        <v>0</v>
      </c>
      <c r="L26" s="22">
        <f t="shared" ref="L26:L34" si="32">IF(N26="",F26*(C26/100)*(M26)/1000,F26*(C26/100)*(N26)/1000)</f>
        <v>0</v>
      </c>
      <c r="M26" s="32" cm="1">
        <f t="array" ref="M26">ROUND('Investoinnit ennen 2024'!K26*(Parametrit!$B$8/Parametrit!$B$7),_xlfn.IFS('2024'!S26=100,-2,'2024'!S26=1,0))</f>
        <v>15600</v>
      </c>
      <c r="N26" s="32"/>
      <c r="O26" s="33">
        <f t="shared" ref="O26:O34" si="33">H26</f>
        <v>65</v>
      </c>
      <c r="P26" s="33">
        <f t="shared" ref="P26:P34" si="34">O26</f>
        <v>65</v>
      </c>
      <c r="Q26" s="34" t="str">
        <f t="shared" ref="Q26:Q34" si="35">IF(AND(B26&gt;0,C26=""),"Ilmoita tuella rahoitettu osuus",IF(C26&gt;100,"Tuella rahoitettu osuus ei voi olla yli 100",IF(AND(B26&gt;0,H26=""),"Pitoaika puuttuu",IF(E26&gt;H26,"Keski-ikä ei voi olla suurempi kuin pitoaika",IF(AND(B26&gt;0,E26=""),"Keski-ikä puuttuu",IF(AND(B26&gt;0,OR(H26&lt;O26,H26&gt;P26)),"Syötetty pitoaika ei ole pitoaikavälin sisällä","OK"))))))</f>
        <v>OK</v>
      </c>
      <c r="S26" s="1">
        <v>100</v>
      </c>
    </row>
    <row r="27" spans="1:19" ht="15.75" thickBot="1" x14ac:dyDescent="0.3">
      <c r="A27" s="3" t="s">
        <v>18</v>
      </c>
      <c r="B27" s="45">
        <f t="shared" si="27"/>
        <v>0</v>
      </c>
      <c r="C27" s="54"/>
      <c r="D27" s="22">
        <f t="shared" si="28"/>
        <v>0</v>
      </c>
      <c r="E27" s="22">
        <f>Parametrit!$B$4-2024</f>
        <v>0</v>
      </c>
      <c r="F27" s="54"/>
      <c r="G27" s="54"/>
      <c r="H27" s="39">
        <v>65</v>
      </c>
      <c r="I27" s="31">
        <f t="shared" si="29"/>
        <v>0</v>
      </c>
      <c r="J27" s="22">
        <f t="shared" si="30"/>
        <v>0</v>
      </c>
      <c r="K27" s="22">
        <f t="shared" si="31"/>
        <v>0</v>
      </c>
      <c r="L27" s="22">
        <f t="shared" si="32"/>
        <v>0</v>
      </c>
      <c r="M27" s="32" cm="1">
        <f t="array" ref="M27">ROUND('Investoinnit ennen 2024'!K27*(Parametrit!$B$8/Parametrit!$B$7),_xlfn.IFS('2024'!S27=100,-2,'2024'!S27=1,0))</f>
        <v>11900</v>
      </c>
      <c r="N27" s="32"/>
      <c r="O27" s="33">
        <f t="shared" si="33"/>
        <v>65</v>
      </c>
      <c r="P27" s="33">
        <f t="shared" si="34"/>
        <v>65</v>
      </c>
      <c r="Q27" s="34" t="str">
        <f t="shared" si="35"/>
        <v>OK</v>
      </c>
      <c r="S27" s="1">
        <v>100</v>
      </c>
    </row>
    <row r="28" spans="1:19" ht="15.75" thickBot="1" x14ac:dyDescent="0.3">
      <c r="A28" s="3" t="s">
        <v>19</v>
      </c>
      <c r="B28" s="45">
        <f t="shared" si="27"/>
        <v>0</v>
      </c>
      <c r="C28" s="54"/>
      <c r="D28" s="22">
        <f t="shared" si="28"/>
        <v>0</v>
      </c>
      <c r="E28" s="22">
        <f>Parametrit!$B$4-2024</f>
        <v>0</v>
      </c>
      <c r="F28" s="54"/>
      <c r="G28" s="54"/>
      <c r="H28" s="39">
        <v>65</v>
      </c>
      <c r="I28" s="31">
        <f t="shared" si="29"/>
        <v>0</v>
      </c>
      <c r="J28" s="22">
        <f t="shared" si="30"/>
        <v>0</v>
      </c>
      <c r="K28" s="22">
        <f t="shared" si="31"/>
        <v>0</v>
      </c>
      <c r="L28" s="22">
        <f t="shared" si="32"/>
        <v>0</v>
      </c>
      <c r="M28" s="32" cm="1">
        <f t="array" ref="M28">ROUND('Investoinnit ennen 2024'!K28*(Parametrit!$B$8/Parametrit!$B$7),_xlfn.IFS('2024'!S28=100,-2,'2024'!S28=1,0))</f>
        <v>8000</v>
      </c>
      <c r="N28" s="32"/>
      <c r="O28" s="33">
        <f t="shared" si="33"/>
        <v>65</v>
      </c>
      <c r="P28" s="33">
        <f t="shared" si="34"/>
        <v>65</v>
      </c>
      <c r="Q28" s="34" t="str">
        <f t="shared" si="35"/>
        <v>OK</v>
      </c>
      <c r="S28" s="1">
        <v>100</v>
      </c>
    </row>
    <row r="29" spans="1:19" ht="15.75" thickBot="1" x14ac:dyDescent="0.3">
      <c r="A29" s="3" t="s">
        <v>20</v>
      </c>
      <c r="B29" s="45">
        <f t="shared" si="27"/>
        <v>0</v>
      </c>
      <c r="C29" s="54"/>
      <c r="D29" s="22">
        <f t="shared" si="28"/>
        <v>0</v>
      </c>
      <c r="E29" s="22">
        <f>Parametrit!$B$4-2024</f>
        <v>0</v>
      </c>
      <c r="F29" s="54"/>
      <c r="G29" s="54"/>
      <c r="H29" s="39">
        <v>65</v>
      </c>
      <c r="I29" s="31">
        <f t="shared" si="29"/>
        <v>0</v>
      </c>
      <c r="J29" s="22">
        <f t="shared" si="30"/>
        <v>0</v>
      </c>
      <c r="K29" s="22">
        <f t="shared" si="31"/>
        <v>0</v>
      </c>
      <c r="L29" s="22">
        <f t="shared" si="32"/>
        <v>0</v>
      </c>
      <c r="M29" s="32" cm="1">
        <f t="array" ref="M29">ROUND('Investoinnit ennen 2024'!K29*(Parametrit!$B$8/Parametrit!$B$7),_xlfn.IFS('2024'!S29=100,-2,'2024'!S29=1,0))</f>
        <v>5700</v>
      </c>
      <c r="N29" s="32"/>
      <c r="O29" s="33">
        <f t="shared" si="33"/>
        <v>65</v>
      </c>
      <c r="P29" s="33">
        <f t="shared" si="34"/>
        <v>65</v>
      </c>
      <c r="Q29" s="34" t="str">
        <f t="shared" si="35"/>
        <v>OK</v>
      </c>
      <c r="S29" s="1">
        <v>100</v>
      </c>
    </row>
    <row r="30" spans="1:19" ht="15.75" thickBot="1" x14ac:dyDescent="0.3">
      <c r="A30" s="3" t="s">
        <v>21</v>
      </c>
      <c r="B30" s="45">
        <f t="shared" si="27"/>
        <v>0</v>
      </c>
      <c r="C30" s="54"/>
      <c r="D30" s="22">
        <f t="shared" si="28"/>
        <v>0</v>
      </c>
      <c r="E30" s="22">
        <f>Parametrit!$B$4-2024</f>
        <v>0</v>
      </c>
      <c r="F30" s="54"/>
      <c r="G30" s="54"/>
      <c r="H30" s="39">
        <v>65</v>
      </c>
      <c r="I30" s="31">
        <f t="shared" si="29"/>
        <v>0</v>
      </c>
      <c r="J30" s="22">
        <f t="shared" si="30"/>
        <v>0</v>
      </c>
      <c r="K30" s="22">
        <f t="shared" si="31"/>
        <v>0</v>
      </c>
      <c r="L30" s="22">
        <f t="shared" si="32"/>
        <v>0</v>
      </c>
      <c r="M30" s="32" cm="1">
        <f t="array" ref="M30">ROUND('Investoinnit ennen 2024'!K30*(Parametrit!$B$8/Parametrit!$B$7),_xlfn.IFS('2024'!S30=100,-2,'2024'!S30=1,0))</f>
        <v>5700</v>
      </c>
      <c r="N30" s="32"/>
      <c r="O30" s="33">
        <f t="shared" si="33"/>
        <v>65</v>
      </c>
      <c r="P30" s="33">
        <f t="shared" si="34"/>
        <v>65</v>
      </c>
      <c r="Q30" s="34" t="str">
        <f t="shared" si="35"/>
        <v>OK</v>
      </c>
      <c r="S30" s="1">
        <v>100</v>
      </c>
    </row>
    <row r="31" spans="1:19" ht="15.75" thickBot="1" x14ac:dyDescent="0.3">
      <c r="A31" s="3" t="s">
        <v>22</v>
      </c>
      <c r="B31" s="45">
        <f t="shared" si="27"/>
        <v>0</v>
      </c>
      <c r="C31" s="54"/>
      <c r="D31" s="22">
        <f t="shared" si="28"/>
        <v>0</v>
      </c>
      <c r="E31" s="22">
        <f>Parametrit!$B$4-2024</f>
        <v>0</v>
      </c>
      <c r="F31" s="54"/>
      <c r="G31" s="54"/>
      <c r="H31" s="39">
        <v>50</v>
      </c>
      <c r="I31" s="31">
        <f t="shared" si="29"/>
        <v>0</v>
      </c>
      <c r="J31" s="22">
        <f t="shared" si="30"/>
        <v>0</v>
      </c>
      <c r="K31" s="22">
        <f t="shared" si="31"/>
        <v>0</v>
      </c>
      <c r="L31" s="22">
        <f t="shared" si="32"/>
        <v>0</v>
      </c>
      <c r="M31" s="32" cm="1">
        <f t="array" ref="M31">ROUND('Investoinnit ennen 2024'!K31*(Parametrit!$B$8/Parametrit!$B$7),_xlfn.IFS('2024'!S31=100,-2,'2024'!S31=1,0))</f>
        <v>4900</v>
      </c>
      <c r="N31" s="32"/>
      <c r="O31" s="33">
        <f t="shared" si="33"/>
        <v>50</v>
      </c>
      <c r="P31" s="33">
        <f t="shared" si="34"/>
        <v>50</v>
      </c>
      <c r="Q31" s="34" t="str">
        <f t="shared" si="35"/>
        <v>OK</v>
      </c>
      <c r="S31" s="1">
        <v>100</v>
      </c>
    </row>
    <row r="32" spans="1:19" ht="15.75" thickBot="1" x14ac:dyDescent="0.3">
      <c r="A32" s="3" t="s">
        <v>23</v>
      </c>
      <c r="B32" s="45">
        <f t="shared" si="27"/>
        <v>0</v>
      </c>
      <c r="C32" s="54"/>
      <c r="D32" s="22">
        <f t="shared" si="28"/>
        <v>0</v>
      </c>
      <c r="E32" s="22">
        <f>Parametrit!$B$4-2024</f>
        <v>0</v>
      </c>
      <c r="F32" s="54"/>
      <c r="G32" s="54"/>
      <c r="H32" s="39">
        <v>65</v>
      </c>
      <c r="I32" s="31">
        <f t="shared" si="29"/>
        <v>0</v>
      </c>
      <c r="J32" s="22">
        <f t="shared" si="30"/>
        <v>0</v>
      </c>
      <c r="K32" s="22">
        <f t="shared" si="31"/>
        <v>0</v>
      </c>
      <c r="L32" s="22">
        <f t="shared" si="32"/>
        <v>0</v>
      </c>
      <c r="M32" s="32" cm="1">
        <f t="array" ref="M32">ROUND('Investoinnit ennen 2024'!K32*(Parametrit!$B$8/Parametrit!$B$7),_xlfn.IFS('2024'!S32=100,-2,'2024'!S32=1,0))</f>
        <v>7900</v>
      </c>
      <c r="N32" s="32"/>
      <c r="O32" s="33">
        <f t="shared" si="33"/>
        <v>65</v>
      </c>
      <c r="P32" s="33">
        <f t="shared" si="34"/>
        <v>65</v>
      </c>
      <c r="Q32" s="34" t="str">
        <f t="shared" si="35"/>
        <v>OK</v>
      </c>
      <c r="S32" s="1">
        <v>100</v>
      </c>
    </row>
    <row r="33" spans="1:19" ht="15.75" thickBot="1" x14ac:dyDescent="0.3">
      <c r="A33" s="3" t="s">
        <v>24</v>
      </c>
      <c r="B33" s="45">
        <f t="shared" si="27"/>
        <v>0</v>
      </c>
      <c r="C33" s="54"/>
      <c r="D33" s="22">
        <f t="shared" si="28"/>
        <v>0</v>
      </c>
      <c r="E33" s="22">
        <f>Parametrit!$B$4-2024</f>
        <v>0</v>
      </c>
      <c r="F33" s="54"/>
      <c r="G33" s="54"/>
      <c r="H33" s="39">
        <v>65</v>
      </c>
      <c r="I33" s="31">
        <f t="shared" si="29"/>
        <v>0</v>
      </c>
      <c r="J33" s="22">
        <f t="shared" si="30"/>
        <v>0</v>
      </c>
      <c r="K33" s="22">
        <f t="shared" si="31"/>
        <v>0</v>
      </c>
      <c r="L33" s="22">
        <f t="shared" si="32"/>
        <v>0</v>
      </c>
      <c r="M33" s="32" cm="1">
        <f t="array" ref="M33">ROUND('Investoinnit ennen 2024'!K33*(Parametrit!$B$8/Parametrit!$B$7),_xlfn.IFS('2024'!S33=100,-2,'2024'!S33=1,0))</f>
        <v>18600</v>
      </c>
      <c r="N33" s="32"/>
      <c r="O33" s="33">
        <f t="shared" si="33"/>
        <v>65</v>
      </c>
      <c r="P33" s="33">
        <f t="shared" si="34"/>
        <v>65</v>
      </c>
      <c r="Q33" s="34" t="str">
        <f t="shared" si="35"/>
        <v>OK</v>
      </c>
      <c r="S33" s="1">
        <v>100</v>
      </c>
    </row>
    <row r="34" spans="1:19" ht="15.75" thickBot="1" x14ac:dyDescent="0.3">
      <c r="A34" s="3" t="s">
        <v>25</v>
      </c>
      <c r="B34" s="45">
        <f t="shared" si="27"/>
        <v>0</v>
      </c>
      <c r="C34" s="54"/>
      <c r="D34" s="22">
        <f t="shared" si="28"/>
        <v>0</v>
      </c>
      <c r="E34" s="22">
        <f>Parametrit!$B$4-2024</f>
        <v>0</v>
      </c>
      <c r="F34" s="54"/>
      <c r="G34" s="54"/>
      <c r="H34" s="39">
        <v>40</v>
      </c>
      <c r="I34" s="31">
        <f t="shared" si="29"/>
        <v>0</v>
      </c>
      <c r="J34" s="22">
        <f t="shared" si="30"/>
        <v>0</v>
      </c>
      <c r="K34" s="22">
        <f t="shared" si="31"/>
        <v>0</v>
      </c>
      <c r="L34" s="22">
        <f t="shared" si="32"/>
        <v>0</v>
      </c>
      <c r="M34" s="32" cm="1">
        <f t="array" ref="M34">ROUND('Investoinnit ennen 2024'!K34*(Parametrit!$B$8/Parametrit!$B$7),_xlfn.IFS('2024'!S34=100,-2,'2024'!S34=1,0))</f>
        <v>10300</v>
      </c>
      <c r="N34" s="32"/>
      <c r="O34" s="33">
        <f t="shared" si="33"/>
        <v>40</v>
      </c>
      <c r="P34" s="33">
        <f t="shared" si="34"/>
        <v>40</v>
      </c>
      <c r="Q34" s="34" t="str">
        <f t="shared" si="35"/>
        <v>OK</v>
      </c>
      <c r="S34" s="1">
        <v>100</v>
      </c>
    </row>
    <row r="35" spans="1:19" ht="15.75" thickBot="1" x14ac:dyDescent="0.3">
      <c r="A35" s="4" t="s">
        <v>26</v>
      </c>
      <c r="B35" s="43"/>
      <c r="C35" s="56"/>
      <c r="D35" s="19"/>
      <c r="E35" s="19"/>
      <c r="F35" s="56"/>
      <c r="G35" s="56"/>
      <c r="H35" s="28"/>
      <c r="I35" s="21"/>
      <c r="J35" s="21"/>
      <c r="K35" s="21"/>
      <c r="L35" s="21"/>
      <c r="M35" s="21"/>
      <c r="N35" s="21"/>
      <c r="O35" s="19"/>
      <c r="S35" s="1">
        <v>100</v>
      </c>
    </row>
    <row r="36" spans="1:19" ht="15.75" thickBot="1" x14ac:dyDescent="0.3">
      <c r="A36" s="3" t="s">
        <v>27</v>
      </c>
      <c r="B36" s="45">
        <f>F36-G36</f>
        <v>0</v>
      </c>
      <c r="C36" s="54"/>
      <c r="D36" s="22">
        <f>B36*C36/100</f>
        <v>0</v>
      </c>
      <c r="E36" s="38"/>
      <c r="F36" s="54"/>
      <c r="G36" s="54"/>
      <c r="H36" s="44"/>
      <c r="I36" s="31">
        <f>IF(N36="",(D36*(M36))/1000,(D36*(N36))/1000)</f>
        <v>0</v>
      </c>
      <c r="J36" s="22">
        <f>I36</f>
        <v>0</v>
      </c>
      <c r="K36" s="22">
        <v>0</v>
      </c>
      <c r="L36" s="22">
        <f>IF(N36="",F36*(C36/100)*(M36)/1000,F36*(C36/100)*(N36)/1000)</f>
        <v>0</v>
      </c>
      <c r="M36" s="32" cm="1">
        <f t="array" ref="M36">ROUND('Investoinnit ennen 2024'!K36*(Parametrit!$B$8/Parametrit!$B$7),_xlfn.IFS('2024'!S36=100,-2,'2024'!S36=1,0))</f>
        <v>6800</v>
      </c>
      <c r="N36" s="32"/>
      <c r="O36" s="33"/>
      <c r="P36" s="33"/>
      <c r="Q36" s="34" t="str">
        <f>IF(AND(B36&gt;0,C36=""),"Ilmoita tuella rahoitettu osuus",IF(C36&gt;100,"Tuella rahoitettu osuus ei voi olla yli 100","OK"))</f>
        <v>OK</v>
      </c>
      <c r="S36" s="1">
        <v>100</v>
      </c>
    </row>
    <row r="37" spans="1:19" ht="30" customHeight="1" thickBot="1" x14ac:dyDescent="0.3">
      <c r="A37" s="6" t="s">
        <v>28</v>
      </c>
      <c r="B37" s="43"/>
      <c r="C37" s="56"/>
      <c r="D37" s="19"/>
      <c r="E37" s="19"/>
      <c r="F37" s="56"/>
      <c r="G37" s="56"/>
      <c r="H37" s="29"/>
      <c r="I37" s="21"/>
      <c r="J37" s="21"/>
      <c r="K37" s="21"/>
      <c r="L37" s="21"/>
      <c r="M37" s="21"/>
      <c r="N37" s="21"/>
      <c r="O37" s="19"/>
      <c r="S37" s="1">
        <v>100</v>
      </c>
    </row>
    <row r="38" spans="1:19" ht="25.5" customHeight="1" x14ac:dyDescent="0.25">
      <c r="A38" s="5" t="s">
        <v>29</v>
      </c>
      <c r="B38" s="43"/>
      <c r="C38" s="56"/>
      <c r="D38" s="19"/>
      <c r="E38" s="19"/>
      <c r="F38" s="56"/>
      <c r="G38" s="56"/>
      <c r="H38" s="28"/>
      <c r="I38" s="21"/>
      <c r="J38" s="21"/>
      <c r="K38" s="21"/>
      <c r="L38" s="21"/>
      <c r="M38" s="21"/>
      <c r="N38" s="21"/>
      <c r="O38" s="19"/>
      <c r="S38" s="1">
        <v>100</v>
      </c>
    </row>
    <row r="39" spans="1:19" ht="15.75" thickBot="1" x14ac:dyDescent="0.3">
      <c r="A39" s="3" t="s">
        <v>30</v>
      </c>
      <c r="B39" s="45">
        <f t="shared" ref="B39:B47" si="36">F39-G39</f>
        <v>0</v>
      </c>
      <c r="C39" s="54"/>
      <c r="D39" s="22">
        <f t="shared" ref="D39:D47" si="37">B39*C39/100</f>
        <v>0</v>
      </c>
      <c r="E39" s="22">
        <f>Parametrit!$B$4-2024</f>
        <v>0</v>
      </c>
      <c r="F39" s="54"/>
      <c r="G39" s="54"/>
      <c r="H39" s="39">
        <v>50</v>
      </c>
      <c r="I39" s="31">
        <f t="shared" ref="I39:I47" si="38">IF(N39="",(D39*(M39))/1000,(D39*(N39))/1000)</f>
        <v>0</v>
      </c>
      <c r="J39" s="22">
        <f t="shared" ref="J39:J47" si="39">IF(D39=0,0,I39*(1-E39/H39))</f>
        <v>0</v>
      </c>
      <c r="K39" s="22">
        <f t="shared" ref="K39:K47" si="40">IF(I39=0,0,I39/H39)</f>
        <v>0</v>
      </c>
      <c r="L39" s="22">
        <f t="shared" ref="L39:L47" si="41">IF(N39="",F39*(C39/100)*(M39)/1000,F39*(C39/100)*(N39)/1000)</f>
        <v>0</v>
      </c>
      <c r="M39" s="32" cm="1">
        <f t="array" ref="M39">ROUND('Investoinnit ennen 2024'!K39*(Parametrit!$B$8/Parametrit!$B$7),_xlfn.IFS('2024'!S39=100,-2,'2024'!S39=1,0))</f>
        <v>666400</v>
      </c>
      <c r="N39" s="32"/>
      <c r="O39" s="33">
        <f t="shared" ref="O39:O47" si="42">H39</f>
        <v>50</v>
      </c>
      <c r="P39" s="33">
        <f t="shared" ref="P39:P47" si="43">O39</f>
        <v>50</v>
      </c>
      <c r="Q39" s="34" t="str">
        <f t="shared" ref="Q39:Q47" si="44">IF(AND(B39&gt;0,C39=""),"Ilmoita tuella rahoitettu osuus",IF(C39&gt;100,"Tuella rahoitettu osuus ei voi olla yli 100",IF(AND(B39&gt;0,H39=""),"Pitoaika puuttuu",IF(E39&gt;H39,"Keski-ikä ei voi olla suurempi kuin pitoaika",IF(AND(B39&gt;0,E39=""),"Keski-ikä puuttuu",IF(AND(B39&gt;0,OR(H39&lt;O39,H39&gt;P39)),"Syötetty pitoaika ei ole pitoaikavälin sisällä","OK"))))))</f>
        <v>OK</v>
      </c>
      <c r="S39" s="1">
        <v>100</v>
      </c>
    </row>
    <row r="40" spans="1:19" ht="15.75" thickBot="1" x14ac:dyDescent="0.3">
      <c r="A40" s="2" t="s">
        <v>31</v>
      </c>
      <c r="B40" s="45">
        <f t="shared" si="36"/>
        <v>0</v>
      </c>
      <c r="C40" s="54"/>
      <c r="D40" s="22">
        <f t="shared" si="37"/>
        <v>0</v>
      </c>
      <c r="E40" s="22">
        <f>Parametrit!$B$4-2024</f>
        <v>0</v>
      </c>
      <c r="F40" s="54"/>
      <c r="G40" s="54"/>
      <c r="H40" s="39">
        <v>50</v>
      </c>
      <c r="I40" s="31">
        <f t="shared" si="38"/>
        <v>0</v>
      </c>
      <c r="J40" s="22">
        <f t="shared" si="39"/>
        <v>0</v>
      </c>
      <c r="K40" s="22">
        <f t="shared" si="40"/>
        <v>0</v>
      </c>
      <c r="L40" s="22">
        <f t="shared" si="41"/>
        <v>0</v>
      </c>
      <c r="M40" s="32" cm="1">
        <f t="array" ref="M40">ROUND('Investoinnit ennen 2024'!K40*(Parametrit!$B$8/Parametrit!$B$7),_xlfn.IFS('2024'!S40=100,-2,'2024'!S40=1,0))</f>
        <v>1325300</v>
      </c>
      <c r="N40" s="32"/>
      <c r="O40" s="33">
        <f t="shared" si="42"/>
        <v>50</v>
      </c>
      <c r="P40" s="33">
        <f t="shared" si="43"/>
        <v>50</v>
      </c>
      <c r="Q40" s="34" t="str">
        <f t="shared" si="44"/>
        <v>OK</v>
      </c>
      <c r="S40" s="1">
        <v>100</v>
      </c>
    </row>
    <row r="41" spans="1:19" ht="15.75" thickBot="1" x14ac:dyDescent="0.3">
      <c r="A41" s="2" t="s">
        <v>32</v>
      </c>
      <c r="B41" s="45">
        <f t="shared" si="36"/>
        <v>0</v>
      </c>
      <c r="C41" s="54"/>
      <c r="D41" s="22">
        <f t="shared" si="37"/>
        <v>0</v>
      </c>
      <c r="E41" s="22">
        <f>Parametrit!$B$4-2024</f>
        <v>0</v>
      </c>
      <c r="F41" s="54"/>
      <c r="G41" s="54"/>
      <c r="H41" s="39">
        <v>50</v>
      </c>
      <c r="I41" s="31">
        <f t="shared" si="38"/>
        <v>0</v>
      </c>
      <c r="J41" s="22">
        <f t="shared" si="39"/>
        <v>0</v>
      </c>
      <c r="K41" s="22">
        <f t="shared" si="40"/>
        <v>0</v>
      </c>
      <c r="L41" s="22">
        <f t="shared" si="41"/>
        <v>0</v>
      </c>
      <c r="M41" s="32" cm="1">
        <f t="array" ref="M41">ROUND('Investoinnit ennen 2024'!K41*(Parametrit!$B$8/Parametrit!$B$7),_xlfn.IFS('2024'!S41=100,-2,'2024'!S41=1,0))</f>
        <v>897900</v>
      </c>
      <c r="N41" s="32"/>
      <c r="O41" s="33">
        <f t="shared" si="42"/>
        <v>50</v>
      </c>
      <c r="P41" s="33">
        <f t="shared" si="43"/>
        <v>50</v>
      </c>
      <c r="Q41" s="34" t="str">
        <f t="shared" si="44"/>
        <v>OK</v>
      </c>
      <c r="S41" s="1">
        <v>100</v>
      </c>
    </row>
    <row r="42" spans="1:19" ht="15.75" thickBot="1" x14ac:dyDescent="0.3">
      <c r="A42" s="2" t="s">
        <v>33</v>
      </c>
      <c r="B42" s="45">
        <f t="shared" si="36"/>
        <v>0</v>
      </c>
      <c r="C42" s="54"/>
      <c r="D42" s="22">
        <f t="shared" si="37"/>
        <v>0</v>
      </c>
      <c r="E42" s="22">
        <f>Parametrit!$B$4-2024</f>
        <v>0</v>
      </c>
      <c r="F42" s="54"/>
      <c r="G42" s="54"/>
      <c r="H42" s="42">
        <v>50</v>
      </c>
      <c r="I42" s="31">
        <f t="shared" si="38"/>
        <v>0</v>
      </c>
      <c r="J42" s="22">
        <f t="shared" si="39"/>
        <v>0</v>
      </c>
      <c r="K42" s="22">
        <f t="shared" si="40"/>
        <v>0</v>
      </c>
      <c r="L42" s="22">
        <f t="shared" si="41"/>
        <v>0</v>
      </c>
      <c r="M42" s="32" cm="1">
        <f t="array" ref="M42">ROUND('Investoinnit ennen 2024'!K42*(Parametrit!$B$8/Parametrit!$B$7),_xlfn.IFS('2024'!S42=100,-2,'2024'!S42=1,0))</f>
        <v>519300</v>
      </c>
      <c r="N42" s="32"/>
      <c r="O42" s="33">
        <f t="shared" si="42"/>
        <v>50</v>
      </c>
      <c r="P42" s="33">
        <f t="shared" si="43"/>
        <v>50</v>
      </c>
      <c r="Q42" s="34" t="str">
        <f t="shared" si="44"/>
        <v>OK</v>
      </c>
      <c r="S42" s="1">
        <v>100</v>
      </c>
    </row>
    <row r="43" spans="1:19" ht="15.75" thickBot="1" x14ac:dyDescent="0.3">
      <c r="A43" s="2" t="s">
        <v>34</v>
      </c>
      <c r="B43" s="45">
        <f t="shared" si="36"/>
        <v>0</v>
      </c>
      <c r="C43" s="54"/>
      <c r="D43" s="22">
        <f t="shared" si="37"/>
        <v>0</v>
      </c>
      <c r="E43" s="22">
        <f>Parametrit!$B$4-2024</f>
        <v>0</v>
      </c>
      <c r="F43" s="54"/>
      <c r="G43" s="54"/>
      <c r="H43" s="42">
        <v>40</v>
      </c>
      <c r="I43" s="31">
        <f t="shared" si="38"/>
        <v>0</v>
      </c>
      <c r="J43" s="22">
        <f t="shared" si="39"/>
        <v>0</v>
      </c>
      <c r="K43" s="22">
        <f t="shared" si="40"/>
        <v>0</v>
      </c>
      <c r="L43" s="22">
        <f t="shared" si="41"/>
        <v>0</v>
      </c>
      <c r="M43" s="32" cm="1">
        <f t="array" ref="M43">ROUND('Investoinnit ennen 2024'!K43*(Parametrit!$B$8/Parametrit!$B$7),_xlfn.IFS('2024'!S43=100,-2,'2024'!S43=1,0))</f>
        <v>685500</v>
      </c>
      <c r="N43" s="32"/>
      <c r="O43" s="33">
        <f t="shared" si="42"/>
        <v>40</v>
      </c>
      <c r="P43" s="33">
        <f t="shared" si="43"/>
        <v>40</v>
      </c>
      <c r="Q43" s="34" t="str">
        <f t="shared" si="44"/>
        <v>OK</v>
      </c>
      <c r="S43" s="1">
        <v>100</v>
      </c>
    </row>
    <row r="44" spans="1:19" ht="15.75" thickBot="1" x14ac:dyDescent="0.3">
      <c r="A44" s="2" t="s">
        <v>35</v>
      </c>
      <c r="B44" s="45">
        <f t="shared" si="36"/>
        <v>0</v>
      </c>
      <c r="C44" s="54"/>
      <c r="D44" s="22">
        <f t="shared" si="37"/>
        <v>0</v>
      </c>
      <c r="E44" s="22">
        <f>Parametrit!$B$4-2024</f>
        <v>0</v>
      </c>
      <c r="F44" s="54"/>
      <c r="G44" s="54"/>
      <c r="H44" s="42">
        <v>40</v>
      </c>
      <c r="I44" s="31">
        <f t="shared" si="38"/>
        <v>0</v>
      </c>
      <c r="J44" s="22">
        <f t="shared" si="39"/>
        <v>0</v>
      </c>
      <c r="K44" s="22">
        <f t="shared" si="40"/>
        <v>0</v>
      </c>
      <c r="L44" s="22">
        <f t="shared" si="41"/>
        <v>0</v>
      </c>
      <c r="M44" s="32" cm="1">
        <f t="array" ref="M44">ROUND('Investoinnit ennen 2024'!K44*(Parametrit!$B$8/Parametrit!$B$7),_xlfn.IFS('2024'!S44=100,-2,'2024'!S44=1,0))</f>
        <v>585800</v>
      </c>
      <c r="N44" s="32"/>
      <c r="O44" s="33">
        <f t="shared" si="42"/>
        <v>40</v>
      </c>
      <c r="P44" s="33">
        <f t="shared" si="43"/>
        <v>40</v>
      </c>
      <c r="Q44" s="34" t="str">
        <f t="shared" si="44"/>
        <v>OK</v>
      </c>
      <c r="S44" s="1">
        <v>100</v>
      </c>
    </row>
    <row r="45" spans="1:19" ht="15.75" thickBot="1" x14ac:dyDescent="0.3">
      <c r="A45" s="2" t="s">
        <v>36</v>
      </c>
      <c r="B45" s="45">
        <f t="shared" si="36"/>
        <v>0</v>
      </c>
      <c r="C45" s="54"/>
      <c r="D45" s="22">
        <f t="shared" si="37"/>
        <v>0</v>
      </c>
      <c r="E45" s="22">
        <f>Parametrit!$B$4-2024</f>
        <v>0</v>
      </c>
      <c r="F45" s="54"/>
      <c r="G45" s="54"/>
      <c r="H45" s="42">
        <v>40</v>
      </c>
      <c r="I45" s="31">
        <f t="shared" si="38"/>
        <v>0</v>
      </c>
      <c r="J45" s="22">
        <f t="shared" si="39"/>
        <v>0</v>
      </c>
      <c r="K45" s="22">
        <f t="shared" si="40"/>
        <v>0</v>
      </c>
      <c r="L45" s="22">
        <f t="shared" si="41"/>
        <v>0</v>
      </c>
      <c r="M45" s="32" cm="1">
        <f t="array" ref="M45">ROUND('Investoinnit ennen 2024'!K45*(Parametrit!$B$8/Parametrit!$B$7),_xlfn.IFS('2024'!S45=100,-2,'2024'!S45=1,0))</f>
        <v>291500</v>
      </c>
      <c r="N45" s="32"/>
      <c r="O45" s="33">
        <f t="shared" si="42"/>
        <v>40</v>
      </c>
      <c r="P45" s="33">
        <f t="shared" si="43"/>
        <v>40</v>
      </c>
      <c r="Q45" s="34" t="str">
        <f t="shared" si="44"/>
        <v>OK</v>
      </c>
      <c r="S45" s="1">
        <v>100</v>
      </c>
    </row>
    <row r="46" spans="1:19" ht="15.75" thickBot="1" x14ac:dyDescent="0.3">
      <c r="A46" s="2" t="s">
        <v>37</v>
      </c>
      <c r="B46" s="45">
        <f t="shared" si="36"/>
        <v>0</v>
      </c>
      <c r="C46" s="54"/>
      <c r="D46" s="22">
        <f t="shared" si="37"/>
        <v>0</v>
      </c>
      <c r="E46" s="22">
        <f>Parametrit!$B$4-2024</f>
        <v>0</v>
      </c>
      <c r="F46" s="54"/>
      <c r="G46" s="54"/>
      <c r="H46" s="42">
        <v>50</v>
      </c>
      <c r="I46" s="31">
        <f t="shared" si="38"/>
        <v>0</v>
      </c>
      <c r="J46" s="22">
        <f t="shared" si="39"/>
        <v>0</v>
      </c>
      <c r="K46" s="22">
        <f t="shared" si="40"/>
        <v>0</v>
      </c>
      <c r="L46" s="22">
        <f t="shared" si="41"/>
        <v>0</v>
      </c>
      <c r="M46" s="32" cm="1">
        <f t="array" ref="M46">ROUND('Investoinnit ennen 2024'!K46*(Parametrit!$B$8/Parametrit!$B$7),_xlfn.IFS('2024'!S46=100,-2,'2024'!S46=1,0))</f>
        <v>192500</v>
      </c>
      <c r="N46" s="32"/>
      <c r="O46" s="33">
        <f t="shared" si="42"/>
        <v>50</v>
      </c>
      <c r="P46" s="33">
        <f t="shared" si="43"/>
        <v>50</v>
      </c>
      <c r="Q46" s="34" t="str">
        <f t="shared" si="44"/>
        <v>OK</v>
      </c>
      <c r="S46" s="1">
        <v>100</v>
      </c>
    </row>
    <row r="47" spans="1:19" ht="15.75" thickBot="1" x14ac:dyDescent="0.3">
      <c r="A47" s="2" t="s">
        <v>38</v>
      </c>
      <c r="B47" s="45">
        <f t="shared" si="36"/>
        <v>0</v>
      </c>
      <c r="C47" s="54"/>
      <c r="D47" s="22">
        <f t="shared" si="37"/>
        <v>0</v>
      </c>
      <c r="E47" s="22">
        <f>Parametrit!$B$4-2024</f>
        <v>0</v>
      </c>
      <c r="F47" s="54"/>
      <c r="G47" s="54"/>
      <c r="H47" s="39">
        <v>50</v>
      </c>
      <c r="I47" s="31">
        <f t="shared" si="38"/>
        <v>0</v>
      </c>
      <c r="J47" s="22">
        <f t="shared" si="39"/>
        <v>0</v>
      </c>
      <c r="K47" s="22">
        <f t="shared" si="40"/>
        <v>0</v>
      </c>
      <c r="L47" s="22">
        <f t="shared" si="41"/>
        <v>0</v>
      </c>
      <c r="M47" s="32" cm="1">
        <f t="array" ref="M47">ROUND('Investoinnit ennen 2024'!K47*(Parametrit!$B$8/Parametrit!$B$7),_xlfn.IFS('2024'!S47=100,-2,'2024'!S47=1,0))</f>
        <v>73000</v>
      </c>
      <c r="N47" s="32"/>
      <c r="O47" s="33">
        <f t="shared" si="42"/>
        <v>50</v>
      </c>
      <c r="P47" s="33">
        <f t="shared" si="43"/>
        <v>50</v>
      </c>
      <c r="Q47" s="34" t="str">
        <f t="shared" si="44"/>
        <v>OK</v>
      </c>
      <c r="S47" s="1">
        <v>100</v>
      </c>
    </row>
    <row r="48" spans="1:19" ht="25.5" customHeight="1" x14ac:dyDescent="0.25">
      <c r="A48" s="5" t="s">
        <v>39</v>
      </c>
      <c r="B48" s="43"/>
      <c r="C48" s="56"/>
      <c r="D48" s="19"/>
      <c r="E48" s="19"/>
      <c r="F48" s="56"/>
      <c r="G48" s="56"/>
      <c r="H48" s="28"/>
      <c r="I48" s="21"/>
      <c r="J48" s="21"/>
      <c r="K48" s="21"/>
      <c r="L48" s="21"/>
      <c r="M48" s="21"/>
      <c r="N48" s="21"/>
      <c r="O48" s="19"/>
      <c r="S48" s="1">
        <v>100</v>
      </c>
    </row>
    <row r="49" spans="1:19" ht="15.75" thickBot="1" x14ac:dyDescent="0.3">
      <c r="A49" s="2" t="s">
        <v>40</v>
      </c>
      <c r="B49" s="45">
        <f t="shared" ref="B49:B57" si="45">F49-G49</f>
        <v>0</v>
      </c>
      <c r="C49" s="54"/>
      <c r="D49" s="22">
        <f t="shared" ref="D49:D57" si="46">B49*C49/100</f>
        <v>0</v>
      </c>
      <c r="E49" s="22">
        <f>Parametrit!$B$4-2024</f>
        <v>0</v>
      </c>
      <c r="F49" s="54"/>
      <c r="G49" s="54"/>
      <c r="H49" s="42">
        <v>20</v>
      </c>
      <c r="I49" s="31">
        <f t="shared" ref="I49:I57" si="47">IF(N49="",(D49*(M49))/1000,(D49*(N49))/1000)</f>
        <v>0</v>
      </c>
      <c r="J49" s="22">
        <f t="shared" ref="J49:J57" si="48">IF(D49=0,0,I49*(1-E49/H49))</f>
        <v>0</v>
      </c>
      <c r="K49" s="22">
        <f t="shared" ref="K49:K57" si="49">IF(I49=0,0,I49/H49)</f>
        <v>0</v>
      </c>
      <c r="L49" s="22">
        <f t="shared" ref="L49:L57" si="50">IF(N49="",F49*(C49/100)*(M49)/1000,F49*(C49/100)*(N49)/1000)</f>
        <v>0</v>
      </c>
      <c r="M49" s="32" cm="1">
        <f t="array" ref="M49">ROUND('Investoinnit ennen 2024'!K49*(Parametrit!$B$8/Parametrit!$B$7),_xlfn.IFS('2024'!S49=100,-2,'2024'!S49=1,0))</f>
        <v>67800</v>
      </c>
      <c r="N49" s="32"/>
      <c r="O49" s="33">
        <f t="shared" ref="O49:O57" si="51">H49</f>
        <v>20</v>
      </c>
      <c r="P49" s="33">
        <f t="shared" ref="P49:P57" si="52">O49</f>
        <v>20</v>
      </c>
      <c r="Q49" s="34" t="str">
        <f t="shared" ref="Q49:Q57" si="53">IF(AND(B49&gt;0,C49=""),"Ilmoita tuella rahoitettu osuus",IF(C49&gt;100,"Tuella rahoitettu osuus ei voi olla yli 100",IF(AND(B49&gt;0,H49=""),"Pitoaika puuttuu",IF(E49&gt;H49,"Keski-ikä ei voi olla suurempi kuin pitoaika",IF(AND(B49&gt;0,E49=""),"Keski-ikä puuttuu",IF(AND(B49&gt;0,OR(H49&lt;O49,H49&gt;P49)),"Syötetty pitoaika ei ole pitoaikavälin sisällä","OK"))))))</f>
        <v>OK</v>
      </c>
      <c r="S49" s="1">
        <v>100</v>
      </c>
    </row>
    <row r="50" spans="1:19" ht="15.75" thickBot="1" x14ac:dyDescent="0.3">
      <c r="A50" s="2" t="s">
        <v>41</v>
      </c>
      <c r="B50" s="45">
        <f t="shared" si="45"/>
        <v>0</v>
      </c>
      <c r="C50" s="54"/>
      <c r="D50" s="22">
        <f t="shared" si="46"/>
        <v>0</v>
      </c>
      <c r="E50" s="22">
        <f>Parametrit!$B$4-2024</f>
        <v>0</v>
      </c>
      <c r="F50" s="54"/>
      <c r="G50" s="54"/>
      <c r="H50" s="42">
        <v>20</v>
      </c>
      <c r="I50" s="31">
        <f t="shared" si="47"/>
        <v>0</v>
      </c>
      <c r="J50" s="22">
        <f t="shared" si="48"/>
        <v>0</v>
      </c>
      <c r="K50" s="22">
        <f t="shared" si="49"/>
        <v>0</v>
      </c>
      <c r="L50" s="22">
        <f t="shared" si="50"/>
        <v>0</v>
      </c>
      <c r="M50" s="32" cm="1">
        <f t="array" ref="M50">ROUND('Investoinnit ennen 2024'!K50*(Parametrit!$B$8/Parametrit!$B$7),_xlfn.IFS('2024'!S50=100,-2,'2024'!S50=1,0))</f>
        <v>136200</v>
      </c>
      <c r="N50" s="32"/>
      <c r="O50" s="33">
        <f t="shared" si="51"/>
        <v>20</v>
      </c>
      <c r="P50" s="33">
        <f t="shared" si="52"/>
        <v>20</v>
      </c>
      <c r="Q50" s="34" t="str">
        <f t="shared" si="53"/>
        <v>OK</v>
      </c>
      <c r="S50" s="1">
        <v>100</v>
      </c>
    </row>
    <row r="51" spans="1:19" ht="15.75" thickBot="1" x14ac:dyDescent="0.3">
      <c r="A51" s="2" t="s">
        <v>42</v>
      </c>
      <c r="B51" s="45">
        <f t="shared" si="45"/>
        <v>0</v>
      </c>
      <c r="C51" s="54"/>
      <c r="D51" s="22">
        <f t="shared" si="46"/>
        <v>0</v>
      </c>
      <c r="E51" s="22">
        <f>Parametrit!$B$4-2024</f>
        <v>0</v>
      </c>
      <c r="F51" s="54"/>
      <c r="G51" s="54"/>
      <c r="H51" s="42">
        <v>20</v>
      </c>
      <c r="I51" s="31">
        <f t="shared" si="47"/>
        <v>0</v>
      </c>
      <c r="J51" s="22">
        <f t="shared" si="48"/>
        <v>0</v>
      </c>
      <c r="K51" s="22">
        <f t="shared" si="49"/>
        <v>0</v>
      </c>
      <c r="L51" s="22">
        <f t="shared" si="50"/>
        <v>0</v>
      </c>
      <c r="M51" s="32" cm="1">
        <f t="array" ref="M51">ROUND('Investoinnit ennen 2024'!K51*(Parametrit!$B$8/Parametrit!$B$7),_xlfn.IFS('2024'!S51=100,-2,'2024'!S51=1,0))</f>
        <v>138600</v>
      </c>
      <c r="N51" s="32"/>
      <c r="O51" s="33">
        <f t="shared" si="51"/>
        <v>20</v>
      </c>
      <c r="P51" s="33">
        <f t="shared" si="52"/>
        <v>20</v>
      </c>
      <c r="Q51" s="34" t="str">
        <f t="shared" si="53"/>
        <v>OK</v>
      </c>
      <c r="S51" s="1">
        <v>100</v>
      </c>
    </row>
    <row r="52" spans="1:19" ht="15.75" thickBot="1" x14ac:dyDescent="0.3">
      <c r="A52" s="2" t="s">
        <v>43</v>
      </c>
      <c r="B52" s="45">
        <f t="shared" si="45"/>
        <v>0</v>
      </c>
      <c r="C52" s="54"/>
      <c r="D52" s="22">
        <f t="shared" si="46"/>
        <v>0</v>
      </c>
      <c r="E52" s="22">
        <f>Parametrit!$B$4-2024</f>
        <v>0</v>
      </c>
      <c r="F52" s="54"/>
      <c r="G52" s="54"/>
      <c r="H52" s="42">
        <v>20</v>
      </c>
      <c r="I52" s="31">
        <f t="shared" si="47"/>
        <v>0</v>
      </c>
      <c r="J52" s="22">
        <f t="shared" si="48"/>
        <v>0</v>
      </c>
      <c r="K52" s="22">
        <f t="shared" si="49"/>
        <v>0</v>
      </c>
      <c r="L52" s="22">
        <f t="shared" si="50"/>
        <v>0</v>
      </c>
      <c r="M52" s="32" cm="1">
        <f t="array" ref="M52">ROUND('Investoinnit ennen 2024'!K52*(Parametrit!$B$8/Parametrit!$B$7),_xlfn.IFS('2024'!S52=100,-2,'2024'!S52=1,0))</f>
        <v>135700</v>
      </c>
      <c r="N52" s="32"/>
      <c r="O52" s="33">
        <f t="shared" si="51"/>
        <v>20</v>
      </c>
      <c r="P52" s="33">
        <f t="shared" si="52"/>
        <v>20</v>
      </c>
      <c r="Q52" s="34" t="str">
        <f t="shared" si="53"/>
        <v>OK</v>
      </c>
      <c r="S52" s="1">
        <v>100</v>
      </c>
    </row>
    <row r="53" spans="1:19" ht="15.75" thickBot="1" x14ac:dyDescent="0.3">
      <c r="A53" s="2" t="s">
        <v>44</v>
      </c>
      <c r="B53" s="45">
        <f t="shared" si="45"/>
        <v>0</v>
      </c>
      <c r="C53" s="54"/>
      <c r="D53" s="22">
        <f t="shared" si="46"/>
        <v>0</v>
      </c>
      <c r="E53" s="22">
        <f>Parametrit!$B$4-2024</f>
        <v>0</v>
      </c>
      <c r="F53" s="54"/>
      <c r="G53" s="54"/>
      <c r="H53" s="42">
        <v>20</v>
      </c>
      <c r="I53" s="31">
        <f t="shared" si="47"/>
        <v>0</v>
      </c>
      <c r="J53" s="22">
        <f t="shared" si="48"/>
        <v>0</v>
      </c>
      <c r="K53" s="22">
        <f t="shared" si="49"/>
        <v>0</v>
      </c>
      <c r="L53" s="22">
        <f t="shared" si="50"/>
        <v>0</v>
      </c>
      <c r="M53" s="32" cm="1">
        <f t="array" ref="M53">ROUND('Investoinnit ennen 2024'!K53*(Parametrit!$B$8/Parametrit!$B$7),_xlfn.IFS('2024'!S53=100,-2,'2024'!S53=1,0))</f>
        <v>133900</v>
      </c>
      <c r="N53" s="32"/>
      <c r="O53" s="33">
        <f t="shared" si="51"/>
        <v>20</v>
      </c>
      <c r="P53" s="33">
        <f t="shared" si="52"/>
        <v>20</v>
      </c>
      <c r="Q53" s="34" t="str">
        <f t="shared" si="53"/>
        <v>OK</v>
      </c>
      <c r="S53" s="1">
        <v>100</v>
      </c>
    </row>
    <row r="54" spans="1:19" ht="15.75" thickBot="1" x14ac:dyDescent="0.3">
      <c r="A54" s="2" t="s">
        <v>45</v>
      </c>
      <c r="B54" s="45">
        <f t="shared" si="45"/>
        <v>0</v>
      </c>
      <c r="C54" s="54"/>
      <c r="D54" s="22">
        <f t="shared" si="46"/>
        <v>0</v>
      </c>
      <c r="E54" s="22">
        <f>Parametrit!$B$4-2024</f>
        <v>0</v>
      </c>
      <c r="F54" s="54"/>
      <c r="G54" s="54"/>
      <c r="H54" s="42">
        <v>20</v>
      </c>
      <c r="I54" s="31">
        <f t="shared" si="47"/>
        <v>0</v>
      </c>
      <c r="J54" s="22">
        <f t="shared" si="48"/>
        <v>0</v>
      </c>
      <c r="K54" s="22">
        <f t="shared" si="49"/>
        <v>0</v>
      </c>
      <c r="L54" s="22">
        <f t="shared" si="50"/>
        <v>0</v>
      </c>
      <c r="M54" s="32" cm="1">
        <f t="array" ref="M54">ROUND('Investoinnit ennen 2024'!K54*(Parametrit!$B$8/Parametrit!$B$7),_xlfn.IFS('2024'!S54=100,-2,'2024'!S54=1,0))</f>
        <v>133900</v>
      </c>
      <c r="N54" s="32"/>
      <c r="O54" s="33">
        <f t="shared" si="51"/>
        <v>20</v>
      </c>
      <c r="P54" s="33">
        <f t="shared" si="52"/>
        <v>20</v>
      </c>
      <c r="Q54" s="34" t="str">
        <f t="shared" si="53"/>
        <v>OK</v>
      </c>
      <c r="S54" s="1">
        <v>100</v>
      </c>
    </row>
    <row r="55" spans="1:19" ht="15.75" thickBot="1" x14ac:dyDescent="0.3">
      <c r="A55" s="2" t="s">
        <v>46</v>
      </c>
      <c r="B55" s="45">
        <f t="shared" si="45"/>
        <v>0</v>
      </c>
      <c r="C55" s="54"/>
      <c r="D55" s="22">
        <f t="shared" si="46"/>
        <v>0</v>
      </c>
      <c r="E55" s="22">
        <f>Parametrit!$B$4-2024</f>
        <v>0</v>
      </c>
      <c r="F55" s="54"/>
      <c r="G55" s="54"/>
      <c r="H55" s="42">
        <v>20</v>
      </c>
      <c r="I55" s="31">
        <f t="shared" si="47"/>
        <v>0</v>
      </c>
      <c r="J55" s="22">
        <f t="shared" si="48"/>
        <v>0</v>
      </c>
      <c r="K55" s="22">
        <f t="shared" si="49"/>
        <v>0</v>
      </c>
      <c r="L55" s="22">
        <f t="shared" si="50"/>
        <v>0</v>
      </c>
      <c r="M55" s="32" cm="1">
        <f t="array" ref="M55">ROUND('Investoinnit ennen 2024'!K55*(Parametrit!$B$8/Parametrit!$B$7),_xlfn.IFS('2024'!S55=100,-2,'2024'!S55=1,0))</f>
        <v>133900</v>
      </c>
      <c r="N55" s="32"/>
      <c r="O55" s="33">
        <f t="shared" si="51"/>
        <v>20</v>
      </c>
      <c r="P55" s="33">
        <f t="shared" si="52"/>
        <v>20</v>
      </c>
      <c r="Q55" s="34" t="str">
        <f t="shared" si="53"/>
        <v>OK</v>
      </c>
      <c r="S55" s="1">
        <v>100</v>
      </c>
    </row>
    <row r="56" spans="1:19" ht="15.75" thickBot="1" x14ac:dyDescent="0.3">
      <c r="A56" s="2" t="s">
        <v>47</v>
      </c>
      <c r="B56" s="45">
        <f t="shared" si="45"/>
        <v>0</v>
      </c>
      <c r="C56" s="54"/>
      <c r="D56" s="22">
        <f t="shared" si="46"/>
        <v>0</v>
      </c>
      <c r="E56" s="22">
        <f>Parametrit!$B$4-2024</f>
        <v>0</v>
      </c>
      <c r="F56" s="54"/>
      <c r="G56" s="54"/>
      <c r="H56" s="42">
        <v>20</v>
      </c>
      <c r="I56" s="31">
        <f t="shared" si="47"/>
        <v>0</v>
      </c>
      <c r="J56" s="22">
        <f t="shared" si="48"/>
        <v>0</v>
      </c>
      <c r="K56" s="22">
        <f t="shared" si="49"/>
        <v>0</v>
      </c>
      <c r="L56" s="22">
        <f t="shared" si="50"/>
        <v>0</v>
      </c>
      <c r="M56" s="32" cm="1">
        <f t="array" ref="M56">ROUND('Investoinnit ennen 2024'!K56*(Parametrit!$B$8/Parametrit!$B$7),_xlfn.IFS('2024'!S56=100,-2,'2024'!S56=1,0))</f>
        <v>137300</v>
      </c>
      <c r="N56" s="32"/>
      <c r="O56" s="33">
        <f t="shared" si="51"/>
        <v>20</v>
      </c>
      <c r="P56" s="33">
        <f t="shared" si="52"/>
        <v>20</v>
      </c>
      <c r="Q56" s="34" t="str">
        <f t="shared" si="53"/>
        <v>OK</v>
      </c>
      <c r="S56" s="1">
        <v>100</v>
      </c>
    </row>
    <row r="57" spans="1:19" ht="15.75" thickBot="1" x14ac:dyDescent="0.3">
      <c r="A57" s="2" t="s">
        <v>48</v>
      </c>
      <c r="B57" s="45">
        <f t="shared" si="45"/>
        <v>0</v>
      </c>
      <c r="C57" s="54"/>
      <c r="D57" s="22">
        <f t="shared" si="46"/>
        <v>0</v>
      </c>
      <c r="E57" s="22">
        <f>Parametrit!$B$4-2024</f>
        <v>0</v>
      </c>
      <c r="F57" s="54"/>
      <c r="G57" s="54"/>
      <c r="H57" s="42">
        <v>20</v>
      </c>
      <c r="I57" s="31">
        <f t="shared" si="47"/>
        <v>0</v>
      </c>
      <c r="J57" s="22">
        <f t="shared" si="48"/>
        <v>0</v>
      </c>
      <c r="K57" s="22">
        <f t="shared" si="49"/>
        <v>0</v>
      </c>
      <c r="L57" s="22">
        <f t="shared" si="50"/>
        <v>0</v>
      </c>
      <c r="M57" s="32" cm="1">
        <f t="array" ref="M57">ROUND('Investoinnit ennen 2024'!K57*(Parametrit!$B$8/Parametrit!$B$7),_xlfn.IFS('2024'!S57=100,-2,'2024'!S57=1,0))</f>
        <v>1507800</v>
      </c>
      <c r="N57" s="32"/>
      <c r="O57" s="33">
        <f t="shared" si="51"/>
        <v>20</v>
      </c>
      <c r="P57" s="33">
        <f t="shared" si="52"/>
        <v>20</v>
      </c>
      <c r="Q57" s="34" t="str">
        <f t="shared" si="53"/>
        <v>OK</v>
      </c>
      <c r="S57" s="1">
        <v>100</v>
      </c>
    </row>
    <row r="58" spans="1:19" ht="15.75" thickBot="1" x14ac:dyDescent="0.3">
      <c r="A58" s="4" t="s">
        <v>49</v>
      </c>
      <c r="B58" s="43"/>
      <c r="C58" s="56"/>
      <c r="D58" s="19"/>
      <c r="E58" s="19"/>
      <c r="F58" s="56"/>
      <c r="G58" s="56"/>
      <c r="H58" s="28"/>
      <c r="I58" s="21"/>
      <c r="J58" s="21"/>
      <c r="K58" s="21"/>
      <c r="L58" s="21"/>
      <c r="M58" s="21"/>
      <c r="N58" s="21"/>
      <c r="O58" s="19"/>
      <c r="S58" s="1">
        <v>100</v>
      </c>
    </row>
    <row r="59" spans="1:19" ht="15.75" thickBot="1" x14ac:dyDescent="0.3">
      <c r="A59" s="2" t="s">
        <v>50</v>
      </c>
      <c r="B59" s="45">
        <f t="shared" ref="B59:B74" si="54">F59-G59</f>
        <v>0</v>
      </c>
      <c r="C59" s="54"/>
      <c r="D59" s="22">
        <f t="shared" ref="D59:D74" si="55">B59*C59/100</f>
        <v>0</v>
      </c>
      <c r="E59" s="22">
        <f>Parametrit!$B$4-2024</f>
        <v>0</v>
      </c>
      <c r="F59" s="54"/>
      <c r="G59" s="54"/>
      <c r="H59" s="39">
        <v>35</v>
      </c>
      <c r="I59" s="31">
        <f t="shared" ref="I59:I74" si="56">IF(N59="",(D59*(M59))/1000,(D59*(N59))/1000)</f>
        <v>0</v>
      </c>
      <c r="J59" s="22">
        <f t="shared" ref="J59:J74" si="57">IF(D59=0,0,I59*(1-E59/H59))</f>
        <v>0</v>
      </c>
      <c r="K59" s="22">
        <f t="shared" ref="K59:K74" si="58">IF(I59=0,0,I59/H59)</f>
        <v>0</v>
      </c>
      <c r="L59" s="22">
        <f t="shared" ref="L59:L74" si="59">IF(N59="",F59*(C59/100)*(M59)/1000,F59*(C59/100)*(N59)/1000)</f>
        <v>0</v>
      </c>
      <c r="M59" s="32" cm="1">
        <f t="array" ref="M59">ROUND('Investoinnit ennen 2024'!K59*(Parametrit!$B$8/Parametrit!$B$7),_xlfn.IFS('2024'!S59=100,-2,'2024'!S59=1,0))</f>
        <v>125300</v>
      </c>
      <c r="N59" s="32"/>
      <c r="O59" s="33">
        <f t="shared" ref="O59:O74" si="60">H59</f>
        <v>35</v>
      </c>
      <c r="P59" s="33">
        <f t="shared" ref="P59:P74" si="61">O59</f>
        <v>35</v>
      </c>
      <c r="Q59" s="34" t="str">
        <f t="shared" ref="Q59:Q74" si="62">IF(AND(B59&gt;0,C59=""),"Ilmoita tuella rahoitettu osuus",IF(C59&gt;100,"Tuella rahoitettu osuus ei voi olla yli 100",IF(AND(B59&gt;0,H59=""),"Pitoaika puuttuu",IF(E59&gt;H59,"Keski-ikä ei voi olla suurempi kuin pitoaika",IF(AND(B59&gt;0,E59=""),"Keski-ikä puuttuu",IF(AND(B59&gt;0,OR(H59&lt;O59,H59&gt;P59)),"Syötetty pitoaika ei ole pitoaikavälin sisällä","OK"))))))</f>
        <v>OK</v>
      </c>
      <c r="S59" s="1">
        <v>100</v>
      </c>
    </row>
    <row r="60" spans="1:19" ht="15.75" thickBot="1" x14ac:dyDescent="0.3">
      <c r="A60" s="2" t="s">
        <v>51</v>
      </c>
      <c r="B60" s="45">
        <f t="shared" si="54"/>
        <v>0</v>
      </c>
      <c r="C60" s="54"/>
      <c r="D60" s="22">
        <f t="shared" si="55"/>
        <v>0</v>
      </c>
      <c r="E60" s="22">
        <f>Parametrit!$B$4-2024</f>
        <v>0</v>
      </c>
      <c r="F60" s="54"/>
      <c r="G60" s="54"/>
      <c r="H60" s="39">
        <v>35</v>
      </c>
      <c r="I60" s="31">
        <f t="shared" si="56"/>
        <v>0</v>
      </c>
      <c r="J60" s="22">
        <f t="shared" si="57"/>
        <v>0</v>
      </c>
      <c r="K60" s="22">
        <f t="shared" si="58"/>
        <v>0</v>
      </c>
      <c r="L60" s="22">
        <f t="shared" si="59"/>
        <v>0</v>
      </c>
      <c r="M60" s="32" cm="1">
        <f t="array" ref="M60">ROUND('Investoinnit ennen 2024'!K60*(Parametrit!$B$8/Parametrit!$B$7),_xlfn.IFS('2024'!S60=100,-2,'2024'!S60=1,0))</f>
        <v>102000</v>
      </c>
      <c r="N60" s="32"/>
      <c r="O60" s="33">
        <f t="shared" si="60"/>
        <v>35</v>
      </c>
      <c r="P60" s="33">
        <f t="shared" si="61"/>
        <v>35</v>
      </c>
      <c r="Q60" s="34" t="str">
        <f t="shared" si="62"/>
        <v>OK</v>
      </c>
      <c r="S60" s="1">
        <v>100</v>
      </c>
    </row>
    <row r="61" spans="1:19" ht="15.75" thickBot="1" x14ac:dyDescent="0.3">
      <c r="A61" s="2" t="s">
        <v>52</v>
      </c>
      <c r="B61" s="45">
        <f t="shared" si="54"/>
        <v>0</v>
      </c>
      <c r="C61" s="54"/>
      <c r="D61" s="22">
        <f t="shared" si="55"/>
        <v>0</v>
      </c>
      <c r="E61" s="22">
        <f>Parametrit!$B$4-2024</f>
        <v>0</v>
      </c>
      <c r="F61" s="54"/>
      <c r="G61" s="54"/>
      <c r="H61" s="39">
        <v>35</v>
      </c>
      <c r="I61" s="31">
        <f t="shared" si="56"/>
        <v>0</v>
      </c>
      <c r="J61" s="22">
        <f t="shared" si="57"/>
        <v>0</v>
      </c>
      <c r="K61" s="22">
        <f t="shared" si="58"/>
        <v>0</v>
      </c>
      <c r="L61" s="22">
        <f t="shared" si="59"/>
        <v>0</v>
      </c>
      <c r="M61" s="32" cm="1">
        <f t="array" ref="M61">ROUND('Investoinnit ennen 2024'!K61*(Parametrit!$B$8/Parametrit!$B$7),_xlfn.IFS('2024'!S61=100,-2,'2024'!S61=1,0))</f>
        <v>44600</v>
      </c>
      <c r="N61" s="32"/>
      <c r="O61" s="33">
        <f t="shared" si="60"/>
        <v>35</v>
      </c>
      <c r="P61" s="33">
        <f t="shared" si="61"/>
        <v>35</v>
      </c>
      <c r="Q61" s="34" t="str">
        <f t="shared" si="62"/>
        <v>OK</v>
      </c>
      <c r="S61" s="1">
        <v>100</v>
      </c>
    </row>
    <row r="62" spans="1:19" ht="15.75" thickBot="1" x14ac:dyDescent="0.3">
      <c r="A62" s="2" t="s">
        <v>53</v>
      </c>
      <c r="B62" s="45">
        <f t="shared" si="54"/>
        <v>0</v>
      </c>
      <c r="C62" s="54"/>
      <c r="D62" s="22">
        <f t="shared" si="55"/>
        <v>0</v>
      </c>
      <c r="E62" s="22">
        <f>Parametrit!$B$4-2024</f>
        <v>0</v>
      </c>
      <c r="F62" s="54"/>
      <c r="G62" s="54"/>
      <c r="H62" s="39">
        <v>35</v>
      </c>
      <c r="I62" s="31">
        <f t="shared" si="56"/>
        <v>0</v>
      </c>
      <c r="J62" s="22">
        <f t="shared" si="57"/>
        <v>0</v>
      </c>
      <c r="K62" s="22">
        <f t="shared" si="58"/>
        <v>0</v>
      </c>
      <c r="L62" s="22">
        <f t="shared" si="59"/>
        <v>0</v>
      </c>
      <c r="M62" s="32" cm="1">
        <f t="array" ref="M62">ROUND('Investoinnit ennen 2024'!K62*(Parametrit!$B$8/Parametrit!$B$7),_xlfn.IFS('2024'!S62=100,-2,'2024'!S62=1,0))</f>
        <v>16200</v>
      </c>
      <c r="N62" s="32"/>
      <c r="O62" s="33">
        <f t="shared" si="60"/>
        <v>35</v>
      </c>
      <c r="P62" s="33">
        <f t="shared" si="61"/>
        <v>35</v>
      </c>
      <c r="Q62" s="34" t="str">
        <f t="shared" si="62"/>
        <v>OK</v>
      </c>
      <c r="S62" s="1">
        <v>100</v>
      </c>
    </row>
    <row r="63" spans="1:19" ht="15.75" thickBot="1" x14ac:dyDescent="0.3">
      <c r="A63" s="2" t="s">
        <v>54</v>
      </c>
      <c r="B63" s="45">
        <f t="shared" si="54"/>
        <v>0</v>
      </c>
      <c r="C63" s="54"/>
      <c r="D63" s="22">
        <f t="shared" si="55"/>
        <v>0</v>
      </c>
      <c r="E63" s="22">
        <f>Parametrit!$B$4-2024</f>
        <v>0</v>
      </c>
      <c r="F63" s="54"/>
      <c r="G63" s="54"/>
      <c r="H63" s="39">
        <v>35</v>
      </c>
      <c r="I63" s="31">
        <f t="shared" si="56"/>
        <v>0</v>
      </c>
      <c r="J63" s="22">
        <f t="shared" si="57"/>
        <v>0</v>
      </c>
      <c r="K63" s="22">
        <f t="shared" si="58"/>
        <v>0</v>
      </c>
      <c r="L63" s="22">
        <f t="shared" si="59"/>
        <v>0</v>
      </c>
      <c r="M63" s="32" cm="1">
        <f t="array" ref="M63">ROUND('Investoinnit ennen 2024'!K63*(Parametrit!$B$8/Parametrit!$B$7),_xlfn.IFS('2024'!S63=100,-2,'2024'!S63=1,0))</f>
        <v>38900</v>
      </c>
      <c r="N63" s="32"/>
      <c r="O63" s="33">
        <f t="shared" si="60"/>
        <v>35</v>
      </c>
      <c r="P63" s="33">
        <f t="shared" si="61"/>
        <v>35</v>
      </c>
      <c r="Q63" s="34" t="str">
        <f t="shared" si="62"/>
        <v>OK</v>
      </c>
      <c r="S63" s="1">
        <v>100</v>
      </c>
    </row>
    <row r="64" spans="1:19" ht="15.75" thickBot="1" x14ac:dyDescent="0.3">
      <c r="A64" s="2" t="s">
        <v>55</v>
      </c>
      <c r="B64" s="45">
        <f t="shared" si="54"/>
        <v>0</v>
      </c>
      <c r="C64" s="54"/>
      <c r="D64" s="22">
        <f t="shared" si="55"/>
        <v>0</v>
      </c>
      <c r="E64" s="22">
        <f>Parametrit!$B$4-2024</f>
        <v>0</v>
      </c>
      <c r="F64" s="54"/>
      <c r="G64" s="54"/>
      <c r="H64" s="39">
        <v>35</v>
      </c>
      <c r="I64" s="31">
        <f t="shared" si="56"/>
        <v>0</v>
      </c>
      <c r="J64" s="22">
        <f t="shared" si="57"/>
        <v>0</v>
      </c>
      <c r="K64" s="22">
        <f t="shared" si="58"/>
        <v>0</v>
      </c>
      <c r="L64" s="22">
        <f t="shared" si="59"/>
        <v>0</v>
      </c>
      <c r="M64" s="32" cm="1">
        <f t="array" ref="M64">ROUND('Investoinnit ennen 2024'!K64*(Parametrit!$B$8/Parametrit!$B$7),_xlfn.IFS('2024'!S64=100,-2,'2024'!S64=1,0))</f>
        <v>35400</v>
      </c>
      <c r="N64" s="32"/>
      <c r="O64" s="33">
        <f t="shared" si="60"/>
        <v>35</v>
      </c>
      <c r="P64" s="33">
        <f t="shared" si="61"/>
        <v>35</v>
      </c>
      <c r="Q64" s="34" t="str">
        <f t="shared" si="62"/>
        <v>OK</v>
      </c>
      <c r="S64" s="1">
        <v>100</v>
      </c>
    </row>
    <row r="65" spans="1:19" ht="15.75" thickBot="1" x14ac:dyDescent="0.3">
      <c r="A65" s="2" t="s">
        <v>56</v>
      </c>
      <c r="B65" s="45">
        <f t="shared" si="54"/>
        <v>0</v>
      </c>
      <c r="C65" s="54"/>
      <c r="D65" s="22">
        <f t="shared" si="55"/>
        <v>0</v>
      </c>
      <c r="E65" s="22">
        <f>Parametrit!$B$4-2024</f>
        <v>0</v>
      </c>
      <c r="F65" s="54"/>
      <c r="G65" s="54"/>
      <c r="H65" s="39">
        <v>35</v>
      </c>
      <c r="I65" s="31">
        <f t="shared" si="56"/>
        <v>0</v>
      </c>
      <c r="J65" s="22">
        <f t="shared" si="57"/>
        <v>0</v>
      </c>
      <c r="K65" s="22">
        <f t="shared" si="58"/>
        <v>0</v>
      </c>
      <c r="L65" s="22">
        <f t="shared" si="59"/>
        <v>0</v>
      </c>
      <c r="M65" s="32" cm="1">
        <f t="array" ref="M65">ROUND('Investoinnit ennen 2024'!K65*(Parametrit!$B$8/Parametrit!$B$7),_xlfn.IFS('2024'!S65=100,-2,'2024'!S65=1,0))</f>
        <v>20500</v>
      </c>
      <c r="N65" s="32"/>
      <c r="O65" s="33">
        <f t="shared" si="60"/>
        <v>35</v>
      </c>
      <c r="P65" s="33">
        <f t="shared" si="61"/>
        <v>35</v>
      </c>
      <c r="Q65" s="34" t="str">
        <f t="shared" si="62"/>
        <v>OK</v>
      </c>
      <c r="S65" s="1">
        <v>100</v>
      </c>
    </row>
    <row r="66" spans="1:19" ht="15.75" thickBot="1" x14ac:dyDescent="0.3">
      <c r="A66" s="2" t="s">
        <v>57</v>
      </c>
      <c r="B66" s="45">
        <f t="shared" si="54"/>
        <v>0</v>
      </c>
      <c r="C66" s="54"/>
      <c r="D66" s="22">
        <f t="shared" si="55"/>
        <v>0</v>
      </c>
      <c r="E66" s="22">
        <f>Parametrit!$B$4-2024</f>
        <v>0</v>
      </c>
      <c r="F66" s="54"/>
      <c r="G66" s="54"/>
      <c r="H66" s="39">
        <v>35</v>
      </c>
      <c r="I66" s="31">
        <f t="shared" si="56"/>
        <v>0</v>
      </c>
      <c r="J66" s="22">
        <f t="shared" si="57"/>
        <v>0</v>
      </c>
      <c r="K66" s="22">
        <f t="shared" si="58"/>
        <v>0</v>
      </c>
      <c r="L66" s="22">
        <f t="shared" si="59"/>
        <v>0</v>
      </c>
      <c r="M66" s="32" cm="1">
        <f t="array" ref="M66">ROUND('Investoinnit ennen 2024'!K66*(Parametrit!$B$8/Parametrit!$B$7),_xlfn.IFS('2024'!S66=100,-2,'2024'!S66=1,0))</f>
        <v>7900</v>
      </c>
      <c r="N66" s="32"/>
      <c r="O66" s="33">
        <f t="shared" si="60"/>
        <v>35</v>
      </c>
      <c r="P66" s="33">
        <f t="shared" si="61"/>
        <v>35</v>
      </c>
      <c r="Q66" s="34" t="str">
        <f t="shared" si="62"/>
        <v>OK</v>
      </c>
      <c r="S66" s="1">
        <v>100</v>
      </c>
    </row>
    <row r="67" spans="1:19" ht="15.75" thickBot="1" x14ac:dyDescent="0.3">
      <c r="A67" s="2" t="s">
        <v>58</v>
      </c>
      <c r="B67" s="45">
        <f t="shared" si="54"/>
        <v>0</v>
      </c>
      <c r="C67" s="54"/>
      <c r="D67" s="22">
        <f t="shared" si="55"/>
        <v>0</v>
      </c>
      <c r="E67" s="22">
        <f>Parametrit!$B$4-2024</f>
        <v>0</v>
      </c>
      <c r="F67" s="54"/>
      <c r="G67" s="54"/>
      <c r="H67" s="39">
        <v>35</v>
      </c>
      <c r="I67" s="31">
        <f t="shared" si="56"/>
        <v>0</v>
      </c>
      <c r="J67" s="22">
        <f t="shared" si="57"/>
        <v>0</v>
      </c>
      <c r="K67" s="22">
        <f t="shared" si="58"/>
        <v>0</v>
      </c>
      <c r="L67" s="22">
        <f t="shared" si="59"/>
        <v>0</v>
      </c>
      <c r="M67" s="32" cm="1">
        <f t="array" ref="M67">ROUND('Investoinnit ennen 2024'!K67*(Parametrit!$B$8/Parametrit!$B$7),_xlfn.IFS('2024'!S67=100,-2,'2024'!S67=1,0))</f>
        <v>12500</v>
      </c>
      <c r="N67" s="32"/>
      <c r="O67" s="33">
        <f t="shared" si="60"/>
        <v>35</v>
      </c>
      <c r="P67" s="33">
        <f t="shared" si="61"/>
        <v>35</v>
      </c>
      <c r="Q67" s="34" t="str">
        <f t="shared" si="62"/>
        <v>OK</v>
      </c>
      <c r="S67" s="1">
        <v>100</v>
      </c>
    </row>
    <row r="68" spans="1:19" ht="15.75" thickBot="1" x14ac:dyDescent="0.3">
      <c r="A68" s="2" t="s">
        <v>59</v>
      </c>
      <c r="B68" s="45">
        <f t="shared" si="54"/>
        <v>0</v>
      </c>
      <c r="C68" s="54"/>
      <c r="D68" s="22">
        <f t="shared" si="55"/>
        <v>0</v>
      </c>
      <c r="E68" s="22">
        <f>Parametrit!$B$4-2024</f>
        <v>0</v>
      </c>
      <c r="F68" s="54"/>
      <c r="G68" s="54"/>
      <c r="H68" s="39">
        <v>35</v>
      </c>
      <c r="I68" s="31">
        <f t="shared" si="56"/>
        <v>0</v>
      </c>
      <c r="J68" s="22">
        <f t="shared" si="57"/>
        <v>0</v>
      </c>
      <c r="K68" s="22">
        <f t="shared" si="58"/>
        <v>0</v>
      </c>
      <c r="L68" s="22">
        <f t="shared" si="59"/>
        <v>0</v>
      </c>
      <c r="M68" s="32" cm="1">
        <f t="array" ref="M68">ROUND('Investoinnit ennen 2024'!K68*(Parametrit!$B$8/Parametrit!$B$7),_xlfn.IFS('2024'!S68=100,-2,'2024'!S68=1,0))</f>
        <v>11200</v>
      </c>
      <c r="N68" s="32"/>
      <c r="O68" s="33">
        <f t="shared" si="60"/>
        <v>35</v>
      </c>
      <c r="P68" s="33">
        <f t="shared" si="61"/>
        <v>35</v>
      </c>
      <c r="Q68" s="34" t="str">
        <f t="shared" si="62"/>
        <v>OK</v>
      </c>
      <c r="S68" s="1">
        <v>100</v>
      </c>
    </row>
    <row r="69" spans="1:19" ht="15.75" thickBot="1" x14ac:dyDescent="0.3">
      <c r="A69" s="2" t="s">
        <v>60</v>
      </c>
      <c r="B69" s="45">
        <f t="shared" si="54"/>
        <v>0</v>
      </c>
      <c r="C69" s="54"/>
      <c r="D69" s="22">
        <f t="shared" si="55"/>
        <v>0</v>
      </c>
      <c r="E69" s="22">
        <f>Parametrit!$B$4-2024</f>
        <v>0</v>
      </c>
      <c r="F69" s="54"/>
      <c r="G69" s="54"/>
      <c r="H69" s="39">
        <v>35</v>
      </c>
      <c r="I69" s="31">
        <f t="shared" si="56"/>
        <v>0</v>
      </c>
      <c r="J69" s="22">
        <f t="shared" si="57"/>
        <v>0</v>
      </c>
      <c r="K69" s="22">
        <f t="shared" si="58"/>
        <v>0</v>
      </c>
      <c r="L69" s="22">
        <f t="shared" si="59"/>
        <v>0</v>
      </c>
      <c r="M69" s="32" cm="1">
        <f t="array" ref="M69">ROUND('Investoinnit ennen 2024'!K69*(Parametrit!$B$8/Parametrit!$B$7),_xlfn.IFS('2024'!S69=100,-2,'2024'!S69=1,0))</f>
        <v>7400</v>
      </c>
      <c r="N69" s="32"/>
      <c r="O69" s="33">
        <f t="shared" si="60"/>
        <v>35</v>
      </c>
      <c r="P69" s="33">
        <f t="shared" si="61"/>
        <v>35</v>
      </c>
      <c r="Q69" s="34" t="str">
        <f t="shared" si="62"/>
        <v>OK</v>
      </c>
      <c r="S69" s="1">
        <v>100</v>
      </c>
    </row>
    <row r="70" spans="1:19" ht="15.75" thickBot="1" x14ac:dyDescent="0.3">
      <c r="A70" s="2" t="s">
        <v>61</v>
      </c>
      <c r="B70" s="45">
        <f t="shared" si="54"/>
        <v>0</v>
      </c>
      <c r="C70" s="54"/>
      <c r="D70" s="22">
        <f t="shared" si="55"/>
        <v>0</v>
      </c>
      <c r="E70" s="22">
        <f>Parametrit!$B$4-2024</f>
        <v>0</v>
      </c>
      <c r="F70" s="54"/>
      <c r="G70" s="54"/>
      <c r="H70" s="42">
        <v>35</v>
      </c>
      <c r="I70" s="31">
        <f t="shared" si="56"/>
        <v>0</v>
      </c>
      <c r="J70" s="22">
        <f t="shared" si="57"/>
        <v>0</v>
      </c>
      <c r="K70" s="22">
        <f t="shared" si="58"/>
        <v>0</v>
      </c>
      <c r="L70" s="22">
        <f t="shared" si="59"/>
        <v>0</v>
      </c>
      <c r="M70" s="32" cm="1">
        <f t="array" ref="M70">ROUND('Investoinnit ennen 2024'!K70*(Parametrit!$B$8/Parametrit!$B$7),_xlfn.IFS('2024'!S70=100,-2,'2024'!S70=1,0))</f>
        <v>5400</v>
      </c>
      <c r="N70" s="32"/>
      <c r="O70" s="33">
        <f t="shared" si="60"/>
        <v>35</v>
      </c>
      <c r="P70" s="33">
        <f t="shared" si="61"/>
        <v>35</v>
      </c>
      <c r="Q70" s="34" t="str">
        <f t="shared" si="62"/>
        <v>OK</v>
      </c>
      <c r="S70" s="1">
        <v>100</v>
      </c>
    </row>
    <row r="71" spans="1:19" ht="15.75" thickBot="1" x14ac:dyDescent="0.3">
      <c r="A71" s="2" t="s">
        <v>62</v>
      </c>
      <c r="B71" s="45">
        <f t="shared" si="54"/>
        <v>0</v>
      </c>
      <c r="C71" s="54"/>
      <c r="D71" s="22">
        <f t="shared" si="55"/>
        <v>0</v>
      </c>
      <c r="E71" s="22">
        <f>Parametrit!$B$4-2024</f>
        <v>0</v>
      </c>
      <c r="F71" s="54"/>
      <c r="G71" s="54"/>
      <c r="H71" s="42">
        <v>40</v>
      </c>
      <c r="I71" s="31">
        <f t="shared" si="56"/>
        <v>0</v>
      </c>
      <c r="J71" s="22">
        <f t="shared" si="57"/>
        <v>0</v>
      </c>
      <c r="K71" s="22">
        <f t="shared" si="58"/>
        <v>0</v>
      </c>
      <c r="L71" s="22">
        <f t="shared" si="59"/>
        <v>0</v>
      </c>
      <c r="M71" s="32" cm="1">
        <f t="array" ref="M71">ROUND('Investoinnit ennen 2024'!K71*(Parametrit!$B$8/Parametrit!$B$7),_xlfn.IFS('2024'!S71=100,-2,'2024'!S71=1,0))</f>
        <v>385200</v>
      </c>
      <c r="N71" s="32"/>
      <c r="O71" s="33">
        <f t="shared" si="60"/>
        <v>40</v>
      </c>
      <c r="P71" s="33">
        <f t="shared" si="61"/>
        <v>40</v>
      </c>
      <c r="Q71" s="34" t="str">
        <f t="shared" si="62"/>
        <v>OK</v>
      </c>
      <c r="S71" s="1">
        <v>100</v>
      </c>
    </row>
    <row r="72" spans="1:19" ht="15.75" thickBot="1" x14ac:dyDescent="0.3">
      <c r="A72" s="2" t="s">
        <v>63</v>
      </c>
      <c r="B72" s="45">
        <f t="shared" si="54"/>
        <v>0</v>
      </c>
      <c r="C72" s="54"/>
      <c r="D72" s="22">
        <f t="shared" si="55"/>
        <v>0</v>
      </c>
      <c r="E72" s="22">
        <f>Parametrit!$B$4-2024</f>
        <v>0</v>
      </c>
      <c r="F72" s="54"/>
      <c r="G72" s="54"/>
      <c r="H72" s="42">
        <v>30</v>
      </c>
      <c r="I72" s="31">
        <f t="shared" si="56"/>
        <v>0</v>
      </c>
      <c r="J72" s="22">
        <f t="shared" si="57"/>
        <v>0</v>
      </c>
      <c r="K72" s="22">
        <f t="shared" si="58"/>
        <v>0</v>
      </c>
      <c r="L72" s="22">
        <f t="shared" si="59"/>
        <v>0</v>
      </c>
      <c r="M72" s="32" cm="1">
        <f t="array" ref="M72">ROUND('Investoinnit ennen 2024'!K72*(Parametrit!$B$8/Parametrit!$B$7),_xlfn.IFS('2024'!S72=100,-2,'2024'!S72=1,0))</f>
        <v>304200</v>
      </c>
      <c r="N72" s="32"/>
      <c r="O72" s="33">
        <f t="shared" si="60"/>
        <v>30</v>
      </c>
      <c r="P72" s="33">
        <f t="shared" si="61"/>
        <v>30</v>
      </c>
      <c r="Q72" s="34" t="str">
        <f t="shared" si="62"/>
        <v>OK</v>
      </c>
      <c r="S72" s="1">
        <v>100</v>
      </c>
    </row>
    <row r="73" spans="1:19" ht="15.75" thickBot="1" x14ac:dyDescent="0.3">
      <c r="A73" s="2" t="s">
        <v>64</v>
      </c>
      <c r="B73" s="45">
        <f t="shared" si="54"/>
        <v>0</v>
      </c>
      <c r="C73" s="54"/>
      <c r="D73" s="22">
        <f t="shared" si="55"/>
        <v>0</v>
      </c>
      <c r="E73" s="22">
        <f>Parametrit!$B$4-2024</f>
        <v>0</v>
      </c>
      <c r="F73" s="54"/>
      <c r="G73" s="54"/>
      <c r="H73" s="42">
        <v>40</v>
      </c>
      <c r="I73" s="31">
        <f t="shared" si="56"/>
        <v>0</v>
      </c>
      <c r="J73" s="22">
        <f t="shared" si="57"/>
        <v>0</v>
      </c>
      <c r="K73" s="22">
        <f t="shared" si="58"/>
        <v>0</v>
      </c>
      <c r="L73" s="22">
        <f t="shared" si="59"/>
        <v>0</v>
      </c>
      <c r="M73" s="32" cm="1">
        <f t="array" ref="M73">ROUND('Investoinnit ennen 2024'!K73*(Parametrit!$B$8/Parametrit!$B$7),_xlfn.IFS('2024'!S73=100,-2,'2024'!S73=1,0))</f>
        <v>683200</v>
      </c>
      <c r="N73" s="32"/>
      <c r="O73" s="33">
        <f t="shared" si="60"/>
        <v>40</v>
      </c>
      <c r="P73" s="33">
        <f t="shared" si="61"/>
        <v>40</v>
      </c>
      <c r="Q73" s="34" t="str">
        <f t="shared" si="62"/>
        <v>OK</v>
      </c>
      <c r="S73" s="1">
        <v>100</v>
      </c>
    </row>
    <row r="74" spans="1:19" ht="15.75" thickBot="1" x14ac:dyDescent="0.3">
      <c r="A74" s="3" t="s">
        <v>65</v>
      </c>
      <c r="B74" s="45">
        <f t="shared" si="54"/>
        <v>0</v>
      </c>
      <c r="C74" s="54"/>
      <c r="D74" s="22">
        <f t="shared" si="55"/>
        <v>0</v>
      </c>
      <c r="E74" s="22">
        <f>Parametrit!$B$4-2024</f>
        <v>0</v>
      </c>
      <c r="F74" s="54"/>
      <c r="G74" s="54"/>
      <c r="H74" s="42">
        <v>30</v>
      </c>
      <c r="I74" s="31">
        <f t="shared" si="56"/>
        <v>0</v>
      </c>
      <c r="J74" s="22">
        <f t="shared" si="57"/>
        <v>0</v>
      </c>
      <c r="K74" s="22">
        <f t="shared" si="58"/>
        <v>0</v>
      </c>
      <c r="L74" s="22">
        <f t="shared" si="59"/>
        <v>0</v>
      </c>
      <c r="M74" s="32" cm="1">
        <f t="array" ref="M74">ROUND('Investoinnit ennen 2024'!K74*(Parametrit!$B$8/Parametrit!$B$7),_xlfn.IFS('2024'!S74=100,-2,'2024'!S74=1,0))</f>
        <v>321300</v>
      </c>
      <c r="N74" s="32"/>
      <c r="O74" s="33">
        <f t="shared" si="60"/>
        <v>30</v>
      </c>
      <c r="P74" s="33">
        <f t="shared" si="61"/>
        <v>30</v>
      </c>
      <c r="Q74" s="34" t="str">
        <f t="shared" si="62"/>
        <v>OK</v>
      </c>
      <c r="S74" s="1">
        <v>100</v>
      </c>
    </row>
    <row r="75" spans="1:19" ht="25.5" customHeight="1" x14ac:dyDescent="0.25">
      <c r="A75" s="5" t="s">
        <v>66</v>
      </c>
      <c r="B75" s="43"/>
      <c r="C75" s="56"/>
      <c r="D75" s="19"/>
      <c r="E75" s="19"/>
      <c r="F75" s="56"/>
      <c r="G75" s="56"/>
      <c r="H75" s="28"/>
      <c r="I75" s="21"/>
      <c r="J75" s="21"/>
      <c r="K75" s="21"/>
      <c r="L75" s="21"/>
      <c r="M75" s="21"/>
      <c r="N75" s="21"/>
      <c r="O75" s="19"/>
      <c r="S75" s="1">
        <v>100</v>
      </c>
    </row>
    <row r="76" spans="1:19" ht="15.75" thickBot="1" x14ac:dyDescent="0.3">
      <c r="A76" s="2" t="s">
        <v>67</v>
      </c>
      <c r="B76" s="45">
        <f>F76-G76</f>
        <v>0</v>
      </c>
      <c r="C76" s="54"/>
      <c r="D76" s="22">
        <f>B76*C76/100</f>
        <v>0</v>
      </c>
      <c r="E76" s="22">
        <f>Parametrit!$B$4-2024</f>
        <v>0</v>
      </c>
      <c r="F76" s="54"/>
      <c r="G76" s="54"/>
      <c r="H76" s="42">
        <v>40</v>
      </c>
      <c r="I76" s="31">
        <f>IF(N76="",(D76*(M76))/1000,(D76*(N76))/1000)</f>
        <v>0</v>
      </c>
      <c r="J76" s="22">
        <f>IF(D76=0,0,I76*(1-E76/H76))</f>
        <v>0</v>
      </c>
      <c r="K76" s="22">
        <f>IF(I76=0,0,I76/H76)</f>
        <v>0</v>
      </c>
      <c r="L76" s="22">
        <f>IF(N76="",F76*(C76/100)*(M76)/1000,F76*(C76/100)*(N76)/1000)</f>
        <v>0</v>
      </c>
      <c r="M76" s="32" cm="1">
        <f t="array" ref="M76">ROUND('Investoinnit ennen 2024'!K76*(Parametrit!$B$8/Parametrit!$B$7),_xlfn.IFS('2024'!S76=100,-2,'2024'!S76=1,0))</f>
        <v>344900</v>
      </c>
      <c r="N76" s="32"/>
      <c r="O76" s="33">
        <f>H76</f>
        <v>40</v>
      </c>
      <c r="P76" s="33">
        <f>O76</f>
        <v>40</v>
      </c>
      <c r="Q76" s="34" t="str">
        <f>IF(AND(B76&gt;0,C76=""),"Ilmoita tuella rahoitettu osuus",IF(C76&gt;100,"Tuella rahoitettu osuus ei voi olla yli 100",IF(AND(B76&gt;0,H76=""),"Pitoaika puuttuu",IF(E76&gt;H76,"Keski-ikä ei voi olla suurempi kuin pitoaika",IF(AND(B76&gt;0,E76=""),"Keski-ikä puuttuu",IF(AND(B76&gt;0,OR(H76&lt;O76,H76&gt;P76)),"Syötetty pitoaika ei ole pitoaikavälin sisällä","OK"))))))</f>
        <v>OK</v>
      </c>
      <c r="S76" s="1">
        <v>100</v>
      </c>
    </row>
    <row r="77" spans="1:19" ht="15.75" thickBot="1" x14ac:dyDescent="0.3">
      <c r="A77" s="4" t="s">
        <v>68</v>
      </c>
      <c r="B77" s="43"/>
      <c r="C77" s="56"/>
      <c r="D77" s="19"/>
      <c r="E77" s="19"/>
      <c r="F77" s="56"/>
      <c r="G77" s="56"/>
      <c r="H77" s="28"/>
      <c r="I77" s="21"/>
      <c r="J77" s="21"/>
      <c r="K77" s="21"/>
      <c r="L77" s="21"/>
      <c r="M77" s="21"/>
      <c r="N77" s="21"/>
      <c r="O77" s="19"/>
      <c r="S77" s="1">
        <v>100</v>
      </c>
    </row>
    <row r="78" spans="1:19" ht="15.75" thickBot="1" x14ac:dyDescent="0.3">
      <c r="A78" s="2" t="s">
        <v>69</v>
      </c>
      <c r="B78" s="45">
        <f t="shared" ref="B78:B79" si="63">F78-G78</f>
        <v>0</v>
      </c>
      <c r="C78" s="54"/>
      <c r="D78" s="22">
        <f t="shared" ref="D78:D79" si="64">B78*C78/100</f>
        <v>0</v>
      </c>
      <c r="E78" s="22">
        <f>Parametrit!$B$4-2024</f>
        <v>0</v>
      </c>
      <c r="F78" s="54"/>
      <c r="G78" s="54"/>
      <c r="H78" s="39">
        <v>40</v>
      </c>
      <c r="I78" s="31">
        <f t="shared" ref="I78:I79" si="65">IF(N78="",(D78*(M78))/1000,(D78*(N78))/1000)</f>
        <v>0</v>
      </c>
      <c r="J78" s="22">
        <f t="shared" ref="J78:J79" si="66">IF(D78=0,0,I78*(1-E78/H78))</f>
        <v>0</v>
      </c>
      <c r="K78" s="22">
        <f>IF(I78=0,0,I78/H78)</f>
        <v>0</v>
      </c>
      <c r="L78" s="22">
        <f t="shared" ref="L78:L79" si="67">IF(N78="",F78*(C78/100)*(M78)/1000,F78*(C78/100)*(N78)/1000)</f>
        <v>0</v>
      </c>
      <c r="M78" s="32" cm="1">
        <f t="array" ref="M78">ROUND('Investoinnit ennen 2024'!K78*(Parametrit!$B$8/Parametrit!$B$7),_xlfn.IFS('2024'!S78=100,-2,'2024'!S78=1,0))</f>
        <v>9779400</v>
      </c>
      <c r="N78" s="32"/>
      <c r="O78" s="33">
        <f>H78</f>
        <v>40</v>
      </c>
      <c r="P78" s="33">
        <f t="shared" ref="P78:P79" si="68">O78</f>
        <v>40</v>
      </c>
      <c r="Q78" s="34" t="str">
        <f>IF(AND(B78&gt;0,C78=""),"Ilmoita tuella rahoitettu osuus",IF(C78&gt;100,"Tuella rahoitettu osuus ei voi olla yli 100",IF(AND(B78&gt;0,H78=""),"Pitoaika puuttuu",IF(E78&gt;H78,"Keski-ikä ei voi olla suurempi kuin pitoaika",IF(AND(B78&gt;0,E78=""),"Keski-ikä puuttuu",IF(AND(B78&gt;0,OR(H78&lt;O78,H78&gt;P78)),"Syötetty pitoaika ei ole pitoaikavälin sisällä","OK"))))))</f>
        <v>OK</v>
      </c>
      <c r="S78" s="1">
        <v>100</v>
      </c>
    </row>
    <row r="79" spans="1:19" ht="15.75" thickBot="1" x14ac:dyDescent="0.3">
      <c r="A79" s="2" t="s">
        <v>70</v>
      </c>
      <c r="B79" s="45">
        <f t="shared" si="63"/>
        <v>0</v>
      </c>
      <c r="C79" s="54"/>
      <c r="D79" s="22">
        <f t="shared" si="64"/>
        <v>0</v>
      </c>
      <c r="E79" s="22">
        <f>Parametrit!$B$4-2024</f>
        <v>0</v>
      </c>
      <c r="F79" s="54"/>
      <c r="G79" s="54"/>
      <c r="H79" s="42">
        <v>40</v>
      </c>
      <c r="I79" s="31">
        <f t="shared" si="65"/>
        <v>0</v>
      </c>
      <c r="J79" s="22">
        <f t="shared" si="66"/>
        <v>0</v>
      </c>
      <c r="K79" s="22">
        <f>IF(I79=0,0,I79/H79)</f>
        <v>0</v>
      </c>
      <c r="L79" s="22">
        <f t="shared" si="67"/>
        <v>0</v>
      </c>
      <c r="M79" s="32" cm="1">
        <f t="array" ref="M79">ROUND('Investoinnit ennen 2024'!K79*(Parametrit!$B$8/Parametrit!$B$7),_xlfn.IFS('2024'!S79=100,-2,'2024'!S79=1,0))</f>
        <v>1216500</v>
      </c>
      <c r="N79" s="32"/>
      <c r="O79" s="33">
        <f>H79</f>
        <v>40</v>
      </c>
      <c r="P79" s="33">
        <f t="shared" si="68"/>
        <v>40</v>
      </c>
      <c r="Q79" s="34" t="str">
        <f>IF(AND(B79&gt;0,C79=""),"Ilmoita tuella rahoitettu osuus",IF(C79&gt;100,"Tuella rahoitettu osuus ei voi olla yli 100",IF(AND(B79&gt;0,H79=""),"Pitoaika puuttuu",IF(E79&gt;H79,"Keski-ikä ei voi olla suurempi kuin pitoaika",IF(AND(B79&gt;0,E79=""),"Keski-ikä puuttuu",IF(AND(B79&gt;0,OR(H79&lt;O79,H79&gt;P79)),"Syötetty pitoaika ei ole pitoaikavälin sisällä","OK"))))))</f>
        <v>OK</v>
      </c>
      <c r="S79" s="1">
        <v>100</v>
      </c>
    </row>
    <row r="80" spans="1:19" x14ac:dyDescent="0.25">
      <c r="A80" s="5" t="s">
        <v>71</v>
      </c>
      <c r="B80" s="43"/>
      <c r="C80" s="56"/>
      <c r="D80" s="19"/>
      <c r="E80" s="19"/>
      <c r="F80" s="56"/>
      <c r="G80" s="56"/>
      <c r="H80" s="28"/>
      <c r="I80" s="21"/>
      <c r="J80" s="21"/>
      <c r="K80" s="21"/>
      <c r="L80" s="21"/>
      <c r="M80" s="21"/>
      <c r="N80" s="21"/>
      <c r="O80" s="19"/>
      <c r="S80" s="1">
        <v>100</v>
      </c>
    </row>
    <row r="81" spans="1:19" ht="15.75" thickBot="1" x14ac:dyDescent="0.3">
      <c r="A81" s="2" t="s">
        <v>72</v>
      </c>
      <c r="B81" s="45">
        <f t="shared" ref="B81:B85" si="69">F81-G81</f>
        <v>0</v>
      </c>
      <c r="C81" s="54"/>
      <c r="D81" s="22">
        <f t="shared" ref="D81:D85" si="70">B81*C81/100</f>
        <v>0</v>
      </c>
      <c r="E81" s="22">
        <f>Parametrit!$B$4-2024</f>
        <v>0</v>
      </c>
      <c r="F81" s="54"/>
      <c r="G81" s="54"/>
      <c r="H81" s="42">
        <v>60</v>
      </c>
      <c r="I81" s="31">
        <f t="shared" ref="I81:I85" si="71">IF(N81="",(D81*(M81))/1000,(D81*(N81))/1000)</f>
        <v>0</v>
      </c>
      <c r="J81" s="22">
        <f t="shared" ref="J81:J85" si="72">IF(D81=0,0,I81*(1-E81/H81))</f>
        <v>0</v>
      </c>
      <c r="K81" s="22">
        <f>IF(I81=0,0,I81/H81)</f>
        <v>0</v>
      </c>
      <c r="L81" s="22">
        <f t="shared" ref="L81:L85" si="73">IF(N81="",F81*(C81/100)*(M81)/1000,F81*(C81/100)*(N81)/1000)</f>
        <v>0</v>
      </c>
      <c r="M81" s="32" cm="1">
        <f t="array" ref="M81">ROUND('Investoinnit ennen 2024'!K81*(Parametrit!$B$8/Parametrit!$B$7),_xlfn.IFS('2024'!S81=100,-2,'2024'!S81=1,0))</f>
        <v>6289000</v>
      </c>
      <c r="N81" s="32"/>
      <c r="O81" s="33">
        <f>H81</f>
        <v>60</v>
      </c>
      <c r="P81" s="33">
        <f t="shared" ref="P81:P85" si="74">O81</f>
        <v>60</v>
      </c>
      <c r="Q81" s="34" t="str">
        <f>IF(AND(B81&gt;0,C81=""),"Ilmoita tuella rahoitettu osuus",IF(C81&gt;100,"Tuella rahoitettu osuus ei voi olla yli 100",IF(AND(B81&gt;0,H81=""),"Pitoaika puuttuu",IF(E81&gt;H81,"Keski-ikä ei voi olla suurempi kuin pitoaika",IF(AND(B81&gt;0,E81=""),"Keski-ikä puuttuu",IF(AND(B81&gt;0,OR(H81&lt;O81,H81&gt;P81)),"Syötetty pitoaika ei ole pitoaikavälin sisällä","OK"))))))</f>
        <v>OK</v>
      </c>
      <c r="S81" s="1">
        <v>100</v>
      </c>
    </row>
    <row r="82" spans="1:19" ht="15.75" thickBot="1" x14ac:dyDescent="0.3">
      <c r="A82" s="2" t="s">
        <v>73</v>
      </c>
      <c r="B82" s="45">
        <f t="shared" si="69"/>
        <v>0</v>
      </c>
      <c r="C82" s="54"/>
      <c r="D82" s="22">
        <f t="shared" si="70"/>
        <v>0</v>
      </c>
      <c r="E82" s="22">
        <f>Parametrit!$B$4-2024</f>
        <v>0</v>
      </c>
      <c r="F82" s="54"/>
      <c r="G82" s="54"/>
      <c r="H82" s="42">
        <v>45</v>
      </c>
      <c r="I82" s="31">
        <f t="shared" si="71"/>
        <v>0</v>
      </c>
      <c r="J82" s="22">
        <f t="shared" si="72"/>
        <v>0</v>
      </c>
      <c r="K82" s="22">
        <f>IF(I82=0,0,I82/H82)</f>
        <v>0</v>
      </c>
      <c r="L82" s="22">
        <f t="shared" si="73"/>
        <v>0</v>
      </c>
      <c r="M82" s="32" cm="1">
        <f t="array" ref="M82">ROUND('Investoinnit ennen 2024'!K82*(Parametrit!$B$8/Parametrit!$B$7),_xlfn.IFS('2024'!S82=100,-2,'2024'!S82=1,0))</f>
        <v>4595200</v>
      </c>
      <c r="N82" s="32"/>
      <c r="O82" s="33">
        <f>H82</f>
        <v>45</v>
      </c>
      <c r="P82" s="33">
        <f t="shared" si="74"/>
        <v>45</v>
      </c>
      <c r="Q82" s="34" t="str">
        <f>IF(AND(B82&gt;0,C82=""),"Ilmoita tuella rahoitettu osuus",IF(C82&gt;100,"Tuella rahoitettu osuus ei voi olla yli 100",IF(AND(B82&gt;0,H82=""),"Pitoaika puuttuu",IF(E82&gt;H82,"Keski-ikä ei voi olla suurempi kuin pitoaika",IF(AND(B82&gt;0,E82=""),"Keski-ikä puuttuu",IF(AND(B82&gt;0,OR(H82&lt;O82,H82&gt;P82)),"Syötetty pitoaika ei ole pitoaikavälin sisällä","OK"))))))</f>
        <v>OK</v>
      </c>
      <c r="S82" s="1">
        <v>100</v>
      </c>
    </row>
    <row r="83" spans="1:19" ht="15.75" thickBot="1" x14ac:dyDescent="0.3">
      <c r="A83" s="3" t="s">
        <v>74</v>
      </c>
      <c r="B83" s="45">
        <f t="shared" si="69"/>
        <v>0</v>
      </c>
      <c r="C83" s="54"/>
      <c r="D83" s="22">
        <f t="shared" si="70"/>
        <v>0</v>
      </c>
      <c r="E83" s="22">
        <f>Parametrit!$B$4-2024</f>
        <v>0</v>
      </c>
      <c r="F83" s="54"/>
      <c r="G83" s="54"/>
      <c r="H83" s="39">
        <v>45</v>
      </c>
      <c r="I83" s="31">
        <f t="shared" si="71"/>
        <v>0</v>
      </c>
      <c r="J83" s="22">
        <f t="shared" si="72"/>
        <v>0</v>
      </c>
      <c r="K83" s="22">
        <f>IF(I83=0,0,I83/H83)</f>
        <v>0</v>
      </c>
      <c r="L83" s="22">
        <f t="shared" si="73"/>
        <v>0</v>
      </c>
      <c r="M83" s="32" cm="1">
        <f t="array" ref="M83">ROUND('Investoinnit ennen 2024'!K83*(Parametrit!$B$8/Parametrit!$B$7),_xlfn.IFS('2024'!S83=100,-2,'2024'!S83=1,0))</f>
        <v>1950100</v>
      </c>
      <c r="N83" s="32"/>
      <c r="O83" s="33">
        <f>H83</f>
        <v>45</v>
      </c>
      <c r="P83" s="33">
        <f t="shared" si="74"/>
        <v>45</v>
      </c>
      <c r="Q83" s="34" t="str">
        <f>IF(AND(B83&gt;0,C83=""),"Ilmoita tuella rahoitettu osuus",IF(C83&gt;100,"Tuella rahoitettu osuus ei voi olla yli 100",IF(AND(B83&gt;0,H83=""),"Pitoaika puuttuu",IF(E83&gt;H83,"Keski-ikä ei voi olla suurempi kuin pitoaika",IF(AND(B83&gt;0,E83=""),"Keski-ikä puuttuu",IF(AND(B83&gt;0,OR(H83&lt;O83,H83&gt;P83)),"Syötetty pitoaika ei ole pitoaikavälin sisällä","OK"))))))</f>
        <v>OK</v>
      </c>
      <c r="S83" s="1">
        <v>100</v>
      </c>
    </row>
    <row r="84" spans="1:19" ht="15.75" thickBot="1" x14ac:dyDescent="0.3">
      <c r="A84" s="3" t="s">
        <v>75</v>
      </c>
      <c r="B84" s="45">
        <f t="shared" si="69"/>
        <v>0</v>
      </c>
      <c r="C84" s="54"/>
      <c r="D84" s="22">
        <f t="shared" si="70"/>
        <v>0</v>
      </c>
      <c r="E84" s="22">
        <f>Parametrit!$B$4-2024</f>
        <v>0</v>
      </c>
      <c r="F84" s="54"/>
      <c r="G84" s="54"/>
      <c r="H84" s="39">
        <v>45</v>
      </c>
      <c r="I84" s="31">
        <f t="shared" si="71"/>
        <v>0</v>
      </c>
      <c r="J84" s="22">
        <f t="shared" si="72"/>
        <v>0</v>
      </c>
      <c r="K84" s="22">
        <f>IF(I84=0,0,I84/H84)</f>
        <v>0</v>
      </c>
      <c r="L84" s="22">
        <f t="shared" si="73"/>
        <v>0</v>
      </c>
      <c r="M84" s="32" cm="1">
        <f t="array" ref="M84">ROUND('Investoinnit ennen 2024'!K84*(Parametrit!$B$8/Parametrit!$B$7),_xlfn.IFS('2024'!S84=100,-2,'2024'!S84=1,0))</f>
        <v>1234000</v>
      </c>
      <c r="N84" s="32"/>
      <c r="O84" s="33">
        <f>H84</f>
        <v>45</v>
      </c>
      <c r="P84" s="33">
        <f t="shared" si="74"/>
        <v>45</v>
      </c>
      <c r="Q84" s="34" t="str">
        <f>IF(AND(B84&gt;0,C84=""),"Ilmoita tuella rahoitettu osuus",IF(C84&gt;100,"Tuella rahoitettu osuus ei voi olla yli 100",IF(AND(B84&gt;0,H84=""),"Pitoaika puuttuu",IF(E84&gt;H84,"Keski-ikä ei voi olla suurempi kuin pitoaika",IF(AND(B84&gt;0,E84=""),"Keski-ikä puuttuu",IF(AND(B84&gt;0,OR(H84&lt;O84,H84&gt;P84)),"Syötetty pitoaika ei ole pitoaikavälin sisällä","OK"))))))</f>
        <v>OK</v>
      </c>
      <c r="S84" s="1">
        <v>100</v>
      </c>
    </row>
    <row r="85" spans="1:19" ht="15.75" thickBot="1" x14ac:dyDescent="0.3">
      <c r="A85" s="3" t="s">
        <v>76</v>
      </c>
      <c r="B85" s="45">
        <f t="shared" si="69"/>
        <v>0</v>
      </c>
      <c r="C85" s="54"/>
      <c r="D85" s="22">
        <f t="shared" si="70"/>
        <v>0</v>
      </c>
      <c r="E85" s="22">
        <f>Parametrit!$B$4-2024</f>
        <v>0</v>
      </c>
      <c r="F85" s="54"/>
      <c r="G85" s="54"/>
      <c r="H85" s="39">
        <v>45</v>
      </c>
      <c r="I85" s="31">
        <f t="shared" si="71"/>
        <v>0</v>
      </c>
      <c r="J85" s="22">
        <f t="shared" si="72"/>
        <v>0</v>
      </c>
      <c r="K85" s="22">
        <f>IF(I85=0,0,I85/H85)</f>
        <v>0</v>
      </c>
      <c r="L85" s="22">
        <f t="shared" si="73"/>
        <v>0</v>
      </c>
      <c r="M85" s="32" cm="1">
        <f t="array" ref="M85">ROUND('Investoinnit ennen 2024'!K85*(Parametrit!$B$8/Parametrit!$B$7),_xlfn.IFS('2024'!S85=100,-2,'2024'!S85=1,0))</f>
        <v>31400</v>
      </c>
      <c r="N85" s="32"/>
      <c r="O85" s="33">
        <f>H85</f>
        <v>45</v>
      </c>
      <c r="P85" s="33">
        <f t="shared" si="74"/>
        <v>45</v>
      </c>
      <c r="Q85" s="34" t="str">
        <f>IF(AND(B85&gt;0,C85=""),"Ilmoita tuella rahoitettu osuus",IF(C85&gt;100,"Tuella rahoitettu osuus ei voi olla yli 100",IF(AND(B85&gt;0,H85=""),"Pitoaika puuttuu",IF(E85&gt;H85,"Keski-ikä ei voi olla suurempi kuin pitoaika",IF(AND(B85&gt;0,E85=""),"Keski-ikä puuttuu",IF(AND(B85&gt;0,OR(H85&lt;O85,H85&gt;P85)),"Syötetty pitoaika ei ole pitoaikavälin sisällä","OK"))))))</f>
        <v>OK</v>
      </c>
      <c r="S85" s="1">
        <v>100</v>
      </c>
    </row>
    <row r="86" spans="1:19" ht="15.75" thickBot="1" x14ac:dyDescent="0.3">
      <c r="A86" s="4" t="s">
        <v>77</v>
      </c>
      <c r="B86" s="43"/>
      <c r="C86" s="56"/>
      <c r="D86" s="19"/>
      <c r="E86" s="19"/>
      <c r="F86" s="56"/>
      <c r="G86" s="56"/>
      <c r="H86" s="28"/>
      <c r="I86" s="21"/>
      <c r="J86" s="21"/>
      <c r="K86" s="21"/>
      <c r="L86" s="21"/>
      <c r="M86" s="21"/>
      <c r="N86" s="21"/>
      <c r="O86" s="19"/>
      <c r="S86" s="1">
        <v>100</v>
      </c>
    </row>
    <row r="87" spans="1:19" ht="15.75" thickBot="1" x14ac:dyDescent="0.3">
      <c r="A87" s="3" t="s">
        <v>78</v>
      </c>
      <c r="B87" s="45">
        <f>F87-G87</f>
        <v>0</v>
      </c>
      <c r="C87" s="54"/>
      <c r="D87" s="22">
        <f>B87*C87/100</f>
        <v>0</v>
      </c>
      <c r="E87" s="22">
        <f>Parametrit!$B$4-2024</f>
        <v>0</v>
      </c>
      <c r="F87" s="54"/>
      <c r="G87" s="54"/>
      <c r="H87" s="39">
        <v>50</v>
      </c>
      <c r="I87" s="31">
        <f>IF(N87="",(D87*(M87))/1000,(D87*(N87))/1000)</f>
        <v>0</v>
      </c>
      <c r="J87" s="22">
        <f>IF(D87=0,0,I87*(1-E87/H87))</f>
        <v>0</v>
      </c>
      <c r="K87" s="22">
        <f>IF(I87=0,0,I87/H87)</f>
        <v>0</v>
      </c>
      <c r="L87" s="22">
        <f>IF(N87="",F87*(C87/100)*(M87)/1000,F87*(C87/100)*(N87)/1000)</f>
        <v>0</v>
      </c>
      <c r="M87" s="32" cm="1">
        <f t="array" ref="M87">ROUND('Investoinnit ennen 2024'!K87*(Parametrit!$B$8/Parametrit!$B$7),_xlfn.IFS('2024'!S87=100,-2,'2024'!S87=1,0))</f>
        <v>426</v>
      </c>
      <c r="N87" s="32"/>
      <c r="O87" s="33">
        <f>H87</f>
        <v>50</v>
      </c>
      <c r="P87" s="33">
        <f>O87</f>
        <v>50</v>
      </c>
      <c r="Q87" s="34" t="str">
        <f>IF(AND(B87&gt;0,C87=""),"Ilmoita tuella rahoitettu osuus",IF(C87&gt;100,"Tuella rahoitettu osuus ei voi olla yli 100",IF(AND(B87&gt;0,H87=""),"Pitoaika puuttuu",IF(E87&gt;H87,"Keski-ikä ei voi olla suurempi kuin pitoaika",IF(AND(B87&gt;0,E87=""),"Keski-ikä puuttuu",IF(AND(B87&gt;0,OR(H87&lt;O87,H87&gt;P87)),"Syötetty pitoaika ei ole pitoaikavälin sisällä","OK"))))))</f>
        <v>OK</v>
      </c>
      <c r="S87" s="1">
        <v>1</v>
      </c>
    </row>
    <row r="88" spans="1:19" ht="30" customHeight="1" thickBot="1" x14ac:dyDescent="0.3">
      <c r="A88" s="6" t="s">
        <v>79</v>
      </c>
      <c r="B88" s="43"/>
      <c r="C88" s="56"/>
      <c r="D88" s="19"/>
      <c r="E88" s="19"/>
      <c r="F88" s="56"/>
      <c r="G88" s="56"/>
      <c r="H88" s="29"/>
      <c r="I88" s="21"/>
      <c r="J88" s="21"/>
      <c r="K88" s="21"/>
      <c r="L88" s="21"/>
      <c r="M88" s="21"/>
      <c r="N88" s="21"/>
      <c r="O88" s="19"/>
      <c r="S88" s="1">
        <v>100</v>
      </c>
    </row>
    <row r="89" spans="1:19" ht="15.75" thickBot="1" x14ac:dyDescent="0.3">
      <c r="A89" s="4" t="s">
        <v>3</v>
      </c>
      <c r="B89" s="43"/>
      <c r="C89" s="56"/>
      <c r="D89" s="19"/>
      <c r="E89" s="19"/>
      <c r="F89" s="56"/>
      <c r="G89" s="56"/>
      <c r="H89" s="28"/>
      <c r="I89" s="21"/>
      <c r="J89" s="21"/>
      <c r="K89" s="21"/>
      <c r="L89" s="21"/>
      <c r="M89" s="21"/>
      <c r="N89" s="21"/>
      <c r="O89" s="19"/>
      <c r="S89" s="1">
        <v>100</v>
      </c>
    </row>
    <row r="90" spans="1:19" ht="15.75" thickBot="1" x14ac:dyDescent="0.3">
      <c r="A90" s="3" t="s">
        <v>80</v>
      </c>
      <c r="B90" s="45">
        <f>F90-G90</f>
        <v>0</v>
      </c>
      <c r="C90" s="54"/>
      <c r="D90" s="22">
        <f>B90*C90/100</f>
        <v>0</v>
      </c>
      <c r="E90" s="22">
        <f>Parametrit!$B$4-2024</f>
        <v>0</v>
      </c>
      <c r="F90" s="54"/>
      <c r="G90" s="54"/>
      <c r="H90" s="39">
        <v>35</v>
      </c>
      <c r="I90" s="31">
        <f>IF(N90="",(D90*(M90))/1000,(D90*(N90))/1000)</f>
        <v>0</v>
      </c>
      <c r="J90" s="22">
        <f>IF(D90=0,0,I90*(1-E90/H90))</f>
        <v>0</v>
      </c>
      <c r="K90" s="22">
        <f>IF(I90=0,0,I90/H90)</f>
        <v>0</v>
      </c>
      <c r="L90" s="22">
        <f>IF(N90="",F90*(C90/100)*(M90)/1000,F90*(C90/100)*(N90)/1000)</f>
        <v>0</v>
      </c>
      <c r="M90" s="32" cm="1">
        <f t="array" ref="M90">ROUND('Investoinnit ennen 2024'!K90*(Parametrit!$B$8/Parametrit!$B$7),_xlfn.IFS('2024'!S90=100,-2,'2024'!S90=1,0))</f>
        <v>6600</v>
      </c>
      <c r="N90" s="32"/>
      <c r="O90" s="33">
        <f>H90</f>
        <v>35</v>
      </c>
      <c r="P90" s="33">
        <f>O90</f>
        <v>35</v>
      </c>
      <c r="Q90" s="34" t="str">
        <f>IF(AND(B90&gt;0,C90=""),"Ilmoita tuella rahoitettu osuus",IF(C90&gt;100,"Tuella rahoitettu osuus ei voi olla yli 100",IF(AND(B90&gt;0,H90=""),"Pitoaika puuttuu",IF(E90&gt;H90,"Keski-ikä ei voi olla suurempi kuin pitoaika",IF(AND(B90&gt;0,E90=""),"Keski-ikä puuttuu",IF(AND(B90&gt;0,OR(H90&lt;O90,H90&gt;P90)),"Syötetty pitoaika ei ole pitoaikavälin sisällä","OK"))))))</f>
        <v>OK</v>
      </c>
      <c r="S90" s="1">
        <v>100</v>
      </c>
    </row>
    <row r="91" spans="1:19" ht="15.75" thickBot="1" x14ac:dyDescent="0.3">
      <c r="A91" s="4" t="s">
        <v>81</v>
      </c>
      <c r="B91" s="43"/>
      <c r="C91" s="56"/>
      <c r="D91" s="19"/>
      <c r="E91" s="19"/>
      <c r="F91" s="56"/>
      <c r="G91" s="56"/>
      <c r="H91" s="28"/>
      <c r="I91" s="21"/>
      <c r="J91" s="21"/>
      <c r="K91" s="21"/>
      <c r="L91" s="21"/>
      <c r="M91" s="21"/>
      <c r="N91" s="21"/>
      <c r="O91" s="19"/>
      <c r="S91" s="1">
        <v>100</v>
      </c>
    </row>
    <row r="92" spans="1:19" ht="15.75" thickBot="1" x14ac:dyDescent="0.3">
      <c r="A92" s="3" t="s">
        <v>82</v>
      </c>
      <c r="B92" s="45">
        <f t="shared" ref="B92:B95" si="75">F92-G92</f>
        <v>0</v>
      </c>
      <c r="C92" s="54"/>
      <c r="D92" s="22">
        <f t="shared" ref="D92:D95" si="76">B92*C92/100</f>
        <v>0</v>
      </c>
      <c r="E92" s="22">
        <f>Parametrit!$B$4-2024</f>
        <v>0</v>
      </c>
      <c r="F92" s="54"/>
      <c r="G92" s="54"/>
      <c r="H92" s="39">
        <v>40</v>
      </c>
      <c r="I92" s="31">
        <f t="shared" ref="I92:I95" si="77">IF(N92="",(D92*(M92))/1000,(D92*(N92))/1000)</f>
        <v>0</v>
      </c>
      <c r="J92" s="22">
        <f t="shared" ref="J92:J95" si="78">IF(D92=0,0,I92*(1-E92/H92))</f>
        <v>0</v>
      </c>
      <c r="K92" s="22">
        <f>IF(I92=0,0,I92/H92)</f>
        <v>0</v>
      </c>
      <c r="L92" s="22">
        <f t="shared" ref="L92:L95" si="79">IF(N92="",F92*(C92/100)*(M92)/1000,F92*(C92/100)*(N92)/1000)</f>
        <v>0</v>
      </c>
      <c r="M92" s="32" cm="1">
        <f t="array" ref="M92">ROUND('Investoinnit ennen 2024'!K92*(Parametrit!$B$8/Parametrit!$B$7),_xlfn.IFS('2024'!S92=100,-2,'2024'!S92=1,0))</f>
        <v>877100</v>
      </c>
      <c r="N92" s="32"/>
      <c r="O92" s="33">
        <f>H92</f>
        <v>40</v>
      </c>
      <c r="P92" s="33">
        <f t="shared" ref="P92:P95" si="80">O92</f>
        <v>40</v>
      </c>
      <c r="Q92" s="34" t="str">
        <f>IF(AND(B92&gt;0,C92=""),"Ilmoita tuella rahoitettu osuus",IF(C92&gt;100,"Tuella rahoitettu osuus ei voi olla yli 100",IF(AND(B92&gt;0,H92=""),"Pitoaika puuttuu",IF(E92&gt;H92,"Keski-ikä ei voi olla suurempi kuin pitoaika",IF(AND(B92&gt;0,E92=""),"Keski-ikä puuttuu",IF(AND(B92&gt;0,OR(H92&lt;O92,H92&gt;P92)),"Syötetty pitoaika ei ole pitoaikavälin sisällä","OK"))))))</f>
        <v>OK</v>
      </c>
      <c r="S92" s="1">
        <v>100</v>
      </c>
    </row>
    <row r="93" spans="1:19" ht="15.75" thickBot="1" x14ac:dyDescent="0.3">
      <c r="A93" s="3" t="s">
        <v>83</v>
      </c>
      <c r="B93" s="45">
        <f t="shared" si="75"/>
        <v>0</v>
      </c>
      <c r="C93" s="54"/>
      <c r="D93" s="22">
        <f t="shared" si="76"/>
        <v>0</v>
      </c>
      <c r="E93" s="22">
        <f>Parametrit!$B$4-2024</f>
        <v>0</v>
      </c>
      <c r="F93" s="54"/>
      <c r="G93" s="54"/>
      <c r="H93" s="39">
        <v>40</v>
      </c>
      <c r="I93" s="31">
        <f t="shared" si="77"/>
        <v>0</v>
      </c>
      <c r="J93" s="22">
        <f t="shared" si="78"/>
        <v>0</v>
      </c>
      <c r="K93" s="22">
        <f>IF(I93=0,0,I93/H93)</f>
        <v>0</v>
      </c>
      <c r="L93" s="22">
        <f t="shared" si="79"/>
        <v>0</v>
      </c>
      <c r="M93" s="32" cm="1">
        <f t="array" ref="M93">ROUND('Investoinnit ennen 2024'!K93*(Parametrit!$B$8/Parametrit!$B$7),_xlfn.IFS('2024'!S93=100,-2,'2024'!S93=1,0))</f>
        <v>1060300</v>
      </c>
      <c r="N93" s="32"/>
      <c r="O93" s="33">
        <f>H93</f>
        <v>40</v>
      </c>
      <c r="P93" s="33">
        <f t="shared" si="80"/>
        <v>40</v>
      </c>
      <c r="Q93" s="34" t="str">
        <f>IF(AND(B93&gt;0,C93=""),"Ilmoita tuella rahoitettu osuus",IF(C93&gt;100,"Tuella rahoitettu osuus ei voi olla yli 100",IF(AND(B93&gt;0,H93=""),"Pitoaika puuttuu",IF(E93&gt;H93,"Keski-ikä ei voi olla suurempi kuin pitoaika",IF(AND(B93&gt;0,E93=""),"Keski-ikä puuttuu",IF(AND(B93&gt;0,OR(H93&lt;O93,H93&gt;P93)),"Syötetty pitoaika ei ole pitoaikavälin sisällä","OK"))))))</f>
        <v>OK</v>
      </c>
      <c r="S93" s="1">
        <v>100</v>
      </c>
    </row>
    <row r="94" spans="1:19" ht="15.75" thickBot="1" x14ac:dyDescent="0.3">
      <c r="A94" s="3" t="s">
        <v>84</v>
      </c>
      <c r="B94" s="45">
        <f t="shared" si="75"/>
        <v>0</v>
      </c>
      <c r="C94" s="54"/>
      <c r="D94" s="22">
        <f t="shared" si="76"/>
        <v>0</v>
      </c>
      <c r="E94" s="22">
        <f>Parametrit!$B$4-2024</f>
        <v>0</v>
      </c>
      <c r="F94" s="54"/>
      <c r="G94" s="54"/>
      <c r="H94" s="39">
        <v>40</v>
      </c>
      <c r="I94" s="31">
        <f t="shared" si="77"/>
        <v>0</v>
      </c>
      <c r="J94" s="22">
        <f t="shared" si="78"/>
        <v>0</v>
      </c>
      <c r="K94" s="22">
        <f>IF(I94=0,0,I94/H94)</f>
        <v>0</v>
      </c>
      <c r="L94" s="22">
        <f t="shared" si="79"/>
        <v>0</v>
      </c>
      <c r="M94" s="32" cm="1">
        <f t="array" ref="M94">ROUND('Investoinnit ennen 2024'!K94*(Parametrit!$B$8/Parametrit!$B$7),_xlfn.IFS('2024'!S94=100,-2,'2024'!S94=1,0))</f>
        <v>509600</v>
      </c>
      <c r="N94" s="32"/>
      <c r="O94" s="33">
        <f>H94</f>
        <v>40</v>
      </c>
      <c r="P94" s="33">
        <f t="shared" si="80"/>
        <v>40</v>
      </c>
      <c r="Q94" s="34" t="str">
        <f>IF(AND(B94&gt;0,C94=""),"Ilmoita tuella rahoitettu osuus",IF(C94&gt;100,"Tuella rahoitettu osuus ei voi olla yli 100",IF(AND(B94&gt;0,H94=""),"Pitoaika puuttuu",IF(E94&gt;H94,"Keski-ikä ei voi olla suurempi kuin pitoaika",IF(AND(B94&gt;0,E94=""),"Keski-ikä puuttuu",IF(AND(B94&gt;0,OR(H94&lt;O94,H94&gt;P94)),"Syötetty pitoaika ei ole pitoaikavälin sisällä","OK"))))))</f>
        <v>OK</v>
      </c>
      <c r="S94" s="1">
        <v>100</v>
      </c>
    </row>
    <row r="95" spans="1:19" ht="15.75" thickBot="1" x14ac:dyDescent="0.3">
      <c r="A95" s="3" t="s">
        <v>85</v>
      </c>
      <c r="B95" s="45">
        <f t="shared" si="75"/>
        <v>0</v>
      </c>
      <c r="C95" s="54"/>
      <c r="D95" s="22">
        <f t="shared" si="76"/>
        <v>0</v>
      </c>
      <c r="E95" s="22">
        <f>Parametrit!$B$4-2024</f>
        <v>0</v>
      </c>
      <c r="F95" s="54"/>
      <c r="G95" s="54"/>
      <c r="H95" s="39">
        <v>40</v>
      </c>
      <c r="I95" s="31">
        <f t="shared" si="77"/>
        <v>0</v>
      </c>
      <c r="J95" s="22">
        <f t="shared" si="78"/>
        <v>0</v>
      </c>
      <c r="K95" s="22">
        <f>IF(I95=0,0,I95/H95)</f>
        <v>0</v>
      </c>
      <c r="L95" s="22">
        <f t="shared" si="79"/>
        <v>0</v>
      </c>
      <c r="M95" s="32" cm="1">
        <f t="array" ref="M95">ROUND('Investoinnit ennen 2024'!K95*(Parametrit!$B$8/Parametrit!$B$7),_xlfn.IFS('2024'!S95=100,-2,'2024'!S95=1,0))</f>
        <v>1353400</v>
      </c>
      <c r="N95" s="32"/>
      <c r="O95" s="33">
        <f>H95</f>
        <v>40</v>
      </c>
      <c r="P95" s="33">
        <f t="shared" si="80"/>
        <v>40</v>
      </c>
      <c r="Q95" s="34" t="str">
        <f>IF(AND(B95&gt;0,C95=""),"Ilmoita tuella rahoitettu osuus",IF(C95&gt;100,"Tuella rahoitettu osuus ei voi olla yli 100",IF(AND(B95&gt;0,H95=""),"Pitoaika puuttuu",IF(E95&gt;H95,"Keski-ikä ei voi olla suurempi kuin pitoaika",IF(AND(B95&gt;0,E95=""),"Keski-ikä puuttuu",IF(AND(B95&gt;0,OR(H95&lt;O95,H95&gt;P95)),"Syötetty pitoaika ei ole pitoaikavälin sisällä","OK"))))))</f>
        <v>OK</v>
      </c>
      <c r="S95" s="1">
        <v>100</v>
      </c>
    </row>
    <row r="96" spans="1:19" ht="15" customHeight="1" thickBot="1" x14ac:dyDescent="0.3">
      <c r="A96" s="4" t="s">
        <v>86</v>
      </c>
      <c r="B96" s="43"/>
      <c r="C96" s="56"/>
      <c r="D96" s="19"/>
      <c r="E96" s="19"/>
      <c r="F96" s="56"/>
      <c r="G96" s="56"/>
      <c r="H96" s="28"/>
      <c r="I96" s="21"/>
      <c r="J96" s="21"/>
      <c r="K96" s="21"/>
      <c r="L96" s="21"/>
      <c r="M96" s="21"/>
      <c r="N96" s="21"/>
      <c r="O96" s="19"/>
      <c r="S96" s="1">
        <v>100</v>
      </c>
    </row>
    <row r="97" spans="1:19" ht="15.75" thickBot="1" x14ac:dyDescent="0.3">
      <c r="A97" s="3" t="s">
        <v>87</v>
      </c>
      <c r="B97" s="45">
        <f t="shared" ref="B97:B100" si="81">F97-G97</f>
        <v>0</v>
      </c>
      <c r="C97" s="54"/>
      <c r="D97" s="22">
        <f t="shared" ref="D97:D100" si="82">B97*C97/100</f>
        <v>0</v>
      </c>
      <c r="E97" s="22">
        <f>Parametrit!$B$4-2024</f>
        <v>0</v>
      </c>
      <c r="F97" s="54"/>
      <c r="G97" s="54"/>
      <c r="H97" s="39">
        <v>40</v>
      </c>
      <c r="I97" s="31">
        <f t="shared" ref="I97:I100" si="83">IF(N97="",(D97*(M97))/1000,(D97*(N97))/1000)</f>
        <v>0</v>
      </c>
      <c r="J97" s="22">
        <f t="shared" ref="J97:J100" si="84">IF(D97=0,0,I97*(1-E97/H97))</f>
        <v>0</v>
      </c>
      <c r="K97" s="22">
        <f>IF(I97=0,0,I97/H97)</f>
        <v>0</v>
      </c>
      <c r="L97" s="22">
        <f t="shared" ref="L97:L100" si="85">IF(N97="",F97*(C97/100)*(M97)/1000,F97*(C97/100)*(N97)/1000)</f>
        <v>0</v>
      </c>
      <c r="M97" s="32" cm="1">
        <f t="array" ref="M97">ROUND('Investoinnit ennen 2024'!K97*(Parametrit!$B$8/Parametrit!$B$7),_xlfn.IFS('2024'!S97=100,-2,'2024'!S97=1,0))</f>
        <v>106985800</v>
      </c>
      <c r="N97" s="32"/>
      <c r="O97" s="33">
        <f>H97</f>
        <v>40</v>
      </c>
      <c r="P97" s="33">
        <f t="shared" ref="P97:P100" si="86">O97</f>
        <v>40</v>
      </c>
      <c r="Q97" s="34" t="str">
        <f>IF(AND(B97&gt;0,C97=""),"Ilmoita tuella rahoitettu osuus",IF(C97&gt;100,"Tuella rahoitettu osuus ei voi olla yli 100",IF(AND(B97&gt;0,H97=""),"Pitoaika puuttuu",IF(E97&gt;H97,"Keski-ikä ei voi olla suurempi kuin pitoaika",IF(AND(B97&gt;0,E97=""),"Keski-ikä puuttuu",IF(AND(B97&gt;0,OR(H97&lt;O97,H97&gt;P97)),"Syötetty pitoaika ei ole pitoaikavälin sisällä","OK"))))))</f>
        <v>OK</v>
      </c>
      <c r="S97" s="1">
        <v>100</v>
      </c>
    </row>
    <row r="98" spans="1:19" ht="15.75" thickBot="1" x14ac:dyDescent="0.3">
      <c r="A98" s="3" t="s">
        <v>88</v>
      </c>
      <c r="B98" s="45">
        <f t="shared" si="81"/>
        <v>0</v>
      </c>
      <c r="C98" s="54"/>
      <c r="D98" s="22">
        <f t="shared" si="82"/>
        <v>0</v>
      </c>
      <c r="E98" s="22">
        <f>Parametrit!$B$4-2024</f>
        <v>0</v>
      </c>
      <c r="F98" s="54"/>
      <c r="G98" s="54"/>
      <c r="H98" s="39">
        <v>40</v>
      </c>
      <c r="I98" s="31">
        <f t="shared" si="83"/>
        <v>0</v>
      </c>
      <c r="J98" s="22">
        <f t="shared" si="84"/>
        <v>0</v>
      </c>
      <c r="K98" s="22">
        <f>IF(I98=0,0,I98/H98)</f>
        <v>0</v>
      </c>
      <c r="L98" s="22">
        <f t="shared" si="85"/>
        <v>0</v>
      </c>
      <c r="M98" s="32" cm="1">
        <f t="array" ref="M98">ROUND('Investoinnit ennen 2024'!K98*(Parametrit!$B$8/Parametrit!$B$7),_xlfn.IFS('2024'!S98=100,-2,'2024'!S98=1,0))</f>
        <v>83186800</v>
      </c>
      <c r="N98" s="32"/>
      <c r="O98" s="33">
        <f>H98</f>
        <v>40</v>
      </c>
      <c r="P98" s="33">
        <f t="shared" si="86"/>
        <v>40</v>
      </c>
      <c r="Q98" s="34" t="str">
        <f>IF(AND(B98&gt;0,C98=""),"Ilmoita tuella rahoitettu osuus",IF(C98&gt;100,"Tuella rahoitettu osuus ei voi olla yli 100",IF(AND(B98&gt;0,H98=""),"Pitoaika puuttuu",IF(E98&gt;H98,"Keski-ikä ei voi olla suurempi kuin pitoaika",IF(AND(B98&gt;0,E98=""),"Keski-ikä puuttuu",IF(AND(B98&gt;0,OR(H98&lt;O98,H98&gt;P98)),"Syötetty pitoaika ei ole pitoaikavälin sisällä","OK"))))))</f>
        <v>OK</v>
      </c>
      <c r="S98" s="1">
        <v>100</v>
      </c>
    </row>
    <row r="99" spans="1:19" ht="15.75" thickBot="1" x14ac:dyDescent="0.3">
      <c r="A99" s="3" t="s">
        <v>89</v>
      </c>
      <c r="B99" s="45">
        <f t="shared" si="81"/>
        <v>0</v>
      </c>
      <c r="C99" s="54"/>
      <c r="D99" s="22">
        <f t="shared" si="82"/>
        <v>0</v>
      </c>
      <c r="E99" s="22">
        <f>Parametrit!$B$4-2024</f>
        <v>0</v>
      </c>
      <c r="F99" s="54"/>
      <c r="G99" s="54"/>
      <c r="H99" s="39">
        <v>40</v>
      </c>
      <c r="I99" s="31">
        <f t="shared" si="83"/>
        <v>0</v>
      </c>
      <c r="J99" s="22">
        <f t="shared" si="84"/>
        <v>0</v>
      </c>
      <c r="K99" s="22">
        <f>IF(I99=0,0,I99/H99)</f>
        <v>0</v>
      </c>
      <c r="L99" s="22">
        <f t="shared" si="85"/>
        <v>0</v>
      </c>
      <c r="M99" s="32" cm="1">
        <f t="array" ref="M99">ROUND('Investoinnit ennen 2024'!K99*(Parametrit!$B$8/Parametrit!$B$7),_xlfn.IFS('2024'!S99=100,-2,'2024'!S99=1,0))</f>
        <v>42767100</v>
      </c>
      <c r="N99" s="32"/>
      <c r="O99" s="33">
        <f>H99</f>
        <v>40</v>
      </c>
      <c r="P99" s="33">
        <f t="shared" si="86"/>
        <v>40</v>
      </c>
      <c r="Q99" s="34" t="str">
        <f>IF(AND(B99&gt;0,C99=""),"Ilmoita tuella rahoitettu osuus",IF(C99&gt;100,"Tuella rahoitettu osuus ei voi olla yli 100",IF(AND(B99&gt;0,H99=""),"Pitoaika puuttuu",IF(E99&gt;H99,"Keski-ikä ei voi olla suurempi kuin pitoaika",IF(AND(B99&gt;0,E99=""),"Keski-ikä puuttuu",IF(AND(B99&gt;0,OR(H99&lt;O99,H99&gt;P99)),"Syötetty pitoaika ei ole pitoaikavälin sisällä","OK"))))))</f>
        <v>OK</v>
      </c>
      <c r="S99" s="1">
        <v>100</v>
      </c>
    </row>
    <row r="100" spans="1:19" ht="15.75" thickBot="1" x14ac:dyDescent="0.3">
      <c r="A100" s="3" t="s">
        <v>90</v>
      </c>
      <c r="B100" s="45">
        <f t="shared" si="81"/>
        <v>0</v>
      </c>
      <c r="C100" s="54"/>
      <c r="D100" s="22">
        <f t="shared" si="82"/>
        <v>0</v>
      </c>
      <c r="E100" s="22">
        <f>Parametrit!$B$4-2024</f>
        <v>0</v>
      </c>
      <c r="F100" s="54"/>
      <c r="G100" s="54"/>
      <c r="H100" s="39">
        <v>40</v>
      </c>
      <c r="I100" s="31">
        <f t="shared" si="83"/>
        <v>0</v>
      </c>
      <c r="J100" s="22">
        <f t="shared" si="84"/>
        <v>0</v>
      </c>
      <c r="K100" s="22">
        <f>IF(I100=0,0,I100/H100)</f>
        <v>0</v>
      </c>
      <c r="L100" s="22">
        <f t="shared" si="85"/>
        <v>0</v>
      </c>
      <c r="M100" s="32" cm="1">
        <f t="array" ref="M100">ROUND('Investoinnit ennen 2024'!K100*(Parametrit!$B$8/Parametrit!$B$7),_xlfn.IFS('2024'!S100=100,-2,'2024'!S100=1,0))</f>
        <v>67922700</v>
      </c>
      <c r="N100" s="32"/>
      <c r="O100" s="33">
        <f>H100</f>
        <v>40</v>
      </c>
      <c r="P100" s="33">
        <f t="shared" si="86"/>
        <v>40</v>
      </c>
      <c r="Q100" s="34" t="str">
        <f>IF(AND(B100&gt;0,C100=""),"Ilmoita tuella rahoitettu osuus",IF(C100&gt;100,"Tuella rahoitettu osuus ei voi olla yli 100",IF(AND(B100&gt;0,H100=""),"Pitoaika puuttuu",IF(E100&gt;H100,"Keski-ikä ei voi olla suurempi kuin pitoaika",IF(AND(B100&gt;0,E100=""),"Keski-ikä puuttuu",IF(AND(B100&gt;0,OR(H100&lt;O100,H100&gt;P100)),"Syötetty pitoaika ei ole pitoaikavälin sisällä","OK"))))))</f>
        <v>OK</v>
      </c>
      <c r="S100" s="1">
        <v>100</v>
      </c>
    </row>
    <row r="101" spans="1:19" ht="30" customHeight="1" thickBot="1" x14ac:dyDescent="0.3">
      <c r="A101" s="6" t="s">
        <v>91</v>
      </c>
      <c r="B101" s="43"/>
      <c r="C101" s="56"/>
      <c r="D101" s="19"/>
      <c r="E101" s="19"/>
      <c r="F101" s="56"/>
      <c r="G101" s="56"/>
      <c r="H101" s="29"/>
      <c r="I101" s="21"/>
      <c r="J101" s="21"/>
      <c r="K101" s="21"/>
      <c r="L101" s="21"/>
      <c r="M101" s="21"/>
      <c r="N101" s="21"/>
      <c r="O101" s="19"/>
      <c r="S101" s="1">
        <v>100</v>
      </c>
    </row>
    <row r="102" spans="1:19" ht="15.75" thickBot="1" x14ac:dyDescent="0.3">
      <c r="A102" s="4" t="s">
        <v>92</v>
      </c>
      <c r="B102" s="43"/>
      <c r="C102" s="56"/>
      <c r="D102" s="19"/>
      <c r="E102" s="19"/>
      <c r="F102" s="56"/>
      <c r="G102" s="56"/>
      <c r="H102" s="28"/>
      <c r="I102" s="21"/>
      <c r="J102" s="21"/>
      <c r="K102" s="21"/>
      <c r="L102" s="21"/>
      <c r="M102" s="21"/>
      <c r="N102" s="21"/>
      <c r="O102" s="19"/>
      <c r="S102" s="1">
        <v>100</v>
      </c>
    </row>
    <row r="103" spans="1:19" ht="15.75" thickBot="1" x14ac:dyDescent="0.3">
      <c r="A103" s="3" t="s">
        <v>93</v>
      </c>
      <c r="B103" s="45">
        <f t="shared" ref="B103:B104" si="87">F103-G103</f>
        <v>0</v>
      </c>
      <c r="C103" s="54"/>
      <c r="D103" s="22">
        <f t="shared" ref="D103:D104" si="88">B103*C103/100</f>
        <v>0</v>
      </c>
      <c r="E103" s="22">
        <f>Parametrit!$B$4-2024</f>
        <v>0</v>
      </c>
      <c r="F103" s="54"/>
      <c r="G103" s="54"/>
      <c r="H103" s="39">
        <v>40</v>
      </c>
      <c r="I103" s="31">
        <f t="shared" ref="I103:I104" si="89">IF(N103="",(D103*(M103))/1000,(D103*(N103))/1000)</f>
        <v>0</v>
      </c>
      <c r="J103" s="22">
        <f t="shared" ref="J103:J104" si="90">IF(D103=0,0,I103*(1-E103/H103))</f>
        <v>0</v>
      </c>
      <c r="K103" s="22">
        <f>IF(I103=0,0,I103/H103)</f>
        <v>0</v>
      </c>
      <c r="L103" s="22">
        <f t="shared" ref="L103:L104" si="91">IF(N103="",F103*(C103/100)*(M103)/1000,F103*(C103/100)*(N103)/1000)</f>
        <v>0</v>
      </c>
      <c r="M103" s="32" cm="1">
        <f t="array" ref="M103">ROUND('Investoinnit ennen 2024'!K103*(Parametrit!$B$8/Parametrit!$B$7),_xlfn.IFS('2024'!S103=100,-2,'2024'!S103=1,0))</f>
        <v>6576700</v>
      </c>
      <c r="N103" s="32"/>
      <c r="O103" s="33">
        <f>H103</f>
        <v>40</v>
      </c>
      <c r="P103" s="33">
        <f t="shared" ref="P103:P104" si="92">O103</f>
        <v>40</v>
      </c>
      <c r="Q103" s="34" t="str">
        <f>IF(AND(B103&gt;0,C103=""),"Ilmoita tuella rahoitettu osuus",IF(C103&gt;100,"Tuella rahoitettu osuus ei voi olla yli 100",IF(AND(B103&gt;0,H103=""),"Pitoaika puuttuu",IF(E103&gt;H103,"Keski-ikä ei voi olla suurempi kuin pitoaika",IF(AND(B103&gt;0,E103=""),"Keski-ikä puuttuu",IF(AND(B103&gt;0,OR(H103&lt;O103,H103&gt;P103)),"Syötetty pitoaika ei ole pitoaikavälin sisällä","OK"))))))</f>
        <v>OK</v>
      </c>
      <c r="S103" s="1">
        <v>100</v>
      </c>
    </row>
    <row r="104" spans="1:19" ht="15.75" thickBot="1" x14ac:dyDescent="0.3">
      <c r="A104" s="3" t="s">
        <v>94</v>
      </c>
      <c r="B104" s="45">
        <f t="shared" si="87"/>
        <v>0</v>
      </c>
      <c r="C104" s="54"/>
      <c r="D104" s="22">
        <f t="shared" si="88"/>
        <v>0</v>
      </c>
      <c r="E104" s="22">
        <f>Parametrit!$B$4-2024</f>
        <v>0</v>
      </c>
      <c r="F104" s="54"/>
      <c r="G104" s="54"/>
      <c r="H104" s="39">
        <v>40</v>
      </c>
      <c r="I104" s="31">
        <f t="shared" si="89"/>
        <v>0</v>
      </c>
      <c r="J104" s="22">
        <f t="shared" si="90"/>
        <v>0</v>
      </c>
      <c r="K104" s="22">
        <f>IF(I104=0,0,I104/H104)</f>
        <v>0</v>
      </c>
      <c r="L104" s="22">
        <f t="shared" si="91"/>
        <v>0</v>
      </c>
      <c r="M104" s="32" cm="1">
        <f t="array" ref="M104">ROUND('Investoinnit ennen 2024'!K104*(Parametrit!$B$8/Parametrit!$B$7),_xlfn.IFS('2024'!S104=100,-2,'2024'!S104=1,0))</f>
        <v>16473900</v>
      </c>
      <c r="N104" s="32"/>
      <c r="O104" s="33">
        <f>H104</f>
        <v>40</v>
      </c>
      <c r="P104" s="33">
        <f t="shared" si="92"/>
        <v>40</v>
      </c>
      <c r="Q104" s="34" t="str">
        <f>IF(AND(B104&gt;0,C104=""),"Ilmoita tuella rahoitettu osuus",IF(C104&gt;100,"Tuella rahoitettu osuus ei voi olla yli 100",IF(AND(B104&gt;0,H104=""),"Pitoaika puuttuu",IF(E104&gt;H104,"Keski-ikä ei voi olla suurempi kuin pitoaika",IF(AND(B104&gt;0,E104=""),"Keski-ikä puuttuu",IF(AND(B104&gt;0,OR(H104&lt;O104,H104&gt;P104)),"Syötetty pitoaika ei ole pitoaikavälin sisällä","OK"))))))</f>
        <v>OK</v>
      </c>
      <c r="S104" s="1">
        <v>100</v>
      </c>
    </row>
    <row r="105" spans="1:19" ht="15.75" thickBot="1" x14ac:dyDescent="0.3">
      <c r="A105" s="4" t="s">
        <v>95</v>
      </c>
      <c r="B105" s="43"/>
      <c r="C105" s="56"/>
      <c r="D105" s="19"/>
      <c r="E105" s="19"/>
      <c r="F105" s="56"/>
      <c r="G105" s="56"/>
      <c r="H105" s="28"/>
      <c r="I105" s="21"/>
      <c r="J105" s="21"/>
      <c r="K105" s="21"/>
      <c r="L105" s="21"/>
      <c r="M105" s="21"/>
      <c r="N105" s="21"/>
      <c r="O105" s="19"/>
      <c r="S105" s="1">
        <v>100</v>
      </c>
    </row>
    <row r="106" spans="1:19" ht="15.75" thickBot="1" x14ac:dyDescent="0.3">
      <c r="A106" s="3" t="s">
        <v>96</v>
      </c>
      <c r="B106" s="45">
        <f>F106-G106</f>
        <v>0</v>
      </c>
      <c r="C106" s="58"/>
      <c r="D106" s="40">
        <f>B106*C106/100</f>
        <v>0</v>
      </c>
      <c r="E106" s="22">
        <f>Parametrit!$B$4-2024</f>
        <v>0</v>
      </c>
      <c r="F106" s="58"/>
      <c r="G106" s="58"/>
      <c r="H106" s="41">
        <v>60</v>
      </c>
      <c r="I106" s="31">
        <f>IF(N106="",(D106*(M106))/1000,(D106*(N106))/1000)</f>
        <v>0</v>
      </c>
      <c r="J106" s="22">
        <f>IF(D106=0,0,I106*(1-E106/H106))</f>
        <v>0</v>
      </c>
      <c r="K106" s="22">
        <f>IF(I106=0,0,I106/H106)</f>
        <v>0</v>
      </c>
      <c r="L106" s="22">
        <f>IF(N106="",F106*(C106/100)*(M106)/1000,F106*(C106/100)*(N106)/1000)</f>
        <v>0</v>
      </c>
      <c r="M106" s="32" cm="1">
        <f t="array" ref="M106">ROUND('Investoinnit ennen 2024'!K106*(Parametrit!$B$8/Parametrit!$B$7),_xlfn.IFS('2024'!S106=100,-2,'2024'!S106=1,0))</f>
        <v>716300</v>
      </c>
      <c r="N106" s="32"/>
      <c r="O106" s="33">
        <f>H106</f>
        <v>60</v>
      </c>
      <c r="P106" s="33">
        <f>O106</f>
        <v>60</v>
      </c>
      <c r="Q106" s="34" t="str">
        <f>IF(AND(B106&gt;0,C106=""),"Ilmoita tuella rahoitettu osuus",IF(C106&gt;100,"Tuella rahoitettu osuus ei voi olla yli 100",IF(AND(B106&gt;0,H106=""),"Pitoaika puuttuu",IF(E106&gt;H106,"Keski-ikä ei voi olla suurempi kuin pitoaika",IF(AND(B106&gt;0,E106=""),"Keski-ikä puuttuu",IF(AND(B106&gt;0,OR(H106&lt;O106,H106&gt;P106)),"Syötetty pitoaika ei ole pitoaikavälin sisällä","OK"))))))</f>
        <v>OK</v>
      </c>
      <c r="S106" s="1">
        <v>100</v>
      </c>
    </row>
    <row r="107" spans="1:19" x14ac:dyDescent="0.25">
      <c r="C107" s="19"/>
      <c r="D107" s="19"/>
      <c r="E107" s="19"/>
      <c r="F107" s="19"/>
      <c r="G107" s="19"/>
      <c r="H107" s="19"/>
      <c r="I107" s="48">
        <f>SUM(I4:I106)</f>
        <v>0</v>
      </c>
      <c r="J107" s="48">
        <f t="shared" ref="J107:K107" si="93">SUM(J4:J106)</f>
        <v>0</v>
      </c>
      <c r="K107" s="48">
        <f t="shared" si="93"/>
        <v>0</v>
      </c>
      <c r="L107" s="48">
        <f>SUM(L4:L106)</f>
        <v>0</v>
      </c>
      <c r="M107" s="19"/>
      <c r="N107" s="19"/>
      <c r="O107" s="19"/>
    </row>
  </sheetData>
  <sheetProtection algorithmName="SHA-512" hashValue="YVv4B+LAkUQm3Ho5/T2oWHcZi8Acmp4FkIsn69+l+mtfOcDuziBCabRp7dU5ZZECYTXfTlQ/lE4STb7Z4/87Mg==" saltValue="T60ZRXRxJsY0T/6eNwZEGA==" spinCount="100000" sheet="1" objects="1" scenarios="1" sort="0" autoFilter="0"/>
  <autoFilter ref="A1:S106" xr:uid="{3CFB0AE6-F320-43D5-84F6-F3A1D01A12A2}"/>
  <conditionalFormatting sqref="Q4:Q7 Q9:Q11 Q13:Q15 Q17:Q24 Q26:Q34 Q36 Q39:Q47 Q49:Q57 Q59:Q74 Q76 Q78:Q79 Q81:Q85 Q87 Q90 Q92:Q95 Q97:Q100 Q103:Q104 Q106">
    <cfRule type="containsBlanks" dxfId="11" priority="1">
      <formula>LEN(TRIM(Q4))=0</formula>
    </cfRule>
    <cfRule type="notContainsText" dxfId="10" priority="2" operator="notContains" text="OK">
      <formula>ISERROR(SEARCH("OK",Q4))</formula>
    </cfRule>
    <cfRule type="containsText" dxfId="9" priority="3" operator="containsText" text="OK">
      <formula>NOT(ISERROR(SEARCH("OK",Q4)))</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D98CA-5C33-4CAD-9ADA-C7B669829868}">
  <dimension ref="A1:S107"/>
  <sheetViews>
    <sheetView workbookViewId="0">
      <pane ySplit="1" topLeftCell="A2" activePane="bottomLeft" state="frozen"/>
      <selection pane="bottomLeft" activeCell="C4" sqref="C4"/>
    </sheetView>
  </sheetViews>
  <sheetFormatPr defaultRowHeight="15" x14ac:dyDescent="0.25"/>
  <cols>
    <col min="1" max="1" width="49.7109375" style="1" customWidth="1"/>
    <col min="2" max="2" width="15.42578125" style="37" customWidth="1"/>
    <col min="3" max="3" width="12.85546875" style="1" customWidth="1"/>
    <col min="4" max="4" width="11.140625" style="1" customWidth="1"/>
    <col min="5" max="12" width="9.140625" style="1"/>
    <col min="13" max="14" width="13.28515625" style="1" customWidth="1"/>
    <col min="15" max="16" width="9.140625" style="1"/>
    <col min="17" max="17" width="18.85546875" style="1" customWidth="1"/>
    <col min="18" max="18" width="9.140625" style="1"/>
    <col min="19" max="19" width="0" style="1" hidden="1" customWidth="1"/>
    <col min="20" max="16384" width="9.140625" style="1"/>
  </cols>
  <sheetData>
    <row r="1" spans="1:19" s="17" customFormat="1" ht="42.75" thickBot="1" x14ac:dyDescent="0.3">
      <c r="A1" s="14" t="s">
        <v>126</v>
      </c>
      <c r="B1" s="18" t="s">
        <v>105</v>
      </c>
      <c r="C1" s="18" t="s">
        <v>106</v>
      </c>
      <c r="D1" s="18" t="s">
        <v>107</v>
      </c>
      <c r="E1" s="18" t="s">
        <v>108</v>
      </c>
      <c r="F1" s="18" t="s">
        <v>117</v>
      </c>
      <c r="G1" s="18" t="s">
        <v>109</v>
      </c>
      <c r="H1" s="18" t="s">
        <v>1</v>
      </c>
      <c r="I1" s="15" t="s">
        <v>110</v>
      </c>
      <c r="J1" s="15" t="s">
        <v>111</v>
      </c>
      <c r="K1" s="15" t="s">
        <v>112</v>
      </c>
      <c r="L1" s="15" t="s">
        <v>118</v>
      </c>
      <c r="M1" s="16" t="s">
        <v>119</v>
      </c>
      <c r="N1" s="16" t="s">
        <v>120</v>
      </c>
      <c r="O1" s="15" t="s">
        <v>113</v>
      </c>
      <c r="P1" s="15" t="s">
        <v>114</v>
      </c>
      <c r="Q1" s="30" t="s">
        <v>115</v>
      </c>
    </row>
    <row r="2" spans="1:19" ht="30" customHeight="1" thickBot="1" x14ac:dyDescent="0.3">
      <c r="A2" s="6" t="s">
        <v>2</v>
      </c>
      <c r="B2" s="35"/>
      <c r="C2" s="23"/>
      <c r="D2" s="23"/>
      <c r="E2" s="24"/>
      <c r="F2" s="24"/>
      <c r="G2" s="24"/>
      <c r="H2" s="25"/>
      <c r="I2" s="19"/>
      <c r="J2" s="19"/>
      <c r="K2" s="19"/>
      <c r="L2" s="19"/>
      <c r="M2" s="19"/>
      <c r="N2" s="19"/>
      <c r="O2" s="19"/>
    </row>
    <row r="3" spans="1:19" ht="15.75" thickBot="1" x14ac:dyDescent="0.3">
      <c r="A3" s="4" t="s">
        <v>3</v>
      </c>
      <c r="B3" s="36"/>
      <c r="C3" s="20"/>
      <c r="D3" s="26"/>
      <c r="E3" s="19"/>
      <c r="F3" s="19"/>
      <c r="G3" s="19"/>
      <c r="H3" s="27"/>
      <c r="I3" s="19"/>
      <c r="J3" s="19"/>
      <c r="K3" s="19"/>
      <c r="L3" s="19"/>
      <c r="M3" s="19"/>
      <c r="N3" s="19"/>
      <c r="O3" s="19"/>
    </row>
    <row r="4" spans="1:19" ht="15.75" thickBot="1" x14ac:dyDescent="0.3">
      <c r="A4" s="3" t="s">
        <v>4</v>
      </c>
      <c r="B4" s="45">
        <f>F4-G4</f>
        <v>0</v>
      </c>
      <c r="C4" s="54"/>
      <c r="D4" s="22">
        <f>B4*C4/100</f>
        <v>0</v>
      </c>
      <c r="E4" s="22">
        <f>Parametrit!$B$4-2025</f>
        <v>-1</v>
      </c>
      <c r="F4" s="54"/>
      <c r="G4" s="54"/>
      <c r="H4" s="39">
        <v>80</v>
      </c>
      <c r="I4" s="31">
        <f>IF(N4="",(D4*(M4))/1000,(D4*(N4))/1000)</f>
        <v>0</v>
      </c>
      <c r="J4" s="22">
        <f>IF(D4=0,0,I4*(1-E4/H4))</f>
        <v>0</v>
      </c>
      <c r="K4" s="22">
        <f>IF(I4=0,0,I4/H4)</f>
        <v>0</v>
      </c>
      <c r="L4" s="22">
        <f>IF(N4="",F4*(C4/100)*(M4)/1000,F4*(C4/100)*(N4)/1000)</f>
        <v>0</v>
      </c>
      <c r="M4" s="32" cm="1">
        <f t="array" ref="M4">ROUND('Investoinnit ennen 2024'!K4*(Parametrit!$B$9/Parametrit!$B$7),_xlfn.IFS('2024'!S4=100,-2,'2024'!S4=1,0))</f>
        <v>0</v>
      </c>
      <c r="N4" s="32"/>
      <c r="O4" s="33">
        <v>80</v>
      </c>
      <c r="P4" s="33">
        <v>80</v>
      </c>
      <c r="Q4" s="34" t="str">
        <f>IF(AND(B4&gt;0,C4=""),"Ilmoita tuella rahoitettu osuus",IF(C4&gt;100,"Tuella rahoitettu osuus ei voi olla yli 100",IF(AND(B4&gt;0,H4=""),"Pitoaika puuttuu",IF(E4&gt;H4,"Keski-ikä ei voi olla suurempi kuin pitoaika",IF(AND(B4&gt;0,E4=""),"Keski-ikä puuttuu",IF(AND(B4&gt;0,OR(H4&lt;O4,H4&gt;P4)),"Syötetty pitoaika ei ole pitoaikavälin sisällä","OK"))))))</f>
        <v>OK</v>
      </c>
      <c r="S4" s="1">
        <v>100</v>
      </c>
    </row>
    <row r="5" spans="1:19" ht="15.75" thickBot="1" x14ac:dyDescent="0.3">
      <c r="A5" s="3" t="s">
        <v>5</v>
      </c>
      <c r="B5" s="45">
        <f t="shared" ref="B5:B7" si="0">F5-G5</f>
        <v>0</v>
      </c>
      <c r="C5" s="54"/>
      <c r="D5" s="22">
        <f t="shared" ref="D5:D7" si="1">B5*C5/100</f>
        <v>0</v>
      </c>
      <c r="E5" s="22">
        <f>Parametrit!$B$4-2025</f>
        <v>-1</v>
      </c>
      <c r="F5" s="54"/>
      <c r="G5" s="54"/>
      <c r="H5" s="39">
        <v>65</v>
      </c>
      <c r="I5" s="31">
        <f t="shared" ref="I5:I7" si="2">IF(N5="",(D5*(M5))/1000,(D5*(N5))/1000)</f>
        <v>0</v>
      </c>
      <c r="J5" s="22">
        <f t="shared" ref="J5:J7" si="3">IF(D5=0,0,I5*(1-E5/H5))</f>
        <v>0</v>
      </c>
      <c r="K5" s="22">
        <f>IF(I5=0,0,I5/H5)</f>
        <v>0</v>
      </c>
      <c r="L5" s="22">
        <f t="shared" ref="L5:L7" si="4">IF(N5="",F5*(C5/100)*(M5)/1000,F5*(C5/100)*(N5)/1000)</f>
        <v>0</v>
      </c>
      <c r="M5" s="32" cm="1">
        <f t="array" ref="M5">ROUND('Investoinnit ennen 2024'!K5*(Parametrit!$B$9/Parametrit!$B$7),_xlfn.IFS('2024'!S5=100,-2,'2024'!S5=1,0))</f>
        <v>0</v>
      </c>
      <c r="N5" s="32"/>
      <c r="O5" s="33">
        <f>H5</f>
        <v>65</v>
      </c>
      <c r="P5" s="33">
        <f>O5</f>
        <v>65</v>
      </c>
      <c r="Q5" s="34" t="str">
        <f>IF(AND(B5&gt;0,C5=""),"Ilmoita tuella rahoitettu osuus",IF(C5&gt;100,"Tuella rahoitettu osuus ei voi olla yli 100",IF(AND(B5&gt;0,H5=""),"Pitoaika puuttuu",IF(E5&gt;H5,"Keski-ikä ei voi olla suurempi kuin pitoaika",IF(AND(B5&gt;0,E5=""),"Keski-ikä puuttuu",IF(AND(B5&gt;0,OR(H5&lt;O5,H5&gt;P5)),"Syötetty pitoaika ei ole pitoaikavälin sisällä","OK"))))))</f>
        <v>OK</v>
      </c>
      <c r="S5" s="1">
        <v>100</v>
      </c>
    </row>
    <row r="6" spans="1:19" ht="15.75" thickBot="1" x14ac:dyDescent="0.3">
      <c r="A6" s="3" t="s">
        <v>6</v>
      </c>
      <c r="B6" s="45">
        <f t="shared" si="0"/>
        <v>0</v>
      </c>
      <c r="C6" s="54"/>
      <c r="D6" s="22">
        <f t="shared" si="1"/>
        <v>0</v>
      </c>
      <c r="E6" s="22">
        <f>Parametrit!$B$4-2025</f>
        <v>-1</v>
      </c>
      <c r="F6" s="54"/>
      <c r="G6" s="54"/>
      <c r="H6" s="39">
        <v>65</v>
      </c>
      <c r="I6" s="31">
        <f t="shared" si="2"/>
        <v>0</v>
      </c>
      <c r="J6" s="22">
        <f t="shared" si="3"/>
        <v>0</v>
      </c>
      <c r="K6" s="22">
        <f>IF(I6=0,0,I6/H6)</f>
        <v>0</v>
      </c>
      <c r="L6" s="22">
        <f t="shared" si="4"/>
        <v>0</v>
      </c>
      <c r="M6" s="32" cm="1">
        <f t="array" ref="M6">ROUND('Investoinnit ennen 2024'!K6*(Parametrit!$B$9/Parametrit!$B$7),_xlfn.IFS('2024'!S6=100,-2,'2024'!S6=1,0))</f>
        <v>0</v>
      </c>
      <c r="N6" s="32"/>
      <c r="O6" s="33">
        <f>H6</f>
        <v>65</v>
      </c>
      <c r="P6" s="33">
        <f t="shared" ref="P6:P7" si="5">O6</f>
        <v>65</v>
      </c>
      <c r="Q6" s="34" t="str">
        <f>IF(AND(B6&gt;0,C6=""),"Ilmoita tuella rahoitettu osuus",IF(C6&gt;100,"Tuella rahoitettu osuus ei voi olla yli 100",IF(AND(B6&gt;0,H6=""),"Pitoaika puuttuu",IF(E6&gt;H6,"Keski-ikä ei voi olla suurempi kuin pitoaika",IF(AND(B6&gt;0,E6=""),"Keski-ikä puuttuu",IF(AND(B6&gt;0,OR(H6&lt;O6,H6&gt;P6)),"Syötetty pitoaika ei ole pitoaikavälin sisällä","OK"))))))</f>
        <v>OK</v>
      </c>
      <c r="S6" s="1">
        <v>100</v>
      </c>
    </row>
    <row r="7" spans="1:19" ht="15.75" thickBot="1" x14ac:dyDescent="0.3">
      <c r="A7" s="3" t="s">
        <v>7</v>
      </c>
      <c r="B7" s="45">
        <f t="shared" si="0"/>
        <v>0</v>
      </c>
      <c r="C7" s="54"/>
      <c r="D7" s="22">
        <f t="shared" si="1"/>
        <v>0</v>
      </c>
      <c r="E7" s="22">
        <f>Parametrit!$B$4-2025</f>
        <v>-1</v>
      </c>
      <c r="F7" s="54"/>
      <c r="G7" s="54"/>
      <c r="H7" s="39">
        <v>65</v>
      </c>
      <c r="I7" s="31">
        <f t="shared" si="2"/>
        <v>0</v>
      </c>
      <c r="J7" s="22">
        <f t="shared" si="3"/>
        <v>0</v>
      </c>
      <c r="K7" s="22">
        <f>IF(I7=0,0,I7/H7)</f>
        <v>0</v>
      </c>
      <c r="L7" s="22">
        <f t="shared" si="4"/>
        <v>0</v>
      </c>
      <c r="M7" s="32" cm="1">
        <f t="array" ref="M7">ROUND('Investoinnit ennen 2024'!K7*(Parametrit!$B$9/Parametrit!$B$7),_xlfn.IFS('2024'!S7=100,-2,'2024'!S7=1,0))</f>
        <v>0</v>
      </c>
      <c r="N7" s="32"/>
      <c r="O7" s="33">
        <f>H7</f>
        <v>65</v>
      </c>
      <c r="P7" s="33">
        <f t="shared" si="5"/>
        <v>65</v>
      </c>
      <c r="Q7" s="34" t="str">
        <f>IF(AND(B7&gt;0,C7=""),"Ilmoita tuella rahoitettu osuus",IF(C7&gt;100,"Tuella rahoitettu osuus ei voi olla yli 100",IF(AND(B7&gt;0,H7=""),"Pitoaika puuttuu",IF(E7&gt;H7,"Keski-ikä ei voi olla suurempi kuin pitoaika",IF(AND(B7&gt;0,E7=""),"Keski-ikä puuttuu",IF(AND(B7&gt;0,OR(H7&lt;O7,H7&gt;P7)),"Syötetty pitoaika ei ole pitoaikavälin sisällä","OK"))))))</f>
        <v>OK</v>
      </c>
      <c r="S7" s="1">
        <v>100</v>
      </c>
    </row>
    <row r="8" spans="1:19" ht="15.75" thickBot="1" x14ac:dyDescent="0.3">
      <c r="A8" s="4" t="s">
        <v>8</v>
      </c>
      <c r="B8" s="43"/>
      <c r="C8" s="56"/>
      <c r="D8" s="19"/>
      <c r="E8" s="19"/>
      <c r="F8" s="56"/>
      <c r="G8" s="56"/>
      <c r="H8" s="28"/>
      <c r="I8" s="21"/>
      <c r="J8" s="21"/>
      <c r="K8" s="21"/>
      <c r="L8" s="21"/>
      <c r="M8" s="21"/>
      <c r="N8" s="21"/>
      <c r="O8" s="19"/>
      <c r="S8" s="1">
        <v>100</v>
      </c>
    </row>
    <row r="9" spans="1:19" ht="15.75" thickBot="1" x14ac:dyDescent="0.3">
      <c r="A9" s="2" t="s">
        <v>4</v>
      </c>
      <c r="B9" s="45">
        <f t="shared" ref="B9:B11" si="6">F9-G9</f>
        <v>0</v>
      </c>
      <c r="C9" s="54"/>
      <c r="D9" s="22">
        <f t="shared" ref="D9:D11" si="7">B9*C9/100</f>
        <v>0</v>
      </c>
      <c r="E9" s="22">
        <f>Parametrit!$B$4-2025</f>
        <v>-1</v>
      </c>
      <c r="F9" s="54"/>
      <c r="G9" s="54"/>
      <c r="H9" s="42">
        <v>80</v>
      </c>
      <c r="I9" s="31">
        <f t="shared" ref="I9:I11" si="8">IF(N9="",(D9*(M9))/1000,(D9*(N9))/1000)</f>
        <v>0</v>
      </c>
      <c r="J9" s="22">
        <f t="shared" ref="J9:J11" si="9">IF(D9=0,0,I9*(1-E9/H9))</f>
        <v>0</v>
      </c>
      <c r="K9" s="22">
        <f>IF(I9=0,0,I9/H9)</f>
        <v>0</v>
      </c>
      <c r="L9" s="22">
        <f t="shared" ref="L9:L11" si="10">IF(N9="",F9*(C9/100)*(M9)/1000,F9*(C9/100)*(N9)/1000)</f>
        <v>0</v>
      </c>
      <c r="M9" s="32" cm="1">
        <f t="array" ref="M9">ROUND('Investoinnit ennen 2024'!K9*(Parametrit!$B$9/Parametrit!$B$7),_xlfn.IFS('2024'!S9=100,-2,'2024'!S9=1,0))</f>
        <v>0</v>
      </c>
      <c r="N9" s="32"/>
      <c r="O9" s="33">
        <f>H9</f>
        <v>80</v>
      </c>
      <c r="P9" s="33">
        <f t="shared" ref="P9:P11" si="11">O9</f>
        <v>80</v>
      </c>
      <c r="Q9" s="34" t="str">
        <f>IF(AND(B9&gt;0,C9=""),"Ilmoita tuella rahoitettu osuus",IF(C9&gt;100,"Tuella rahoitettu osuus ei voi olla yli 100",IF(AND(B9&gt;0,H9=""),"Pitoaika puuttuu",IF(E9&gt;H9,"Keski-ikä ei voi olla suurempi kuin pitoaika",IF(AND(B9&gt;0,E9=""),"Keski-ikä puuttuu",IF(AND(B9&gt;0,OR(H9&lt;O9,H9&gt;P9)),"Syötetty pitoaika ei ole pitoaikavälin sisällä","OK"))))))</f>
        <v>OK</v>
      </c>
      <c r="S9" s="1">
        <v>100</v>
      </c>
    </row>
    <row r="10" spans="1:19" ht="15.75" thickBot="1" x14ac:dyDescent="0.3">
      <c r="A10" s="2" t="s">
        <v>5</v>
      </c>
      <c r="B10" s="45">
        <f t="shared" si="6"/>
        <v>0</v>
      </c>
      <c r="C10" s="54"/>
      <c r="D10" s="22">
        <f t="shared" si="7"/>
        <v>0</v>
      </c>
      <c r="E10" s="22">
        <f>Parametrit!$B$4-2025</f>
        <v>-1</v>
      </c>
      <c r="F10" s="54"/>
      <c r="G10" s="54"/>
      <c r="H10" s="42">
        <v>65</v>
      </c>
      <c r="I10" s="31">
        <f t="shared" si="8"/>
        <v>0</v>
      </c>
      <c r="J10" s="22">
        <f t="shared" si="9"/>
        <v>0</v>
      </c>
      <c r="K10" s="22">
        <f>IF(I10=0,0,I10/H10)</f>
        <v>0</v>
      </c>
      <c r="L10" s="22">
        <f t="shared" si="10"/>
        <v>0</v>
      </c>
      <c r="M10" s="32" cm="1">
        <f t="array" ref="M10">ROUND('Investoinnit ennen 2024'!K10*(Parametrit!$B$9/Parametrit!$B$7),_xlfn.IFS('2024'!S10=100,-2,'2024'!S10=1,0))</f>
        <v>0</v>
      </c>
      <c r="N10" s="32"/>
      <c r="O10" s="33">
        <f>H10</f>
        <v>65</v>
      </c>
      <c r="P10" s="33">
        <f t="shared" si="11"/>
        <v>65</v>
      </c>
      <c r="Q10" s="34" t="str">
        <f>IF(AND(B10&gt;0,C10=""),"Ilmoita tuella rahoitettu osuus",IF(C10&gt;100,"Tuella rahoitettu osuus ei voi olla yli 100",IF(AND(B10&gt;0,H10=""),"Pitoaika puuttuu",IF(E10&gt;H10,"Keski-ikä ei voi olla suurempi kuin pitoaika",IF(AND(B10&gt;0,E10=""),"Keski-ikä puuttuu",IF(AND(B10&gt;0,OR(H10&lt;O10,H10&gt;P10)),"Syötetty pitoaika ei ole pitoaikavälin sisällä","OK"))))))</f>
        <v>OK</v>
      </c>
      <c r="S10" s="1">
        <v>100</v>
      </c>
    </row>
    <row r="11" spans="1:19" ht="15.75" thickBot="1" x14ac:dyDescent="0.3">
      <c r="A11" s="2" t="s">
        <v>7</v>
      </c>
      <c r="B11" s="45">
        <f t="shared" si="6"/>
        <v>0</v>
      </c>
      <c r="C11" s="54"/>
      <c r="D11" s="22">
        <f t="shared" si="7"/>
        <v>0</v>
      </c>
      <c r="E11" s="22">
        <f>Parametrit!$B$4-2025</f>
        <v>-1</v>
      </c>
      <c r="F11" s="54"/>
      <c r="G11" s="54"/>
      <c r="H11" s="42">
        <v>65</v>
      </c>
      <c r="I11" s="31">
        <f t="shared" si="8"/>
        <v>0</v>
      </c>
      <c r="J11" s="22">
        <f t="shared" si="9"/>
        <v>0</v>
      </c>
      <c r="K11" s="22">
        <f>IF(I11=0,0,I11/H11)</f>
        <v>0</v>
      </c>
      <c r="L11" s="22">
        <f t="shared" si="10"/>
        <v>0</v>
      </c>
      <c r="M11" s="32" cm="1">
        <f t="array" ref="M11">ROUND('Investoinnit ennen 2024'!K11*(Parametrit!$B$9/Parametrit!$B$7),_xlfn.IFS('2024'!S11=100,-2,'2024'!S11=1,0))</f>
        <v>0</v>
      </c>
      <c r="N11" s="32"/>
      <c r="O11" s="33">
        <f>H11</f>
        <v>65</v>
      </c>
      <c r="P11" s="33">
        <f t="shared" si="11"/>
        <v>65</v>
      </c>
      <c r="Q11" s="34" t="str">
        <f>IF(AND(B11&gt;0,C11=""),"Ilmoita tuella rahoitettu osuus",IF(C11&gt;100,"Tuella rahoitettu osuus ei voi olla yli 100",IF(AND(B11&gt;0,H11=""),"Pitoaika puuttuu",IF(E11&gt;H11,"Keski-ikä ei voi olla suurempi kuin pitoaika",IF(AND(B11&gt;0,E11=""),"Keski-ikä puuttuu",IF(AND(B11&gt;0,OR(H11&lt;O11,H11&gt;P11)),"Syötetty pitoaika ei ole pitoaikavälin sisällä","OK"))))))</f>
        <v>OK</v>
      </c>
      <c r="S11" s="1">
        <v>100</v>
      </c>
    </row>
    <row r="12" spans="1:19" ht="15.75" thickBot="1" x14ac:dyDescent="0.3">
      <c r="A12" s="4" t="s">
        <v>9</v>
      </c>
      <c r="B12" s="43"/>
      <c r="C12" s="56"/>
      <c r="D12" s="19"/>
      <c r="E12" s="19"/>
      <c r="F12" s="56"/>
      <c r="G12" s="56"/>
      <c r="H12" s="28"/>
      <c r="I12" s="21"/>
      <c r="J12" s="21"/>
      <c r="K12" s="21"/>
      <c r="L12" s="21"/>
      <c r="M12" s="21"/>
      <c r="N12" s="21"/>
      <c r="O12" s="19"/>
      <c r="S12" s="1">
        <v>100</v>
      </c>
    </row>
    <row r="13" spans="1:19" ht="15.75" thickBot="1" x14ac:dyDescent="0.3">
      <c r="A13" s="3" t="s">
        <v>10</v>
      </c>
      <c r="B13" s="45">
        <f t="shared" ref="B13:B15" si="12">F13-G13</f>
        <v>0</v>
      </c>
      <c r="C13" s="54"/>
      <c r="D13" s="22">
        <f t="shared" ref="D13:D15" si="13">B13*C13/100</f>
        <v>0</v>
      </c>
      <c r="E13" s="22">
        <f>Parametrit!$B$4-2025</f>
        <v>-1</v>
      </c>
      <c r="F13" s="54"/>
      <c r="G13" s="54"/>
      <c r="H13" s="39">
        <v>80</v>
      </c>
      <c r="I13" s="31">
        <f t="shared" ref="I13:I15" si="14">IF(N13="",(D13*(M13))/1000,(D13*(N13))/1000)</f>
        <v>0</v>
      </c>
      <c r="J13" s="22">
        <f t="shared" ref="J13:J15" si="15">IF(D13=0,0,I13*(1-E13/H13))</f>
        <v>0</v>
      </c>
      <c r="K13" s="22">
        <f>IF(I13=0,0,I13/H13)</f>
        <v>0</v>
      </c>
      <c r="L13" s="22">
        <f t="shared" ref="L13:L15" si="16">IF(N13="",F13*(C13/100)*(M13)/1000,F13*(C13/100)*(N13)/1000)</f>
        <v>0</v>
      </c>
      <c r="M13" s="32" cm="1">
        <f t="array" ref="M13">ROUND('Investoinnit ennen 2024'!K13*(Parametrit!$B$9/Parametrit!$B$7),_xlfn.IFS('2024'!S13=100,-2,'2024'!S13=1,0))</f>
        <v>0</v>
      </c>
      <c r="N13" s="32"/>
      <c r="O13" s="33">
        <f>H13</f>
        <v>80</v>
      </c>
      <c r="P13" s="33">
        <f t="shared" ref="P13:P15" si="17">O13</f>
        <v>80</v>
      </c>
      <c r="Q13" s="34" t="str">
        <f>IF(AND(B13&gt;0,C13=""),"Ilmoita tuella rahoitettu osuus",IF(C13&gt;100,"Tuella rahoitettu osuus ei voi olla yli 100",IF(AND(B13&gt;0,H13=""),"Pitoaika puuttuu",IF(E13&gt;H13,"Keski-ikä ei voi olla suurempi kuin pitoaika",IF(AND(B13&gt;0,E13=""),"Keski-ikä puuttuu",IF(AND(B13&gt;0,OR(H13&lt;O13,H13&gt;P13)),"Syötetty pitoaika ei ole pitoaikavälin sisällä","OK"))))))</f>
        <v>OK</v>
      </c>
      <c r="S13" s="1">
        <v>100</v>
      </c>
    </row>
    <row r="14" spans="1:19" ht="15.75" thickBot="1" x14ac:dyDescent="0.3">
      <c r="A14" s="3" t="s">
        <v>5</v>
      </c>
      <c r="B14" s="45">
        <f t="shared" si="12"/>
        <v>0</v>
      </c>
      <c r="C14" s="54"/>
      <c r="D14" s="22">
        <f t="shared" si="13"/>
        <v>0</v>
      </c>
      <c r="E14" s="22">
        <f>Parametrit!$B$4-2025</f>
        <v>-1</v>
      </c>
      <c r="F14" s="54"/>
      <c r="G14" s="54"/>
      <c r="H14" s="39">
        <v>65</v>
      </c>
      <c r="I14" s="31">
        <f t="shared" si="14"/>
        <v>0</v>
      </c>
      <c r="J14" s="22">
        <f t="shared" si="15"/>
        <v>0</v>
      </c>
      <c r="K14" s="22">
        <f>IF(I14=0,0,I14/H14)</f>
        <v>0</v>
      </c>
      <c r="L14" s="22">
        <f t="shared" si="16"/>
        <v>0</v>
      </c>
      <c r="M14" s="32" cm="1">
        <f t="array" ref="M14">ROUND('Investoinnit ennen 2024'!K14*(Parametrit!$B$9/Parametrit!$B$7),_xlfn.IFS('2024'!S14=100,-2,'2024'!S14=1,0))</f>
        <v>0</v>
      </c>
      <c r="N14" s="32"/>
      <c r="O14" s="33">
        <f>H14</f>
        <v>65</v>
      </c>
      <c r="P14" s="33">
        <f t="shared" si="17"/>
        <v>65</v>
      </c>
      <c r="Q14" s="34" t="str">
        <f>IF(AND(B14&gt;0,C14=""),"Ilmoita tuella rahoitettu osuus",IF(C14&gt;100,"Tuella rahoitettu osuus ei voi olla yli 100",IF(AND(B14&gt;0,H14=""),"Pitoaika puuttuu",IF(E14&gt;H14,"Keski-ikä ei voi olla suurempi kuin pitoaika",IF(AND(B14&gt;0,E14=""),"Keski-ikä puuttuu",IF(AND(B14&gt;0,OR(H14&lt;O14,H14&gt;P14)),"Syötetty pitoaika ei ole pitoaikavälin sisällä","OK"))))))</f>
        <v>OK</v>
      </c>
      <c r="S14" s="1">
        <v>100</v>
      </c>
    </row>
    <row r="15" spans="1:19" ht="15.75" thickBot="1" x14ac:dyDescent="0.3">
      <c r="A15" s="3" t="s">
        <v>11</v>
      </c>
      <c r="B15" s="45">
        <f t="shared" si="12"/>
        <v>0</v>
      </c>
      <c r="C15" s="54"/>
      <c r="D15" s="22">
        <f t="shared" si="13"/>
        <v>0</v>
      </c>
      <c r="E15" s="22">
        <f>Parametrit!$B$4-2025</f>
        <v>-1</v>
      </c>
      <c r="F15" s="54"/>
      <c r="G15" s="54"/>
      <c r="H15" s="39">
        <v>50</v>
      </c>
      <c r="I15" s="31">
        <f t="shared" si="14"/>
        <v>0</v>
      </c>
      <c r="J15" s="22">
        <f t="shared" si="15"/>
        <v>0</v>
      </c>
      <c r="K15" s="22">
        <f>IF(I15=0,0,I15/H15)</f>
        <v>0</v>
      </c>
      <c r="L15" s="22">
        <f t="shared" si="16"/>
        <v>0</v>
      </c>
      <c r="M15" s="32" cm="1">
        <f t="array" ref="M15">ROUND('Investoinnit ennen 2024'!K15*(Parametrit!$B$9/Parametrit!$B$7),_xlfn.IFS('2024'!S15=100,-2,'2024'!S15=1,0))</f>
        <v>0</v>
      </c>
      <c r="N15" s="32"/>
      <c r="O15" s="33">
        <f>H15</f>
        <v>50</v>
      </c>
      <c r="P15" s="33">
        <f t="shared" si="17"/>
        <v>50</v>
      </c>
      <c r="Q15" s="34" t="str">
        <f>IF(AND(B15&gt;0,C15=""),"Ilmoita tuella rahoitettu osuus",IF(C15&gt;100,"Tuella rahoitettu osuus ei voi olla yli 100",IF(AND(B15&gt;0,H15=""),"Pitoaika puuttuu",IF(E15&gt;H15,"Keski-ikä ei voi olla suurempi kuin pitoaika",IF(AND(B15&gt;0,E15=""),"Keski-ikä puuttuu",IF(AND(B15&gt;0,OR(H15&lt;O15,H15&gt;P15)),"Syötetty pitoaika ei ole pitoaikavälin sisällä","OK"))))))</f>
        <v>OK</v>
      </c>
      <c r="S15" s="1">
        <v>100</v>
      </c>
    </row>
    <row r="16" spans="1:19" ht="15.75" thickBot="1" x14ac:dyDescent="0.3">
      <c r="A16" s="4" t="s">
        <v>12</v>
      </c>
      <c r="B16" s="43"/>
      <c r="C16" s="56"/>
      <c r="D16" s="19"/>
      <c r="E16" s="19"/>
      <c r="F16" s="56"/>
      <c r="G16" s="56"/>
      <c r="H16" s="28"/>
      <c r="I16" s="21"/>
      <c r="J16" s="21"/>
      <c r="K16" s="21"/>
      <c r="L16" s="21"/>
      <c r="M16" s="21"/>
      <c r="N16" s="21"/>
      <c r="O16" s="19"/>
      <c r="S16" s="1">
        <v>100</v>
      </c>
    </row>
    <row r="17" spans="1:19" ht="15.75" thickBot="1" x14ac:dyDescent="0.3">
      <c r="A17" s="2" t="s">
        <v>10</v>
      </c>
      <c r="B17" s="45">
        <f t="shared" ref="B17:B24" si="18">F17-G17</f>
        <v>0</v>
      </c>
      <c r="C17" s="54"/>
      <c r="D17" s="22">
        <f t="shared" ref="D17:D24" si="19">B17*C17/100</f>
        <v>0</v>
      </c>
      <c r="E17" s="22">
        <f>Parametrit!$B$4-2025</f>
        <v>-1</v>
      </c>
      <c r="F17" s="54"/>
      <c r="G17" s="54"/>
      <c r="H17" s="42">
        <v>80</v>
      </c>
      <c r="I17" s="31">
        <f t="shared" ref="I17:I24" si="20">IF(N17="",(D17*(M17))/1000,(D17*(N17))/1000)</f>
        <v>0</v>
      </c>
      <c r="J17" s="22">
        <f t="shared" ref="J17:J24" si="21">IF(D17=0,0,I17*(1-E17/H17))</f>
        <v>0</v>
      </c>
      <c r="K17" s="22">
        <f t="shared" ref="K17:K24" si="22">IF(I17=0,0,I17/H17)</f>
        <v>0</v>
      </c>
      <c r="L17" s="22">
        <f t="shared" ref="L17:L24" si="23">IF(N17="",F17*(C17/100)*(M17)/1000,F17*(C17/100)*(N17)/1000)</f>
        <v>0</v>
      </c>
      <c r="M17" s="32" cm="1">
        <f t="array" ref="M17">ROUND('Investoinnit ennen 2024'!K17*(Parametrit!$B$9/Parametrit!$B$7),_xlfn.IFS('2024'!S17=100,-2,'2024'!S17=1,0))</f>
        <v>0</v>
      </c>
      <c r="N17" s="32"/>
      <c r="O17" s="33">
        <f t="shared" ref="O17:O24" si="24">H17</f>
        <v>80</v>
      </c>
      <c r="P17" s="33">
        <f t="shared" ref="P17:P24" si="25">O17</f>
        <v>80</v>
      </c>
      <c r="Q17" s="34" t="str">
        <f t="shared" ref="Q17:Q24" si="26">IF(AND(B17&gt;0,C17=""),"Ilmoita tuella rahoitettu osuus",IF(C17&gt;100,"Tuella rahoitettu osuus ei voi olla yli 100",IF(AND(B17&gt;0,H17=""),"Pitoaika puuttuu",IF(E17&gt;H17,"Keski-ikä ei voi olla suurempi kuin pitoaika",IF(AND(B17&gt;0,E17=""),"Keski-ikä puuttuu",IF(AND(B17&gt;0,OR(H17&lt;O17,H17&gt;P17)),"Syötetty pitoaika ei ole pitoaikavälin sisällä","OK"))))))</f>
        <v>OK</v>
      </c>
      <c r="S17" s="1">
        <v>100</v>
      </c>
    </row>
    <row r="18" spans="1:19" ht="15.75" thickBot="1" x14ac:dyDescent="0.3">
      <c r="A18" s="2" t="s">
        <v>13</v>
      </c>
      <c r="B18" s="45">
        <f t="shared" si="18"/>
        <v>0</v>
      </c>
      <c r="C18" s="54"/>
      <c r="D18" s="22">
        <f t="shared" si="19"/>
        <v>0</v>
      </c>
      <c r="E18" s="22">
        <f>Parametrit!$B$4-2025</f>
        <v>-1</v>
      </c>
      <c r="F18" s="54"/>
      <c r="G18" s="54"/>
      <c r="H18" s="42">
        <v>80</v>
      </c>
      <c r="I18" s="31">
        <f t="shared" si="20"/>
        <v>0</v>
      </c>
      <c r="J18" s="22">
        <f t="shared" si="21"/>
        <v>0</v>
      </c>
      <c r="K18" s="22">
        <f t="shared" si="22"/>
        <v>0</v>
      </c>
      <c r="L18" s="22">
        <f t="shared" si="23"/>
        <v>0</v>
      </c>
      <c r="M18" s="32" cm="1">
        <f t="array" ref="M18">ROUND('Investoinnit ennen 2024'!K18*(Parametrit!$B$9/Parametrit!$B$7),_xlfn.IFS('2024'!S18=100,-2,'2024'!S18=1,0))</f>
        <v>0</v>
      </c>
      <c r="N18" s="32"/>
      <c r="O18" s="33">
        <f t="shared" si="24"/>
        <v>80</v>
      </c>
      <c r="P18" s="33">
        <f t="shared" si="25"/>
        <v>80</v>
      </c>
      <c r="Q18" s="34" t="str">
        <f t="shared" si="26"/>
        <v>OK</v>
      </c>
      <c r="S18" s="1">
        <v>100</v>
      </c>
    </row>
    <row r="19" spans="1:19" ht="15.75" thickBot="1" x14ac:dyDescent="0.3">
      <c r="A19" s="2" t="s">
        <v>5</v>
      </c>
      <c r="B19" s="45">
        <f t="shared" si="18"/>
        <v>0</v>
      </c>
      <c r="C19" s="54"/>
      <c r="D19" s="22">
        <f t="shared" si="19"/>
        <v>0</v>
      </c>
      <c r="E19" s="22">
        <f>Parametrit!$B$4-2025</f>
        <v>-1</v>
      </c>
      <c r="F19" s="54"/>
      <c r="G19" s="54"/>
      <c r="H19" s="42">
        <v>65</v>
      </c>
      <c r="I19" s="31">
        <f t="shared" si="20"/>
        <v>0</v>
      </c>
      <c r="J19" s="22">
        <f t="shared" si="21"/>
        <v>0</v>
      </c>
      <c r="K19" s="22">
        <f t="shared" si="22"/>
        <v>0</v>
      </c>
      <c r="L19" s="22">
        <f t="shared" si="23"/>
        <v>0</v>
      </c>
      <c r="M19" s="32" cm="1">
        <f t="array" ref="M19">ROUND('Investoinnit ennen 2024'!K19*(Parametrit!$B$9/Parametrit!$B$7),_xlfn.IFS('2024'!S19=100,-2,'2024'!S19=1,0))</f>
        <v>0</v>
      </c>
      <c r="N19" s="32"/>
      <c r="O19" s="33">
        <f t="shared" si="24"/>
        <v>65</v>
      </c>
      <c r="P19" s="33">
        <f t="shared" si="25"/>
        <v>65</v>
      </c>
      <c r="Q19" s="34" t="str">
        <f t="shared" si="26"/>
        <v>OK</v>
      </c>
      <c r="S19" s="1">
        <v>100</v>
      </c>
    </row>
    <row r="20" spans="1:19" ht="15.75" thickBot="1" x14ac:dyDescent="0.3">
      <c r="A20" s="2" t="s">
        <v>14</v>
      </c>
      <c r="B20" s="45">
        <f t="shared" si="18"/>
        <v>0</v>
      </c>
      <c r="C20" s="54"/>
      <c r="D20" s="22">
        <f t="shared" si="19"/>
        <v>0</v>
      </c>
      <c r="E20" s="22">
        <f>Parametrit!$B$4-2025</f>
        <v>-1</v>
      </c>
      <c r="F20" s="54"/>
      <c r="G20" s="54"/>
      <c r="H20" s="42">
        <v>65</v>
      </c>
      <c r="I20" s="31">
        <f t="shared" si="20"/>
        <v>0</v>
      </c>
      <c r="J20" s="22">
        <f t="shared" si="21"/>
        <v>0</v>
      </c>
      <c r="K20" s="22">
        <f t="shared" si="22"/>
        <v>0</v>
      </c>
      <c r="L20" s="22">
        <f t="shared" si="23"/>
        <v>0</v>
      </c>
      <c r="M20" s="32" cm="1">
        <f t="array" ref="M20">ROUND('Investoinnit ennen 2024'!K20*(Parametrit!$B$9/Parametrit!$B$7),_xlfn.IFS('2024'!S20=100,-2,'2024'!S20=1,0))</f>
        <v>0</v>
      </c>
      <c r="N20" s="32"/>
      <c r="O20" s="33">
        <f t="shared" si="24"/>
        <v>65</v>
      </c>
      <c r="P20" s="33">
        <f t="shared" si="25"/>
        <v>65</v>
      </c>
      <c r="Q20" s="34" t="str">
        <f t="shared" si="26"/>
        <v>OK</v>
      </c>
      <c r="S20" s="1">
        <v>100</v>
      </c>
    </row>
    <row r="21" spans="1:19" ht="15.75" thickBot="1" x14ac:dyDescent="0.3">
      <c r="A21" s="2" t="s">
        <v>15</v>
      </c>
      <c r="B21" s="45">
        <f t="shared" si="18"/>
        <v>0</v>
      </c>
      <c r="C21" s="54"/>
      <c r="D21" s="22">
        <f t="shared" si="19"/>
        <v>0</v>
      </c>
      <c r="E21" s="22">
        <f>Parametrit!$B$4-2025</f>
        <v>-1</v>
      </c>
      <c r="F21" s="54"/>
      <c r="G21" s="54"/>
      <c r="H21" s="42">
        <v>65</v>
      </c>
      <c r="I21" s="31">
        <f t="shared" si="20"/>
        <v>0</v>
      </c>
      <c r="J21" s="22">
        <f t="shared" si="21"/>
        <v>0</v>
      </c>
      <c r="K21" s="22">
        <f t="shared" si="22"/>
        <v>0</v>
      </c>
      <c r="L21" s="22">
        <f t="shared" si="23"/>
        <v>0</v>
      </c>
      <c r="M21" s="32" cm="1">
        <f t="array" ref="M21">ROUND('Investoinnit ennen 2024'!K21*(Parametrit!$B$9/Parametrit!$B$7),_xlfn.IFS('2024'!S21=100,-2,'2024'!S21=1,0))</f>
        <v>0</v>
      </c>
      <c r="N21" s="32"/>
      <c r="O21" s="33">
        <f t="shared" si="24"/>
        <v>65</v>
      </c>
      <c r="P21" s="33">
        <f t="shared" si="25"/>
        <v>65</v>
      </c>
      <c r="Q21" s="34" t="str">
        <f t="shared" si="26"/>
        <v>OK</v>
      </c>
      <c r="S21" s="1">
        <v>100</v>
      </c>
    </row>
    <row r="22" spans="1:19" ht="15.75" thickBot="1" x14ac:dyDescent="0.3">
      <c r="A22" s="2" t="s">
        <v>6</v>
      </c>
      <c r="B22" s="45">
        <f t="shared" si="18"/>
        <v>0</v>
      </c>
      <c r="C22" s="54"/>
      <c r="D22" s="22">
        <f t="shared" si="19"/>
        <v>0</v>
      </c>
      <c r="E22" s="22">
        <f>Parametrit!$B$4-2025</f>
        <v>-1</v>
      </c>
      <c r="F22" s="54"/>
      <c r="G22" s="54"/>
      <c r="H22" s="42">
        <v>65</v>
      </c>
      <c r="I22" s="31">
        <f t="shared" si="20"/>
        <v>0</v>
      </c>
      <c r="J22" s="22">
        <f t="shared" si="21"/>
        <v>0</v>
      </c>
      <c r="K22" s="22">
        <f t="shared" si="22"/>
        <v>0</v>
      </c>
      <c r="L22" s="22">
        <f t="shared" si="23"/>
        <v>0</v>
      </c>
      <c r="M22" s="32" cm="1">
        <f t="array" ref="M22">ROUND('Investoinnit ennen 2024'!K22*(Parametrit!$B$9/Parametrit!$B$7),_xlfn.IFS('2024'!S22=100,-2,'2024'!S22=1,0))</f>
        <v>0</v>
      </c>
      <c r="N22" s="32"/>
      <c r="O22" s="33">
        <f t="shared" si="24"/>
        <v>65</v>
      </c>
      <c r="P22" s="33">
        <f t="shared" si="25"/>
        <v>65</v>
      </c>
      <c r="Q22" s="34" t="str">
        <f t="shared" si="26"/>
        <v>OK</v>
      </c>
      <c r="S22" s="1">
        <v>100</v>
      </c>
    </row>
    <row r="23" spans="1:19" ht="15.75" thickBot="1" x14ac:dyDescent="0.3">
      <c r="A23" s="2" t="s">
        <v>11</v>
      </c>
      <c r="B23" s="45">
        <f t="shared" si="18"/>
        <v>0</v>
      </c>
      <c r="C23" s="54"/>
      <c r="D23" s="22">
        <f t="shared" si="19"/>
        <v>0</v>
      </c>
      <c r="E23" s="22">
        <f>Parametrit!$B$4-2025</f>
        <v>-1</v>
      </c>
      <c r="F23" s="54"/>
      <c r="G23" s="54"/>
      <c r="H23" s="42">
        <v>50</v>
      </c>
      <c r="I23" s="31">
        <f t="shared" si="20"/>
        <v>0</v>
      </c>
      <c r="J23" s="22">
        <f t="shared" si="21"/>
        <v>0</v>
      </c>
      <c r="K23" s="22">
        <f t="shared" si="22"/>
        <v>0</v>
      </c>
      <c r="L23" s="22">
        <f t="shared" si="23"/>
        <v>0</v>
      </c>
      <c r="M23" s="32" cm="1">
        <f t="array" ref="M23">ROUND('Investoinnit ennen 2024'!K23*(Parametrit!$B$9/Parametrit!$B$7),_xlfn.IFS('2024'!S23=100,-2,'2024'!S23=1,0))</f>
        <v>0</v>
      </c>
      <c r="N23" s="32"/>
      <c r="O23" s="33">
        <f t="shared" si="24"/>
        <v>50</v>
      </c>
      <c r="P23" s="33">
        <f t="shared" si="25"/>
        <v>50</v>
      </c>
      <c r="Q23" s="34" t="str">
        <f t="shared" si="26"/>
        <v>OK</v>
      </c>
      <c r="S23" s="1">
        <v>100</v>
      </c>
    </row>
    <row r="24" spans="1:19" ht="15.75" thickBot="1" x14ac:dyDescent="0.3">
      <c r="A24" s="2" t="s">
        <v>7</v>
      </c>
      <c r="B24" s="45">
        <f t="shared" si="18"/>
        <v>0</v>
      </c>
      <c r="C24" s="54"/>
      <c r="D24" s="22">
        <f t="shared" si="19"/>
        <v>0</v>
      </c>
      <c r="E24" s="22">
        <f>Parametrit!$B$4-2025</f>
        <v>-1</v>
      </c>
      <c r="F24" s="54"/>
      <c r="G24" s="54"/>
      <c r="H24" s="42">
        <v>50</v>
      </c>
      <c r="I24" s="31">
        <f t="shared" si="20"/>
        <v>0</v>
      </c>
      <c r="J24" s="22">
        <f t="shared" si="21"/>
        <v>0</v>
      </c>
      <c r="K24" s="22">
        <f t="shared" si="22"/>
        <v>0</v>
      </c>
      <c r="L24" s="22">
        <f t="shared" si="23"/>
        <v>0</v>
      </c>
      <c r="M24" s="32" cm="1">
        <f t="array" ref="M24">ROUND('Investoinnit ennen 2024'!K24*(Parametrit!$B$9/Parametrit!$B$7),_xlfn.IFS('2024'!S24=100,-2,'2024'!S24=1,0))</f>
        <v>0</v>
      </c>
      <c r="N24" s="32"/>
      <c r="O24" s="33">
        <f t="shared" si="24"/>
        <v>50</v>
      </c>
      <c r="P24" s="33">
        <f t="shared" si="25"/>
        <v>50</v>
      </c>
      <c r="Q24" s="34" t="str">
        <f t="shared" si="26"/>
        <v>OK</v>
      </c>
      <c r="S24" s="1">
        <v>100</v>
      </c>
    </row>
    <row r="25" spans="1:19" ht="15.75" thickBot="1" x14ac:dyDescent="0.3">
      <c r="A25" s="4" t="s">
        <v>16</v>
      </c>
      <c r="B25" s="43"/>
      <c r="C25" s="56"/>
      <c r="D25" s="19"/>
      <c r="E25" s="19"/>
      <c r="F25" s="56"/>
      <c r="G25" s="56"/>
      <c r="H25" s="28"/>
      <c r="I25" s="21"/>
      <c r="J25" s="21"/>
      <c r="K25" s="21"/>
      <c r="L25" s="21"/>
      <c r="M25" s="21"/>
      <c r="N25" s="21"/>
      <c r="O25" s="19"/>
      <c r="S25" s="1">
        <v>100</v>
      </c>
    </row>
    <row r="26" spans="1:19" ht="15.75" thickBot="1" x14ac:dyDescent="0.3">
      <c r="A26" s="3" t="s">
        <v>17</v>
      </c>
      <c r="B26" s="45">
        <f t="shared" ref="B26:B34" si="27">F26-G26</f>
        <v>0</v>
      </c>
      <c r="C26" s="54"/>
      <c r="D26" s="22">
        <f t="shared" ref="D26:D34" si="28">B26*C26/100</f>
        <v>0</v>
      </c>
      <c r="E26" s="22">
        <f>Parametrit!$B$4-2025</f>
        <v>-1</v>
      </c>
      <c r="F26" s="54"/>
      <c r="G26" s="54"/>
      <c r="H26" s="39">
        <v>65</v>
      </c>
      <c r="I26" s="31">
        <f t="shared" ref="I26:I34" si="29">IF(N26="",(D26*(M26))/1000,(D26*(N26))/1000)</f>
        <v>0</v>
      </c>
      <c r="J26" s="22">
        <f t="shared" ref="J26:J34" si="30">IF(D26=0,0,I26*(1-E26/H26))</f>
        <v>0</v>
      </c>
      <c r="K26" s="22">
        <f t="shared" ref="K26:K34" si="31">IF(I26=0,0,I26/H26)</f>
        <v>0</v>
      </c>
      <c r="L26" s="22">
        <f t="shared" ref="L26:L34" si="32">IF(N26="",F26*(C26/100)*(M26)/1000,F26*(C26/100)*(N26)/1000)</f>
        <v>0</v>
      </c>
      <c r="M26" s="32" cm="1">
        <f t="array" ref="M26">ROUND('Investoinnit ennen 2024'!K26*(Parametrit!$B$9/Parametrit!$B$7),_xlfn.IFS('2024'!S26=100,-2,'2024'!S26=1,0))</f>
        <v>0</v>
      </c>
      <c r="N26" s="32"/>
      <c r="O26" s="33">
        <f t="shared" ref="O26:O34" si="33">H26</f>
        <v>65</v>
      </c>
      <c r="P26" s="33">
        <f t="shared" ref="P26:P34" si="34">O26</f>
        <v>65</v>
      </c>
      <c r="Q26" s="34" t="str">
        <f t="shared" ref="Q26:Q34" si="35">IF(AND(B26&gt;0,C26=""),"Ilmoita tuella rahoitettu osuus",IF(C26&gt;100,"Tuella rahoitettu osuus ei voi olla yli 100",IF(AND(B26&gt;0,H26=""),"Pitoaika puuttuu",IF(E26&gt;H26,"Keski-ikä ei voi olla suurempi kuin pitoaika",IF(AND(B26&gt;0,E26=""),"Keski-ikä puuttuu",IF(AND(B26&gt;0,OR(H26&lt;O26,H26&gt;P26)),"Syötetty pitoaika ei ole pitoaikavälin sisällä","OK"))))))</f>
        <v>OK</v>
      </c>
      <c r="S26" s="1">
        <v>100</v>
      </c>
    </row>
    <row r="27" spans="1:19" ht="15.75" thickBot="1" x14ac:dyDescent="0.3">
      <c r="A27" s="3" t="s">
        <v>18</v>
      </c>
      <c r="B27" s="45">
        <f t="shared" si="27"/>
        <v>0</v>
      </c>
      <c r="C27" s="54"/>
      <c r="D27" s="22">
        <f t="shared" si="28"/>
        <v>0</v>
      </c>
      <c r="E27" s="22">
        <f>Parametrit!$B$4-2025</f>
        <v>-1</v>
      </c>
      <c r="F27" s="54"/>
      <c r="G27" s="54"/>
      <c r="H27" s="39">
        <v>65</v>
      </c>
      <c r="I27" s="31">
        <f t="shared" si="29"/>
        <v>0</v>
      </c>
      <c r="J27" s="22">
        <f t="shared" si="30"/>
        <v>0</v>
      </c>
      <c r="K27" s="22">
        <f t="shared" si="31"/>
        <v>0</v>
      </c>
      <c r="L27" s="22">
        <f t="shared" si="32"/>
        <v>0</v>
      </c>
      <c r="M27" s="32" cm="1">
        <f t="array" ref="M27">ROUND('Investoinnit ennen 2024'!K27*(Parametrit!$B$9/Parametrit!$B$7),_xlfn.IFS('2024'!S27=100,-2,'2024'!S27=1,0))</f>
        <v>0</v>
      </c>
      <c r="N27" s="32"/>
      <c r="O27" s="33">
        <f t="shared" si="33"/>
        <v>65</v>
      </c>
      <c r="P27" s="33">
        <f t="shared" si="34"/>
        <v>65</v>
      </c>
      <c r="Q27" s="34" t="str">
        <f t="shared" si="35"/>
        <v>OK</v>
      </c>
      <c r="S27" s="1">
        <v>100</v>
      </c>
    </row>
    <row r="28" spans="1:19" ht="15.75" thickBot="1" x14ac:dyDescent="0.3">
      <c r="A28" s="3" t="s">
        <v>19</v>
      </c>
      <c r="B28" s="45">
        <f t="shared" si="27"/>
        <v>0</v>
      </c>
      <c r="C28" s="54"/>
      <c r="D28" s="22">
        <f t="shared" si="28"/>
        <v>0</v>
      </c>
      <c r="E28" s="22">
        <f>Parametrit!$B$4-2025</f>
        <v>-1</v>
      </c>
      <c r="F28" s="54"/>
      <c r="G28" s="54"/>
      <c r="H28" s="39">
        <v>65</v>
      </c>
      <c r="I28" s="31">
        <f t="shared" si="29"/>
        <v>0</v>
      </c>
      <c r="J28" s="22">
        <f t="shared" si="30"/>
        <v>0</v>
      </c>
      <c r="K28" s="22">
        <f t="shared" si="31"/>
        <v>0</v>
      </c>
      <c r="L28" s="22">
        <f t="shared" si="32"/>
        <v>0</v>
      </c>
      <c r="M28" s="32" cm="1">
        <f t="array" ref="M28">ROUND('Investoinnit ennen 2024'!K28*(Parametrit!$B$9/Parametrit!$B$7),_xlfn.IFS('2024'!S28=100,-2,'2024'!S28=1,0))</f>
        <v>0</v>
      </c>
      <c r="N28" s="32"/>
      <c r="O28" s="33">
        <f t="shared" si="33"/>
        <v>65</v>
      </c>
      <c r="P28" s="33">
        <f t="shared" si="34"/>
        <v>65</v>
      </c>
      <c r="Q28" s="34" t="str">
        <f t="shared" si="35"/>
        <v>OK</v>
      </c>
      <c r="S28" s="1">
        <v>100</v>
      </c>
    </row>
    <row r="29" spans="1:19" ht="15.75" thickBot="1" x14ac:dyDescent="0.3">
      <c r="A29" s="3" t="s">
        <v>20</v>
      </c>
      <c r="B29" s="45">
        <f t="shared" si="27"/>
        <v>0</v>
      </c>
      <c r="C29" s="54"/>
      <c r="D29" s="22">
        <f t="shared" si="28"/>
        <v>0</v>
      </c>
      <c r="E29" s="22">
        <f>Parametrit!$B$4-2025</f>
        <v>-1</v>
      </c>
      <c r="F29" s="54"/>
      <c r="G29" s="54"/>
      <c r="H29" s="39">
        <v>65</v>
      </c>
      <c r="I29" s="31">
        <f t="shared" si="29"/>
        <v>0</v>
      </c>
      <c r="J29" s="22">
        <f t="shared" si="30"/>
        <v>0</v>
      </c>
      <c r="K29" s="22">
        <f t="shared" si="31"/>
        <v>0</v>
      </c>
      <c r="L29" s="22">
        <f t="shared" si="32"/>
        <v>0</v>
      </c>
      <c r="M29" s="32" cm="1">
        <f t="array" ref="M29">ROUND('Investoinnit ennen 2024'!K29*(Parametrit!$B$9/Parametrit!$B$7),_xlfn.IFS('2024'!S29=100,-2,'2024'!S29=1,0))</f>
        <v>0</v>
      </c>
      <c r="N29" s="32"/>
      <c r="O29" s="33">
        <f t="shared" si="33"/>
        <v>65</v>
      </c>
      <c r="P29" s="33">
        <f t="shared" si="34"/>
        <v>65</v>
      </c>
      <c r="Q29" s="34" t="str">
        <f t="shared" si="35"/>
        <v>OK</v>
      </c>
      <c r="S29" s="1">
        <v>100</v>
      </c>
    </row>
    <row r="30" spans="1:19" ht="15.75" thickBot="1" x14ac:dyDescent="0.3">
      <c r="A30" s="3" t="s">
        <v>21</v>
      </c>
      <c r="B30" s="45">
        <f t="shared" si="27"/>
        <v>0</v>
      </c>
      <c r="C30" s="54"/>
      <c r="D30" s="22">
        <f t="shared" si="28"/>
        <v>0</v>
      </c>
      <c r="E30" s="22">
        <f>Parametrit!$B$4-2025</f>
        <v>-1</v>
      </c>
      <c r="F30" s="54"/>
      <c r="G30" s="54"/>
      <c r="H30" s="39">
        <v>65</v>
      </c>
      <c r="I30" s="31">
        <f t="shared" si="29"/>
        <v>0</v>
      </c>
      <c r="J30" s="22">
        <f t="shared" si="30"/>
        <v>0</v>
      </c>
      <c r="K30" s="22">
        <f t="shared" si="31"/>
        <v>0</v>
      </c>
      <c r="L30" s="22">
        <f t="shared" si="32"/>
        <v>0</v>
      </c>
      <c r="M30" s="32" cm="1">
        <f t="array" ref="M30">ROUND('Investoinnit ennen 2024'!K30*(Parametrit!$B$9/Parametrit!$B$7),_xlfn.IFS('2024'!S30=100,-2,'2024'!S30=1,0))</f>
        <v>0</v>
      </c>
      <c r="N30" s="32"/>
      <c r="O30" s="33">
        <f t="shared" si="33"/>
        <v>65</v>
      </c>
      <c r="P30" s="33">
        <f t="shared" si="34"/>
        <v>65</v>
      </c>
      <c r="Q30" s="34" t="str">
        <f t="shared" si="35"/>
        <v>OK</v>
      </c>
      <c r="S30" s="1">
        <v>100</v>
      </c>
    </row>
    <row r="31" spans="1:19" ht="15.75" thickBot="1" x14ac:dyDescent="0.3">
      <c r="A31" s="3" t="s">
        <v>22</v>
      </c>
      <c r="B31" s="45">
        <f t="shared" si="27"/>
        <v>0</v>
      </c>
      <c r="C31" s="54"/>
      <c r="D31" s="22">
        <f t="shared" si="28"/>
        <v>0</v>
      </c>
      <c r="E31" s="22">
        <f>Parametrit!$B$4-2025</f>
        <v>-1</v>
      </c>
      <c r="F31" s="54"/>
      <c r="G31" s="54"/>
      <c r="H31" s="39">
        <v>50</v>
      </c>
      <c r="I31" s="31">
        <f t="shared" si="29"/>
        <v>0</v>
      </c>
      <c r="J31" s="22">
        <f t="shared" si="30"/>
        <v>0</v>
      </c>
      <c r="K31" s="22">
        <f t="shared" si="31"/>
        <v>0</v>
      </c>
      <c r="L31" s="22">
        <f t="shared" si="32"/>
        <v>0</v>
      </c>
      <c r="M31" s="32" cm="1">
        <f t="array" ref="M31">ROUND('Investoinnit ennen 2024'!K31*(Parametrit!$B$9/Parametrit!$B$7),_xlfn.IFS('2024'!S31=100,-2,'2024'!S31=1,0))</f>
        <v>0</v>
      </c>
      <c r="N31" s="32"/>
      <c r="O31" s="33">
        <f t="shared" si="33"/>
        <v>50</v>
      </c>
      <c r="P31" s="33">
        <f t="shared" si="34"/>
        <v>50</v>
      </c>
      <c r="Q31" s="34" t="str">
        <f t="shared" si="35"/>
        <v>OK</v>
      </c>
      <c r="S31" s="1">
        <v>100</v>
      </c>
    </row>
    <row r="32" spans="1:19" ht="15.75" thickBot="1" x14ac:dyDescent="0.3">
      <c r="A32" s="3" t="s">
        <v>23</v>
      </c>
      <c r="B32" s="45">
        <f t="shared" si="27"/>
        <v>0</v>
      </c>
      <c r="C32" s="54"/>
      <c r="D32" s="22">
        <f t="shared" si="28"/>
        <v>0</v>
      </c>
      <c r="E32" s="22">
        <f>Parametrit!$B$4-2025</f>
        <v>-1</v>
      </c>
      <c r="F32" s="54"/>
      <c r="G32" s="54"/>
      <c r="H32" s="39">
        <v>65</v>
      </c>
      <c r="I32" s="31">
        <f t="shared" si="29"/>
        <v>0</v>
      </c>
      <c r="J32" s="22">
        <f t="shared" si="30"/>
        <v>0</v>
      </c>
      <c r="K32" s="22">
        <f t="shared" si="31"/>
        <v>0</v>
      </c>
      <c r="L32" s="22">
        <f t="shared" si="32"/>
        <v>0</v>
      </c>
      <c r="M32" s="32" cm="1">
        <f t="array" ref="M32">ROUND('Investoinnit ennen 2024'!K32*(Parametrit!$B$9/Parametrit!$B$7),_xlfn.IFS('2024'!S32=100,-2,'2024'!S32=1,0))</f>
        <v>0</v>
      </c>
      <c r="N32" s="32"/>
      <c r="O32" s="33">
        <f t="shared" si="33"/>
        <v>65</v>
      </c>
      <c r="P32" s="33">
        <f t="shared" si="34"/>
        <v>65</v>
      </c>
      <c r="Q32" s="34" t="str">
        <f t="shared" si="35"/>
        <v>OK</v>
      </c>
      <c r="S32" s="1">
        <v>100</v>
      </c>
    </row>
    <row r="33" spans="1:19" ht="15.75" thickBot="1" x14ac:dyDescent="0.3">
      <c r="A33" s="3" t="s">
        <v>24</v>
      </c>
      <c r="B33" s="45">
        <f t="shared" si="27"/>
        <v>0</v>
      </c>
      <c r="C33" s="54"/>
      <c r="D33" s="22">
        <f t="shared" si="28"/>
        <v>0</v>
      </c>
      <c r="E33" s="22">
        <f>Parametrit!$B$4-2025</f>
        <v>-1</v>
      </c>
      <c r="F33" s="54"/>
      <c r="G33" s="54"/>
      <c r="H33" s="39">
        <v>65</v>
      </c>
      <c r="I33" s="31">
        <f t="shared" si="29"/>
        <v>0</v>
      </c>
      <c r="J33" s="22">
        <f t="shared" si="30"/>
        <v>0</v>
      </c>
      <c r="K33" s="22">
        <f t="shared" si="31"/>
        <v>0</v>
      </c>
      <c r="L33" s="22">
        <f t="shared" si="32"/>
        <v>0</v>
      </c>
      <c r="M33" s="32" cm="1">
        <f t="array" ref="M33">ROUND('Investoinnit ennen 2024'!K33*(Parametrit!$B$9/Parametrit!$B$7),_xlfn.IFS('2024'!S33=100,-2,'2024'!S33=1,0))</f>
        <v>0</v>
      </c>
      <c r="N33" s="32"/>
      <c r="O33" s="33">
        <f t="shared" si="33"/>
        <v>65</v>
      </c>
      <c r="P33" s="33">
        <f t="shared" si="34"/>
        <v>65</v>
      </c>
      <c r="Q33" s="34" t="str">
        <f t="shared" si="35"/>
        <v>OK</v>
      </c>
      <c r="S33" s="1">
        <v>100</v>
      </c>
    </row>
    <row r="34" spans="1:19" ht="15.75" thickBot="1" x14ac:dyDescent="0.3">
      <c r="A34" s="3" t="s">
        <v>25</v>
      </c>
      <c r="B34" s="45">
        <f t="shared" si="27"/>
        <v>0</v>
      </c>
      <c r="C34" s="54"/>
      <c r="D34" s="22">
        <f t="shared" si="28"/>
        <v>0</v>
      </c>
      <c r="E34" s="22">
        <f>Parametrit!$B$4-2025</f>
        <v>-1</v>
      </c>
      <c r="F34" s="54"/>
      <c r="G34" s="54"/>
      <c r="H34" s="39">
        <v>40</v>
      </c>
      <c r="I34" s="31">
        <f t="shared" si="29"/>
        <v>0</v>
      </c>
      <c r="J34" s="22">
        <f t="shared" si="30"/>
        <v>0</v>
      </c>
      <c r="K34" s="22">
        <f t="shared" si="31"/>
        <v>0</v>
      </c>
      <c r="L34" s="22">
        <f t="shared" si="32"/>
        <v>0</v>
      </c>
      <c r="M34" s="32" cm="1">
        <f t="array" ref="M34">ROUND('Investoinnit ennen 2024'!K34*(Parametrit!$B$9/Parametrit!$B$7),_xlfn.IFS('2024'!S34=100,-2,'2024'!S34=1,0))</f>
        <v>0</v>
      </c>
      <c r="N34" s="32"/>
      <c r="O34" s="33">
        <f t="shared" si="33"/>
        <v>40</v>
      </c>
      <c r="P34" s="33">
        <f t="shared" si="34"/>
        <v>40</v>
      </c>
      <c r="Q34" s="34" t="str">
        <f t="shared" si="35"/>
        <v>OK</v>
      </c>
      <c r="S34" s="1">
        <v>100</v>
      </c>
    </row>
    <row r="35" spans="1:19" ht="15.75" thickBot="1" x14ac:dyDescent="0.3">
      <c r="A35" s="4" t="s">
        <v>26</v>
      </c>
      <c r="B35" s="43"/>
      <c r="C35" s="56"/>
      <c r="D35" s="19"/>
      <c r="E35" s="19"/>
      <c r="F35" s="56"/>
      <c r="G35" s="56"/>
      <c r="H35" s="28"/>
      <c r="I35" s="21"/>
      <c r="J35" s="21"/>
      <c r="K35" s="21"/>
      <c r="L35" s="21"/>
      <c r="M35" s="21"/>
      <c r="N35" s="21"/>
      <c r="O35" s="19"/>
      <c r="S35" s="1">
        <v>100</v>
      </c>
    </row>
    <row r="36" spans="1:19" ht="15.75" thickBot="1" x14ac:dyDescent="0.3">
      <c r="A36" s="3" t="s">
        <v>27</v>
      </c>
      <c r="B36" s="45">
        <f>F36-G36</f>
        <v>0</v>
      </c>
      <c r="C36" s="54"/>
      <c r="D36" s="22">
        <f>B36*C36/100</f>
        <v>0</v>
      </c>
      <c r="E36" s="38"/>
      <c r="F36" s="54"/>
      <c r="G36" s="54"/>
      <c r="H36" s="44"/>
      <c r="I36" s="31">
        <f>IF(N36="",(D36*(M36))/1000,(D36*(N36))/1000)</f>
        <v>0</v>
      </c>
      <c r="J36" s="22">
        <f>I36</f>
        <v>0</v>
      </c>
      <c r="K36" s="22">
        <v>0</v>
      </c>
      <c r="L36" s="22">
        <f>IF(N36="",F36*(C36/100)*(M36)/1000,F36*(C36/100)*(N36)/1000)</f>
        <v>0</v>
      </c>
      <c r="M36" s="32" cm="1">
        <f t="array" ref="M36">ROUND('Investoinnit ennen 2024'!K36*(Parametrit!$B$9/Parametrit!$B$7),_xlfn.IFS('2024'!S36=100,-2,'2024'!S36=1,0))</f>
        <v>0</v>
      </c>
      <c r="N36" s="32"/>
      <c r="O36" s="33"/>
      <c r="P36" s="33"/>
      <c r="Q36" s="34" t="str">
        <f>IF(AND(B36&gt;0,C36=""),"Ilmoita tuella rahoitettu osuus",IF(C36&gt;100,"Tuella rahoitettu osuus ei voi olla yli 100","OK"))</f>
        <v>OK</v>
      </c>
      <c r="S36" s="1">
        <v>100</v>
      </c>
    </row>
    <row r="37" spans="1:19" ht="30" customHeight="1" thickBot="1" x14ac:dyDescent="0.3">
      <c r="A37" s="6" t="s">
        <v>28</v>
      </c>
      <c r="B37" s="43"/>
      <c r="C37" s="56"/>
      <c r="D37" s="19"/>
      <c r="E37" s="19"/>
      <c r="F37" s="56"/>
      <c r="G37" s="56"/>
      <c r="H37" s="29"/>
      <c r="I37" s="21"/>
      <c r="J37" s="21"/>
      <c r="K37" s="21"/>
      <c r="L37" s="21"/>
      <c r="M37" s="21"/>
      <c r="N37" s="21"/>
      <c r="O37" s="19"/>
      <c r="S37" s="1">
        <v>100</v>
      </c>
    </row>
    <row r="38" spans="1:19" ht="25.5" customHeight="1" x14ac:dyDescent="0.25">
      <c r="A38" s="5" t="s">
        <v>29</v>
      </c>
      <c r="B38" s="43"/>
      <c r="C38" s="56"/>
      <c r="D38" s="19"/>
      <c r="E38" s="19"/>
      <c r="F38" s="56"/>
      <c r="G38" s="56"/>
      <c r="H38" s="28"/>
      <c r="I38" s="21"/>
      <c r="J38" s="21"/>
      <c r="K38" s="21"/>
      <c r="L38" s="21"/>
      <c r="M38" s="21"/>
      <c r="N38" s="21"/>
      <c r="O38" s="19"/>
      <c r="S38" s="1">
        <v>100</v>
      </c>
    </row>
    <row r="39" spans="1:19" ht="15.75" thickBot="1" x14ac:dyDescent="0.3">
      <c r="A39" s="3" t="s">
        <v>30</v>
      </c>
      <c r="B39" s="45">
        <f t="shared" ref="B39:B47" si="36">F39-G39</f>
        <v>0</v>
      </c>
      <c r="C39" s="54"/>
      <c r="D39" s="22">
        <f t="shared" ref="D39:D47" si="37">B39*C39/100</f>
        <v>0</v>
      </c>
      <c r="E39" s="22">
        <f>Parametrit!$B$4-2025</f>
        <v>-1</v>
      </c>
      <c r="F39" s="54"/>
      <c r="G39" s="54"/>
      <c r="H39" s="39">
        <v>50</v>
      </c>
      <c r="I39" s="31">
        <f t="shared" ref="I39:I47" si="38">IF(N39="",(D39*(M39))/1000,(D39*(N39))/1000)</f>
        <v>0</v>
      </c>
      <c r="J39" s="22">
        <f t="shared" ref="J39:J47" si="39">IF(D39=0,0,I39*(1-E39/H39))</f>
        <v>0</v>
      </c>
      <c r="K39" s="22">
        <f t="shared" ref="K39:K47" si="40">IF(I39=0,0,I39/H39)</f>
        <v>0</v>
      </c>
      <c r="L39" s="22">
        <f t="shared" ref="L39:L47" si="41">IF(N39="",F39*(C39/100)*(M39)/1000,F39*(C39/100)*(N39)/1000)</f>
        <v>0</v>
      </c>
      <c r="M39" s="32" cm="1">
        <f t="array" ref="M39">ROUND('Investoinnit ennen 2024'!K39*(Parametrit!$B$9/Parametrit!$B$7),_xlfn.IFS('2024'!S39=100,-2,'2024'!S39=1,0))</f>
        <v>0</v>
      </c>
      <c r="N39" s="32"/>
      <c r="O39" s="33">
        <f t="shared" ref="O39:O47" si="42">H39</f>
        <v>50</v>
      </c>
      <c r="P39" s="33">
        <f t="shared" ref="P39:P47" si="43">O39</f>
        <v>50</v>
      </c>
      <c r="Q39" s="34" t="str">
        <f t="shared" ref="Q39:Q47" si="44">IF(AND(B39&gt;0,C39=""),"Ilmoita tuella rahoitettu osuus",IF(C39&gt;100,"Tuella rahoitettu osuus ei voi olla yli 100",IF(AND(B39&gt;0,H39=""),"Pitoaika puuttuu",IF(E39&gt;H39,"Keski-ikä ei voi olla suurempi kuin pitoaika",IF(AND(B39&gt;0,E39=""),"Keski-ikä puuttuu",IF(AND(B39&gt;0,OR(H39&lt;O39,H39&gt;P39)),"Syötetty pitoaika ei ole pitoaikavälin sisällä","OK"))))))</f>
        <v>OK</v>
      </c>
      <c r="S39" s="1">
        <v>100</v>
      </c>
    </row>
    <row r="40" spans="1:19" ht="15.75" thickBot="1" x14ac:dyDescent="0.3">
      <c r="A40" s="2" t="s">
        <v>31</v>
      </c>
      <c r="B40" s="45">
        <f t="shared" si="36"/>
        <v>0</v>
      </c>
      <c r="C40" s="54"/>
      <c r="D40" s="22">
        <f t="shared" si="37"/>
        <v>0</v>
      </c>
      <c r="E40" s="22">
        <f>Parametrit!$B$4-2025</f>
        <v>-1</v>
      </c>
      <c r="F40" s="54"/>
      <c r="G40" s="54"/>
      <c r="H40" s="39">
        <v>50</v>
      </c>
      <c r="I40" s="31">
        <f t="shared" si="38"/>
        <v>0</v>
      </c>
      <c r="J40" s="22">
        <f t="shared" si="39"/>
        <v>0</v>
      </c>
      <c r="K40" s="22">
        <f t="shared" si="40"/>
        <v>0</v>
      </c>
      <c r="L40" s="22">
        <f t="shared" si="41"/>
        <v>0</v>
      </c>
      <c r="M40" s="32" cm="1">
        <f t="array" ref="M40">ROUND('Investoinnit ennen 2024'!K40*(Parametrit!$B$9/Parametrit!$B$7),_xlfn.IFS('2024'!S40=100,-2,'2024'!S40=1,0))</f>
        <v>0</v>
      </c>
      <c r="N40" s="32"/>
      <c r="O40" s="33">
        <f t="shared" si="42"/>
        <v>50</v>
      </c>
      <c r="P40" s="33">
        <f t="shared" si="43"/>
        <v>50</v>
      </c>
      <c r="Q40" s="34" t="str">
        <f t="shared" si="44"/>
        <v>OK</v>
      </c>
      <c r="S40" s="1">
        <v>100</v>
      </c>
    </row>
    <row r="41" spans="1:19" ht="15.75" thickBot="1" x14ac:dyDescent="0.3">
      <c r="A41" s="2" t="s">
        <v>32</v>
      </c>
      <c r="B41" s="45">
        <f t="shared" si="36"/>
        <v>0</v>
      </c>
      <c r="C41" s="54"/>
      <c r="D41" s="22">
        <f t="shared" si="37"/>
        <v>0</v>
      </c>
      <c r="E41" s="22">
        <f>Parametrit!$B$4-2025</f>
        <v>-1</v>
      </c>
      <c r="F41" s="54"/>
      <c r="G41" s="54"/>
      <c r="H41" s="39">
        <v>50</v>
      </c>
      <c r="I41" s="31">
        <f t="shared" si="38"/>
        <v>0</v>
      </c>
      <c r="J41" s="22">
        <f t="shared" si="39"/>
        <v>0</v>
      </c>
      <c r="K41" s="22">
        <f t="shared" si="40"/>
        <v>0</v>
      </c>
      <c r="L41" s="22">
        <f t="shared" si="41"/>
        <v>0</v>
      </c>
      <c r="M41" s="32" cm="1">
        <f t="array" ref="M41">ROUND('Investoinnit ennen 2024'!K41*(Parametrit!$B$9/Parametrit!$B$7),_xlfn.IFS('2024'!S41=100,-2,'2024'!S41=1,0))</f>
        <v>0</v>
      </c>
      <c r="N41" s="32"/>
      <c r="O41" s="33">
        <f t="shared" si="42"/>
        <v>50</v>
      </c>
      <c r="P41" s="33">
        <f t="shared" si="43"/>
        <v>50</v>
      </c>
      <c r="Q41" s="34" t="str">
        <f t="shared" si="44"/>
        <v>OK</v>
      </c>
      <c r="S41" s="1">
        <v>100</v>
      </c>
    </row>
    <row r="42" spans="1:19" ht="15.75" thickBot="1" x14ac:dyDescent="0.3">
      <c r="A42" s="2" t="s">
        <v>33</v>
      </c>
      <c r="B42" s="45">
        <f t="shared" si="36"/>
        <v>0</v>
      </c>
      <c r="C42" s="54"/>
      <c r="D42" s="22">
        <f t="shared" si="37"/>
        <v>0</v>
      </c>
      <c r="E42" s="22">
        <f>Parametrit!$B$4-2025</f>
        <v>-1</v>
      </c>
      <c r="F42" s="54"/>
      <c r="G42" s="54"/>
      <c r="H42" s="42">
        <v>50</v>
      </c>
      <c r="I42" s="31">
        <f t="shared" si="38"/>
        <v>0</v>
      </c>
      <c r="J42" s="22">
        <f t="shared" si="39"/>
        <v>0</v>
      </c>
      <c r="K42" s="22">
        <f t="shared" si="40"/>
        <v>0</v>
      </c>
      <c r="L42" s="22">
        <f t="shared" si="41"/>
        <v>0</v>
      </c>
      <c r="M42" s="32" cm="1">
        <f t="array" ref="M42">ROUND('Investoinnit ennen 2024'!K42*(Parametrit!$B$9/Parametrit!$B$7),_xlfn.IFS('2024'!S42=100,-2,'2024'!S42=1,0))</f>
        <v>0</v>
      </c>
      <c r="N42" s="32"/>
      <c r="O42" s="33">
        <f t="shared" si="42"/>
        <v>50</v>
      </c>
      <c r="P42" s="33">
        <f t="shared" si="43"/>
        <v>50</v>
      </c>
      <c r="Q42" s="34" t="str">
        <f t="shared" si="44"/>
        <v>OK</v>
      </c>
      <c r="S42" s="1">
        <v>100</v>
      </c>
    </row>
    <row r="43" spans="1:19" ht="15.75" thickBot="1" x14ac:dyDescent="0.3">
      <c r="A43" s="2" t="s">
        <v>34</v>
      </c>
      <c r="B43" s="45">
        <f t="shared" si="36"/>
        <v>0</v>
      </c>
      <c r="C43" s="54"/>
      <c r="D43" s="22">
        <f t="shared" si="37"/>
        <v>0</v>
      </c>
      <c r="E43" s="22">
        <f>Parametrit!$B$4-2025</f>
        <v>-1</v>
      </c>
      <c r="F43" s="54"/>
      <c r="G43" s="54"/>
      <c r="H43" s="42">
        <v>40</v>
      </c>
      <c r="I43" s="31">
        <f t="shared" si="38"/>
        <v>0</v>
      </c>
      <c r="J43" s="22">
        <f t="shared" si="39"/>
        <v>0</v>
      </c>
      <c r="K43" s="22">
        <f t="shared" si="40"/>
        <v>0</v>
      </c>
      <c r="L43" s="22">
        <f t="shared" si="41"/>
        <v>0</v>
      </c>
      <c r="M43" s="32" cm="1">
        <f t="array" ref="M43">ROUND('Investoinnit ennen 2024'!K43*(Parametrit!$B$9/Parametrit!$B$7),_xlfn.IFS('2024'!S43=100,-2,'2024'!S43=1,0))</f>
        <v>0</v>
      </c>
      <c r="N43" s="32"/>
      <c r="O43" s="33">
        <f t="shared" si="42"/>
        <v>40</v>
      </c>
      <c r="P43" s="33">
        <f t="shared" si="43"/>
        <v>40</v>
      </c>
      <c r="Q43" s="34" t="str">
        <f t="shared" si="44"/>
        <v>OK</v>
      </c>
      <c r="S43" s="1">
        <v>100</v>
      </c>
    </row>
    <row r="44" spans="1:19" ht="15.75" thickBot="1" x14ac:dyDescent="0.3">
      <c r="A44" s="2" t="s">
        <v>35</v>
      </c>
      <c r="B44" s="45">
        <f t="shared" si="36"/>
        <v>0</v>
      </c>
      <c r="C44" s="54"/>
      <c r="D44" s="22">
        <f t="shared" si="37"/>
        <v>0</v>
      </c>
      <c r="E44" s="22">
        <f>Parametrit!$B$4-2025</f>
        <v>-1</v>
      </c>
      <c r="F44" s="54"/>
      <c r="G44" s="54"/>
      <c r="H44" s="42">
        <v>40</v>
      </c>
      <c r="I44" s="31">
        <f t="shared" si="38"/>
        <v>0</v>
      </c>
      <c r="J44" s="22">
        <f t="shared" si="39"/>
        <v>0</v>
      </c>
      <c r="K44" s="22">
        <f t="shared" si="40"/>
        <v>0</v>
      </c>
      <c r="L44" s="22">
        <f t="shared" si="41"/>
        <v>0</v>
      </c>
      <c r="M44" s="32" cm="1">
        <f t="array" ref="M44">ROUND('Investoinnit ennen 2024'!K44*(Parametrit!$B$9/Parametrit!$B$7),_xlfn.IFS('2024'!S44=100,-2,'2024'!S44=1,0))</f>
        <v>0</v>
      </c>
      <c r="N44" s="32"/>
      <c r="O44" s="33">
        <f t="shared" si="42"/>
        <v>40</v>
      </c>
      <c r="P44" s="33">
        <f t="shared" si="43"/>
        <v>40</v>
      </c>
      <c r="Q44" s="34" t="str">
        <f t="shared" si="44"/>
        <v>OK</v>
      </c>
      <c r="S44" s="1">
        <v>100</v>
      </c>
    </row>
    <row r="45" spans="1:19" ht="15.75" thickBot="1" x14ac:dyDescent="0.3">
      <c r="A45" s="2" t="s">
        <v>36</v>
      </c>
      <c r="B45" s="45">
        <f t="shared" si="36"/>
        <v>0</v>
      </c>
      <c r="C45" s="54"/>
      <c r="D45" s="22">
        <f t="shared" si="37"/>
        <v>0</v>
      </c>
      <c r="E45" s="22">
        <f>Parametrit!$B$4-2025</f>
        <v>-1</v>
      </c>
      <c r="F45" s="54"/>
      <c r="G45" s="54"/>
      <c r="H45" s="42">
        <v>40</v>
      </c>
      <c r="I45" s="31">
        <f t="shared" si="38"/>
        <v>0</v>
      </c>
      <c r="J45" s="22">
        <f t="shared" si="39"/>
        <v>0</v>
      </c>
      <c r="K45" s="22">
        <f t="shared" si="40"/>
        <v>0</v>
      </c>
      <c r="L45" s="22">
        <f t="shared" si="41"/>
        <v>0</v>
      </c>
      <c r="M45" s="32" cm="1">
        <f t="array" ref="M45">ROUND('Investoinnit ennen 2024'!K45*(Parametrit!$B$9/Parametrit!$B$7),_xlfn.IFS('2024'!S45=100,-2,'2024'!S45=1,0))</f>
        <v>0</v>
      </c>
      <c r="N45" s="32"/>
      <c r="O45" s="33">
        <f t="shared" si="42"/>
        <v>40</v>
      </c>
      <c r="P45" s="33">
        <f t="shared" si="43"/>
        <v>40</v>
      </c>
      <c r="Q45" s="34" t="str">
        <f t="shared" si="44"/>
        <v>OK</v>
      </c>
      <c r="S45" s="1">
        <v>100</v>
      </c>
    </row>
    <row r="46" spans="1:19" ht="15.75" thickBot="1" x14ac:dyDescent="0.3">
      <c r="A46" s="2" t="s">
        <v>37</v>
      </c>
      <c r="B46" s="45">
        <f t="shared" si="36"/>
        <v>0</v>
      </c>
      <c r="C46" s="54"/>
      <c r="D46" s="22">
        <f t="shared" si="37"/>
        <v>0</v>
      </c>
      <c r="E46" s="22">
        <f>Parametrit!$B$4-2025</f>
        <v>-1</v>
      </c>
      <c r="F46" s="54"/>
      <c r="G46" s="54"/>
      <c r="H46" s="42">
        <v>50</v>
      </c>
      <c r="I46" s="31">
        <f t="shared" si="38"/>
        <v>0</v>
      </c>
      <c r="J46" s="22">
        <f t="shared" si="39"/>
        <v>0</v>
      </c>
      <c r="K46" s="22">
        <f t="shared" si="40"/>
        <v>0</v>
      </c>
      <c r="L46" s="22">
        <f t="shared" si="41"/>
        <v>0</v>
      </c>
      <c r="M46" s="32" cm="1">
        <f t="array" ref="M46">ROUND('Investoinnit ennen 2024'!K46*(Parametrit!$B$9/Parametrit!$B$7),_xlfn.IFS('2024'!S46=100,-2,'2024'!S46=1,0))</f>
        <v>0</v>
      </c>
      <c r="N46" s="32"/>
      <c r="O46" s="33">
        <f t="shared" si="42"/>
        <v>50</v>
      </c>
      <c r="P46" s="33">
        <f t="shared" si="43"/>
        <v>50</v>
      </c>
      <c r="Q46" s="34" t="str">
        <f t="shared" si="44"/>
        <v>OK</v>
      </c>
      <c r="S46" s="1">
        <v>100</v>
      </c>
    </row>
    <row r="47" spans="1:19" ht="15.75" thickBot="1" x14ac:dyDescent="0.3">
      <c r="A47" s="2" t="s">
        <v>38</v>
      </c>
      <c r="B47" s="45">
        <f t="shared" si="36"/>
        <v>0</v>
      </c>
      <c r="C47" s="54"/>
      <c r="D47" s="22">
        <f t="shared" si="37"/>
        <v>0</v>
      </c>
      <c r="E47" s="22">
        <f>Parametrit!$B$4-2025</f>
        <v>-1</v>
      </c>
      <c r="F47" s="54"/>
      <c r="G47" s="54"/>
      <c r="H47" s="39">
        <v>50</v>
      </c>
      <c r="I47" s="31">
        <f t="shared" si="38"/>
        <v>0</v>
      </c>
      <c r="J47" s="22">
        <f t="shared" si="39"/>
        <v>0</v>
      </c>
      <c r="K47" s="22">
        <f t="shared" si="40"/>
        <v>0</v>
      </c>
      <c r="L47" s="22">
        <f t="shared" si="41"/>
        <v>0</v>
      </c>
      <c r="M47" s="32" cm="1">
        <f t="array" ref="M47">ROUND('Investoinnit ennen 2024'!K47*(Parametrit!$B$9/Parametrit!$B$7),_xlfn.IFS('2024'!S47=100,-2,'2024'!S47=1,0))</f>
        <v>0</v>
      </c>
      <c r="N47" s="32"/>
      <c r="O47" s="33">
        <f t="shared" si="42"/>
        <v>50</v>
      </c>
      <c r="P47" s="33">
        <f t="shared" si="43"/>
        <v>50</v>
      </c>
      <c r="Q47" s="34" t="str">
        <f t="shared" si="44"/>
        <v>OK</v>
      </c>
      <c r="S47" s="1">
        <v>100</v>
      </c>
    </row>
    <row r="48" spans="1:19" ht="25.5" customHeight="1" x14ac:dyDescent="0.25">
      <c r="A48" s="5" t="s">
        <v>39</v>
      </c>
      <c r="B48" s="43"/>
      <c r="C48" s="56"/>
      <c r="D48" s="19"/>
      <c r="E48" s="19"/>
      <c r="F48" s="56"/>
      <c r="G48" s="56"/>
      <c r="H48" s="28"/>
      <c r="I48" s="21"/>
      <c r="J48" s="21"/>
      <c r="K48" s="21"/>
      <c r="L48" s="21"/>
      <c r="M48" s="21"/>
      <c r="N48" s="21"/>
      <c r="O48" s="19"/>
      <c r="S48" s="1">
        <v>100</v>
      </c>
    </row>
    <row r="49" spans="1:19" ht="15.75" thickBot="1" x14ac:dyDescent="0.3">
      <c r="A49" s="2" t="s">
        <v>40</v>
      </c>
      <c r="B49" s="45">
        <f t="shared" ref="B49:B57" si="45">F49-G49</f>
        <v>0</v>
      </c>
      <c r="C49" s="54"/>
      <c r="D49" s="22">
        <f t="shared" ref="D49:D57" si="46">B49*C49/100</f>
        <v>0</v>
      </c>
      <c r="E49" s="22">
        <f>Parametrit!$B$4-2025</f>
        <v>-1</v>
      </c>
      <c r="F49" s="54"/>
      <c r="G49" s="54"/>
      <c r="H49" s="42">
        <v>20</v>
      </c>
      <c r="I49" s="31">
        <f t="shared" ref="I49:I57" si="47">IF(N49="",(D49*(M49))/1000,(D49*(N49))/1000)</f>
        <v>0</v>
      </c>
      <c r="J49" s="22">
        <f t="shared" ref="J49:J57" si="48">IF(D49=0,0,I49*(1-E49/H49))</f>
        <v>0</v>
      </c>
      <c r="K49" s="22">
        <f t="shared" ref="K49:K57" si="49">IF(I49=0,0,I49/H49)</f>
        <v>0</v>
      </c>
      <c r="L49" s="22">
        <f t="shared" ref="L49:L57" si="50">IF(N49="",F49*(C49/100)*(M49)/1000,F49*(C49/100)*(N49)/1000)</f>
        <v>0</v>
      </c>
      <c r="M49" s="32" cm="1">
        <f t="array" ref="M49">ROUND('Investoinnit ennen 2024'!K49*(Parametrit!$B$9/Parametrit!$B$7),_xlfn.IFS('2024'!S49=100,-2,'2024'!S49=1,0))</f>
        <v>0</v>
      </c>
      <c r="N49" s="32"/>
      <c r="O49" s="33">
        <f t="shared" ref="O49:O57" si="51">H49</f>
        <v>20</v>
      </c>
      <c r="P49" s="33">
        <f t="shared" ref="P49:P57" si="52">O49</f>
        <v>20</v>
      </c>
      <c r="Q49" s="34" t="str">
        <f t="shared" ref="Q49:Q57" si="53">IF(AND(B49&gt;0,C49=""),"Ilmoita tuella rahoitettu osuus",IF(C49&gt;100,"Tuella rahoitettu osuus ei voi olla yli 100",IF(AND(B49&gt;0,H49=""),"Pitoaika puuttuu",IF(E49&gt;H49,"Keski-ikä ei voi olla suurempi kuin pitoaika",IF(AND(B49&gt;0,E49=""),"Keski-ikä puuttuu",IF(AND(B49&gt;0,OR(H49&lt;O49,H49&gt;P49)),"Syötetty pitoaika ei ole pitoaikavälin sisällä","OK"))))))</f>
        <v>OK</v>
      </c>
      <c r="S49" s="1">
        <v>100</v>
      </c>
    </row>
    <row r="50" spans="1:19" ht="15.75" thickBot="1" x14ac:dyDescent="0.3">
      <c r="A50" s="2" t="s">
        <v>41</v>
      </c>
      <c r="B50" s="45">
        <f t="shared" si="45"/>
        <v>0</v>
      </c>
      <c r="C50" s="54"/>
      <c r="D50" s="22">
        <f t="shared" si="46"/>
        <v>0</v>
      </c>
      <c r="E50" s="22">
        <f>Parametrit!$B$4-2025</f>
        <v>-1</v>
      </c>
      <c r="F50" s="54"/>
      <c r="G50" s="54"/>
      <c r="H50" s="42">
        <v>20</v>
      </c>
      <c r="I50" s="31">
        <f t="shared" si="47"/>
        <v>0</v>
      </c>
      <c r="J50" s="22">
        <f t="shared" si="48"/>
        <v>0</v>
      </c>
      <c r="K50" s="22">
        <f t="shared" si="49"/>
        <v>0</v>
      </c>
      <c r="L50" s="22">
        <f t="shared" si="50"/>
        <v>0</v>
      </c>
      <c r="M50" s="32" cm="1">
        <f t="array" ref="M50">ROUND('Investoinnit ennen 2024'!K50*(Parametrit!$B$9/Parametrit!$B$7),_xlfn.IFS('2024'!S50=100,-2,'2024'!S50=1,0))</f>
        <v>0</v>
      </c>
      <c r="N50" s="32"/>
      <c r="O50" s="33">
        <f t="shared" si="51"/>
        <v>20</v>
      </c>
      <c r="P50" s="33">
        <f t="shared" si="52"/>
        <v>20</v>
      </c>
      <c r="Q50" s="34" t="str">
        <f t="shared" si="53"/>
        <v>OK</v>
      </c>
      <c r="S50" s="1">
        <v>100</v>
      </c>
    </row>
    <row r="51" spans="1:19" ht="15.75" thickBot="1" x14ac:dyDescent="0.3">
      <c r="A51" s="2" t="s">
        <v>42</v>
      </c>
      <c r="B51" s="45">
        <f t="shared" si="45"/>
        <v>0</v>
      </c>
      <c r="C51" s="54"/>
      <c r="D51" s="22">
        <f t="shared" si="46"/>
        <v>0</v>
      </c>
      <c r="E51" s="22">
        <f>Parametrit!$B$4-2025</f>
        <v>-1</v>
      </c>
      <c r="F51" s="54"/>
      <c r="G51" s="54"/>
      <c r="H51" s="42">
        <v>20</v>
      </c>
      <c r="I51" s="31">
        <f t="shared" si="47"/>
        <v>0</v>
      </c>
      <c r="J51" s="22">
        <f t="shared" si="48"/>
        <v>0</v>
      </c>
      <c r="K51" s="22">
        <f t="shared" si="49"/>
        <v>0</v>
      </c>
      <c r="L51" s="22">
        <f t="shared" si="50"/>
        <v>0</v>
      </c>
      <c r="M51" s="32" cm="1">
        <f t="array" ref="M51">ROUND('Investoinnit ennen 2024'!K51*(Parametrit!$B$9/Parametrit!$B$7),_xlfn.IFS('2024'!S51=100,-2,'2024'!S51=1,0))</f>
        <v>0</v>
      </c>
      <c r="N51" s="32"/>
      <c r="O51" s="33">
        <f t="shared" si="51"/>
        <v>20</v>
      </c>
      <c r="P51" s="33">
        <f t="shared" si="52"/>
        <v>20</v>
      </c>
      <c r="Q51" s="34" t="str">
        <f t="shared" si="53"/>
        <v>OK</v>
      </c>
      <c r="S51" s="1">
        <v>100</v>
      </c>
    </row>
    <row r="52" spans="1:19" ht="15.75" thickBot="1" x14ac:dyDescent="0.3">
      <c r="A52" s="2" t="s">
        <v>43</v>
      </c>
      <c r="B52" s="45">
        <f t="shared" si="45"/>
        <v>0</v>
      </c>
      <c r="C52" s="54"/>
      <c r="D52" s="22">
        <f t="shared" si="46"/>
        <v>0</v>
      </c>
      <c r="E52" s="22">
        <f>Parametrit!$B$4-2025</f>
        <v>-1</v>
      </c>
      <c r="F52" s="54"/>
      <c r="G52" s="54"/>
      <c r="H52" s="42">
        <v>20</v>
      </c>
      <c r="I52" s="31">
        <f t="shared" si="47"/>
        <v>0</v>
      </c>
      <c r="J52" s="22">
        <f t="shared" si="48"/>
        <v>0</v>
      </c>
      <c r="K52" s="22">
        <f t="shared" si="49"/>
        <v>0</v>
      </c>
      <c r="L52" s="22">
        <f t="shared" si="50"/>
        <v>0</v>
      </c>
      <c r="M52" s="32" cm="1">
        <f t="array" ref="M52">ROUND('Investoinnit ennen 2024'!K52*(Parametrit!$B$9/Parametrit!$B$7),_xlfn.IFS('2024'!S52=100,-2,'2024'!S52=1,0))</f>
        <v>0</v>
      </c>
      <c r="N52" s="32"/>
      <c r="O52" s="33">
        <f t="shared" si="51"/>
        <v>20</v>
      </c>
      <c r="P52" s="33">
        <f t="shared" si="52"/>
        <v>20</v>
      </c>
      <c r="Q52" s="34" t="str">
        <f t="shared" si="53"/>
        <v>OK</v>
      </c>
      <c r="S52" s="1">
        <v>100</v>
      </c>
    </row>
    <row r="53" spans="1:19" ht="15.75" thickBot="1" x14ac:dyDescent="0.3">
      <c r="A53" s="2" t="s">
        <v>44</v>
      </c>
      <c r="B53" s="45">
        <f t="shared" si="45"/>
        <v>0</v>
      </c>
      <c r="C53" s="54"/>
      <c r="D53" s="22">
        <f t="shared" si="46"/>
        <v>0</v>
      </c>
      <c r="E53" s="22">
        <f>Parametrit!$B$4-2025</f>
        <v>-1</v>
      </c>
      <c r="F53" s="54"/>
      <c r="G53" s="54"/>
      <c r="H53" s="42">
        <v>20</v>
      </c>
      <c r="I53" s="31">
        <f t="shared" si="47"/>
        <v>0</v>
      </c>
      <c r="J53" s="22">
        <f t="shared" si="48"/>
        <v>0</v>
      </c>
      <c r="K53" s="22">
        <f t="shared" si="49"/>
        <v>0</v>
      </c>
      <c r="L53" s="22">
        <f t="shared" si="50"/>
        <v>0</v>
      </c>
      <c r="M53" s="32" cm="1">
        <f t="array" ref="M53">ROUND('Investoinnit ennen 2024'!K53*(Parametrit!$B$9/Parametrit!$B$7),_xlfn.IFS('2024'!S53=100,-2,'2024'!S53=1,0))</f>
        <v>0</v>
      </c>
      <c r="N53" s="32"/>
      <c r="O53" s="33">
        <f t="shared" si="51"/>
        <v>20</v>
      </c>
      <c r="P53" s="33">
        <f t="shared" si="52"/>
        <v>20</v>
      </c>
      <c r="Q53" s="34" t="str">
        <f t="shared" si="53"/>
        <v>OK</v>
      </c>
      <c r="S53" s="1">
        <v>100</v>
      </c>
    </row>
    <row r="54" spans="1:19" ht="15.75" thickBot="1" x14ac:dyDescent="0.3">
      <c r="A54" s="2" t="s">
        <v>45</v>
      </c>
      <c r="B54" s="45">
        <f t="shared" si="45"/>
        <v>0</v>
      </c>
      <c r="C54" s="54"/>
      <c r="D54" s="22">
        <f t="shared" si="46"/>
        <v>0</v>
      </c>
      <c r="E54" s="22">
        <f>Parametrit!$B$4-2025</f>
        <v>-1</v>
      </c>
      <c r="F54" s="54"/>
      <c r="G54" s="54"/>
      <c r="H54" s="42">
        <v>20</v>
      </c>
      <c r="I54" s="31">
        <f t="shared" si="47"/>
        <v>0</v>
      </c>
      <c r="J54" s="22">
        <f t="shared" si="48"/>
        <v>0</v>
      </c>
      <c r="K54" s="22">
        <f t="shared" si="49"/>
        <v>0</v>
      </c>
      <c r="L54" s="22">
        <f t="shared" si="50"/>
        <v>0</v>
      </c>
      <c r="M54" s="32" cm="1">
        <f t="array" ref="M54">ROUND('Investoinnit ennen 2024'!K54*(Parametrit!$B$9/Parametrit!$B$7),_xlfn.IFS('2024'!S54=100,-2,'2024'!S54=1,0))</f>
        <v>0</v>
      </c>
      <c r="N54" s="32"/>
      <c r="O54" s="33">
        <f t="shared" si="51"/>
        <v>20</v>
      </c>
      <c r="P54" s="33">
        <f t="shared" si="52"/>
        <v>20</v>
      </c>
      <c r="Q54" s="34" t="str">
        <f t="shared" si="53"/>
        <v>OK</v>
      </c>
      <c r="S54" s="1">
        <v>100</v>
      </c>
    </row>
    <row r="55" spans="1:19" ht="15.75" thickBot="1" x14ac:dyDescent="0.3">
      <c r="A55" s="2" t="s">
        <v>46</v>
      </c>
      <c r="B55" s="45">
        <f t="shared" si="45"/>
        <v>0</v>
      </c>
      <c r="C55" s="54"/>
      <c r="D55" s="22">
        <f t="shared" si="46"/>
        <v>0</v>
      </c>
      <c r="E55" s="22">
        <f>Parametrit!$B$4-2025</f>
        <v>-1</v>
      </c>
      <c r="F55" s="54"/>
      <c r="G55" s="54"/>
      <c r="H55" s="42">
        <v>20</v>
      </c>
      <c r="I55" s="31">
        <f t="shared" si="47"/>
        <v>0</v>
      </c>
      <c r="J55" s="22">
        <f t="shared" si="48"/>
        <v>0</v>
      </c>
      <c r="K55" s="22">
        <f t="shared" si="49"/>
        <v>0</v>
      </c>
      <c r="L55" s="22">
        <f t="shared" si="50"/>
        <v>0</v>
      </c>
      <c r="M55" s="32" cm="1">
        <f t="array" ref="M55">ROUND('Investoinnit ennen 2024'!K55*(Parametrit!$B$9/Parametrit!$B$7),_xlfn.IFS('2024'!S55=100,-2,'2024'!S55=1,0))</f>
        <v>0</v>
      </c>
      <c r="N55" s="32"/>
      <c r="O55" s="33">
        <f t="shared" si="51"/>
        <v>20</v>
      </c>
      <c r="P55" s="33">
        <f t="shared" si="52"/>
        <v>20</v>
      </c>
      <c r="Q55" s="34" t="str">
        <f t="shared" si="53"/>
        <v>OK</v>
      </c>
      <c r="S55" s="1">
        <v>100</v>
      </c>
    </row>
    <row r="56" spans="1:19" ht="15.75" thickBot="1" x14ac:dyDescent="0.3">
      <c r="A56" s="2" t="s">
        <v>47</v>
      </c>
      <c r="B56" s="45">
        <f t="shared" si="45"/>
        <v>0</v>
      </c>
      <c r="C56" s="54"/>
      <c r="D56" s="22">
        <f t="shared" si="46"/>
        <v>0</v>
      </c>
      <c r="E56" s="22">
        <f>Parametrit!$B$4-2025</f>
        <v>-1</v>
      </c>
      <c r="F56" s="54"/>
      <c r="G56" s="54"/>
      <c r="H56" s="42">
        <v>20</v>
      </c>
      <c r="I56" s="31">
        <f t="shared" si="47"/>
        <v>0</v>
      </c>
      <c r="J56" s="22">
        <f t="shared" si="48"/>
        <v>0</v>
      </c>
      <c r="K56" s="22">
        <f t="shared" si="49"/>
        <v>0</v>
      </c>
      <c r="L56" s="22">
        <f t="shared" si="50"/>
        <v>0</v>
      </c>
      <c r="M56" s="32" cm="1">
        <f t="array" ref="M56">ROUND('Investoinnit ennen 2024'!K56*(Parametrit!$B$9/Parametrit!$B$7),_xlfn.IFS('2024'!S56=100,-2,'2024'!S56=1,0))</f>
        <v>0</v>
      </c>
      <c r="N56" s="32"/>
      <c r="O56" s="33">
        <f t="shared" si="51"/>
        <v>20</v>
      </c>
      <c r="P56" s="33">
        <f t="shared" si="52"/>
        <v>20</v>
      </c>
      <c r="Q56" s="34" t="str">
        <f t="shared" si="53"/>
        <v>OK</v>
      </c>
      <c r="S56" s="1">
        <v>100</v>
      </c>
    </row>
    <row r="57" spans="1:19" ht="15.75" thickBot="1" x14ac:dyDescent="0.3">
      <c r="A57" s="2" t="s">
        <v>48</v>
      </c>
      <c r="B57" s="45">
        <f t="shared" si="45"/>
        <v>0</v>
      </c>
      <c r="C57" s="54"/>
      <c r="D57" s="22">
        <f t="shared" si="46"/>
        <v>0</v>
      </c>
      <c r="E57" s="22">
        <f>Parametrit!$B$4-2025</f>
        <v>-1</v>
      </c>
      <c r="F57" s="54"/>
      <c r="G57" s="54"/>
      <c r="H57" s="42">
        <v>20</v>
      </c>
      <c r="I57" s="31">
        <f t="shared" si="47"/>
        <v>0</v>
      </c>
      <c r="J57" s="22">
        <f t="shared" si="48"/>
        <v>0</v>
      </c>
      <c r="K57" s="22">
        <f t="shared" si="49"/>
        <v>0</v>
      </c>
      <c r="L57" s="22">
        <f t="shared" si="50"/>
        <v>0</v>
      </c>
      <c r="M57" s="32" cm="1">
        <f t="array" ref="M57">ROUND('Investoinnit ennen 2024'!K57*(Parametrit!$B$9/Parametrit!$B$7),_xlfn.IFS('2024'!S57=100,-2,'2024'!S57=1,0))</f>
        <v>0</v>
      </c>
      <c r="N57" s="32"/>
      <c r="O57" s="33">
        <f t="shared" si="51"/>
        <v>20</v>
      </c>
      <c r="P57" s="33">
        <f t="shared" si="52"/>
        <v>20</v>
      </c>
      <c r="Q57" s="34" t="str">
        <f t="shared" si="53"/>
        <v>OK</v>
      </c>
      <c r="S57" s="1">
        <v>100</v>
      </c>
    </row>
    <row r="58" spans="1:19" ht="15.75" thickBot="1" x14ac:dyDescent="0.3">
      <c r="A58" s="4" t="s">
        <v>49</v>
      </c>
      <c r="B58" s="43"/>
      <c r="C58" s="56"/>
      <c r="D58" s="19"/>
      <c r="E58" s="19"/>
      <c r="F58" s="56"/>
      <c r="G58" s="56"/>
      <c r="H58" s="28"/>
      <c r="I58" s="21"/>
      <c r="J58" s="21"/>
      <c r="K58" s="21"/>
      <c r="L58" s="21"/>
      <c r="M58" s="21"/>
      <c r="N58" s="21"/>
      <c r="O58" s="19"/>
      <c r="S58" s="1">
        <v>100</v>
      </c>
    </row>
    <row r="59" spans="1:19" ht="15.75" thickBot="1" x14ac:dyDescent="0.3">
      <c r="A59" s="2" t="s">
        <v>50</v>
      </c>
      <c r="B59" s="45">
        <f t="shared" ref="B59:B74" si="54">F59-G59</f>
        <v>0</v>
      </c>
      <c r="C59" s="54"/>
      <c r="D59" s="22">
        <f t="shared" ref="D59:D74" si="55">B59*C59/100</f>
        <v>0</v>
      </c>
      <c r="E59" s="22">
        <f>Parametrit!$B$4-2025</f>
        <v>-1</v>
      </c>
      <c r="F59" s="54"/>
      <c r="G59" s="54"/>
      <c r="H59" s="39">
        <v>35</v>
      </c>
      <c r="I59" s="31">
        <f t="shared" ref="I59:I74" si="56">IF(N59="",(D59*(M59))/1000,(D59*(N59))/1000)</f>
        <v>0</v>
      </c>
      <c r="J59" s="22">
        <f t="shared" ref="J59:J74" si="57">IF(D59=0,0,I59*(1-E59/H59))</f>
        <v>0</v>
      </c>
      <c r="K59" s="22">
        <f t="shared" ref="K59:K74" si="58">IF(I59=0,0,I59/H59)</f>
        <v>0</v>
      </c>
      <c r="L59" s="22">
        <f t="shared" ref="L59:L74" si="59">IF(N59="",F59*(C59/100)*(M59)/1000,F59*(C59/100)*(N59)/1000)</f>
        <v>0</v>
      </c>
      <c r="M59" s="32" cm="1">
        <f t="array" ref="M59">ROUND('Investoinnit ennen 2024'!K59*(Parametrit!$B$9/Parametrit!$B$7),_xlfn.IFS('2024'!S59=100,-2,'2024'!S59=1,0))</f>
        <v>0</v>
      </c>
      <c r="N59" s="32"/>
      <c r="O59" s="33">
        <f t="shared" ref="O59:O74" si="60">H59</f>
        <v>35</v>
      </c>
      <c r="P59" s="33">
        <f t="shared" ref="P59:P74" si="61">O59</f>
        <v>35</v>
      </c>
      <c r="Q59" s="34" t="str">
        <f t="shared" ref="Q59:Q74" si="62">IF(AND(B59&gt;0,C59=""),"Ilmoita tuella rahoitettu osuus",IF(C59&gt;100,"Tuella rahoitettu osuus ei voi olla yli 100",IF(AND(B59&gt;0,H59=""),"Pitoaika puuttuu",IF(E59&gt;H59,"Keski-ikä ei voi olla suurempi kuin pitoaika",IF(AND(B59&gt;0,E59=""),"Keski-ikä puuttuu",IF(AND(B59&gt;0,OR(H59&lt;O59,H59&gt;P59)),"Syötetty pitoaika ei ole pitoaikavälin sisällä","OK"))))))</f>
        <v>OK</v>
      </c>
      <c r="S59" s="1">
        <v>100</v>
      </c>
    </row>
    <row r="60" spans="1:19" ht="15.75" thickBot="1" x14ac:dyDescent="0.3">
      <c r="A60" s="2" t="s">
        <v>51</v>
      </c>
      <c r="B60" s="45">
        <f t="shared" si="54"/>
        <v>0</v>
      </c>
      <c r="C60" s="54"/>
      <c r="D60" s="22">
        <f t="shared" si="55"/>
        <v>0</v>
      </c>
      <c r="E60" s="22">
        <f>Parametrit!$B$4-2025</f>
        <v>-1</v>
      </c>
      <c r="F60" s="54"/>
      <c r="G60" s="54"/>
      <c r="H60" s="39">
        <v>35</v>
      </c>
      <c r="I60" s="31">
        <f t="shared" si="56"/>
        <v>0</v>
      </c>
      <c r="J60" s="22">
        <f t="shared" si="57"/>
        <v>0</v>
      </c>
      <c r="K60" s="22">
        <f t="shared" si="58"/>
        <v>0</v>
      </c>
      <c r="L60" s="22">
        <f t="shared" si="59"/>
        <v>0</v>
      </c>
      <c r="M60" s="32" cm="1">
        <f t="array" ref="M60">ROUND('Investoinnit ennen 2024'!K60*(Parametrit!$B$9/Parametrit!$B$7),_xlfn.IFS('2024'!S60=100,-2,'2024'!S60=1,0))</f>
        <v>0</v>
      </c>
      <c r="N60" s="32"/>
      <c r="O60" s="33">
        <f t="shared" si="60"/>
        <v>35</v>
      </c>
      <c r="P60" s="33">
        <f t="shared" si="61"/>
        <v>35</v>
      </c>
      <c r="Q60" s="34" t="str">
        <f t="shared" si="62"/>
        <v>OK</v>
      </c>
      <c r="S60" s="1">
        <v>100</v>
      </c>
    </row>
    <row r="61" spans="1:19" ht="15.75" thickBot="1" x14ac:dyDescent="0.3">
      <c r="A61" s="2" t="s">
        <v>52</v>
      </c>
      <c r="B61" s="45">
        <f t="shared" si="54"/>
        <v>0</v>
      </c>
      <c r="C61" s="54"/>
      <c r="D61" s="22">
        <f t="shared" si="55"/>
        <v>0</v>
      </c>
      <c r="E61" s="22">
        <f>Parametrit!$B$4-2025</f>
        <v>-1</v>
      </c>
      <c r="F61" s="54"/>
      <c r="G61" s="54"/>
      <c r="H61" s="39">
        <v>35</v>
      </c>
      <c r="I61" s="31">
        <f t="shared" si="56"/>
        <v>0</v>
      </c>
      <c r="J61" s="22">
        <f t="shared" si="57"/>
        <v>0</v>
      </c>
      <c r="K61" s="22">
        <f t="shared" si="58"/>
        <v>0</v>
      </c>
      <c r="L61" s="22">
        <f t="shared" si="59"/>
        <v>0</v>
      </c>
      <c r="M61" s="32" cm="1">
        <f t="array" ref="M61">ROUND('Investoinnit ennen 2024'!K61*(Parametrit!$B$9/Parametrit!$B$7),_xlfn.IFS('2024'!S61=100,-2,'2024'!S61=1,0))</f>
        <v>0</v>
      </c>
      <c r="N61" s="32"/>
      <c r="O61" s="33">
        <f t="shared" si="60"/>
        <v>35</v>
      </c>
      <c r="P61" s="33">
        <f t="shared" si="61"/>
        <v>35</v>
      </c>
      <c r="Q61" s="34" t="str">
        <f t="shared" si="62"/>
        <v>OK</v>
      </c>
      <c r="S61" s="1">
        <v>100</v>
      </c>
    </row>
    <row r="62" spans="1:19" ht="15.75" thickBot="1" x14ac:dyDescent="0.3">
      <c r="A62" s="2" t="s">
        <v>53</v>
      </c>
      <c r="B62" s="45">
        <f t="shared" si="54"/>
        <v>0</v>
      </c>
      <c r="C62" s="54"/>
      <c r="D62" s="22">
        <f t="shared" si="55"/>
        <v>0</v>
      </c>
      <c r="E62" s="22">
        <f>Parametrit!$B$4-2025</f>
        <v>-1</v>
      </c>
      <c r="F62" s="54"/>
      <c r="G62" s="54"/>
      <c r="H62" s="39">
        <v>35</v>
      </c>
      <c r="I62" s="31">
        <f t="shared" si="56"/>
        <v>0</v>
      </c>
      <c r="J62" s="22">
        <f t="shared" si="57"/>
        <v>0</v>
      </c>
      <c r="K62" s="22">
        <f t="shared" si="58"/>
        <v>0</v>
      </c>
      <c r="L62" s="22">
        <f t="shared" si="59"/>
        <v>0</v>
      </c>
      <c r="M62" s="32" cm="1">
        <f t="array" ref="M62">ROUND('Investoinnit ennen 2024'!K62*(Parametrit!$B$9/Parametrit!$B$7),_xlfn.IFS('2024'!S62=100,-2,'2024'!S62=1,0))</f>
        <v>0</v>
      </c>
      <c r="N62" s="32"/>
      <c r="O62" s="33">
        <f t="shared" si="60"/>
        <v>35</v>
      </c>
      <c r="P62" s="33">
        <f t="shared" si="61"/>
        <v>35</v>
      </c>
      <c r="Q62" s="34" t="str">
        <f t="shared" si="62"/>
        <v>OK</v>
      </c>
      <c r="S62" s="1">
        <v>100</v>
      </c>
    </row>
    <row r="63" spans="1:19" ht="15.75" thickBot="1" x14ac:dyDescent="0.3">
      <c r="A63" s="2" t="s">
        <v>54</v>
      </c>
      <c r="B63" s="45">
        <f t="shared" si="54"/>
        <v>0</v>
      </c>
      <c r="C63" s="54"/>
      <c r="D63" s="22">
        <f t="shared" si="55"/>
        <v>0</v>
      </c>
      <c r="E63" s="22">
        <f>Parametrit!$B$4-2025</f>
        <v>-1</v>
      </c>
      <c r="F63" s="54"/>
      <c r="G63" s="54"/>
      <c r="H63" s="39">
        <v>35</v>
      </c>
      <c r="I63" s="31">
        <f t="shared" si="56"/>
        <v>0</v>
      </c>
      <c r="J63" s="22">
        <f t="shared" si="57"/>
        <v>0</v>
      </c>
      <c r="K63" s="22">
        <f t="shared" si="58"/>
        <v>0</v>
      </c>
      <c r="L63" s="22">
        <f t="shared" si="59"/>
        <v>0</v>
      </c>
      <c r="M63" s="32" cm="1">
        <f t="array" ref="M63">ROUND('Investoinnit ennen 2024'!K63*(Parametrit!$B$9/Parametrit!$B$7),_xlfn.IFS('2024'!S63=100,-2,'2024'!S63=1,0))</f>
        <v>0</v>
      </c>
      <c r="N63" s="32"/>
      <c r="O63" s="33">
        <f t="shared" si="60"/>
        <v>35</v>
      </c>
      <c r="P63" s="33">
        <f t="shared" si="61"/>
        <v>35</v>
      </c>
      <c r="Q63" s="34" t="str">
        <f t="shared" si="62"/>
        <v>OK</v>
      </c>
      <c r="S63" s="1">
        <v>100</v>
      </c>
    </row>
    <row r="64" spans="1:19" ht="15.75" thickBot="1" x14ac:dyDescent="0.3">
      <c r="A64" s="2" t="s">
        <v>55</v>
      </c>
      <c r="B64" s="45">
        <f t="shared" si="54"/>
        <v>0</v>
      </c>
      <c r="C64" s="54"/>
      <c r="D64" s="22">
        <f t="shared" si="55"/>
        <v>0</v>
      </c>
      <c r="E64" s="22">
        <f>Parametrit!$B$4-2025</f>
        <v>-1</v>
      </c>
      <c r="F64" s="54"/>
      <c r="G64" s="54"/>
      <c r="H64" s="39">
        <v>35</v>
      </c>
      <c r="I64" s="31">
        <f t="shared" si="56"/>
        <v>0</v>
      </c>
      <c r="J64" s="22">
        <f t="shared" si="57"/>
        <v>0</v>
      </c>
      <c r="K64" s="22">
        <f t="shared" si="58"/>
        <v>0</v>
      </c>
      <c r="L64" s="22">
        <f t="shared" si="59"/>
        <v>0</v>
      </c>
      <c r="M64" s="32" cm="1">
        <f t="array" ref="M64">ROUND('Investoinnit ennen 2024'!K64*(Parametrit!$B$9/Parametrit!$B$7),_xlfn.IFS('2024'!S64=100,-2,'2024'!S64=1,0))</f>
        <v>0</v>
      </c>
      <c r="N64" s="32"/>
      <c r="O64" s="33">
        <f t="shared" si="60"/>
        <v>35</v>
      </c>
      <c r="P64" s="33">
        <f t="shared" si="61"/>
        <v>35</v>
      </c>
      <c r="Q64" s="34" t="str">
        <f t="shared" si="62"/>
        <v>OK</v>
      </c>
      <c r="S64" s="1">
        <v>100</v>
      </c>
    </row>
    <row r="65" spans="1:19" ht="15.75" thickBot="1" x14ac:dyDescent="0.3">
      <c r="A65" s="2" t="s">
        <v>56</v>
      </c>
      <c r="B65" s="45">
        <f t="shared" si="54"/>
        <v>0</v>
      </c>
      <c r="C65" s="54"/>
      <c r="D65" s="22">
        <f t="shared" si="55"/>
        <v>0</v>
      </c>
      <c r="E65" s="22">
        <f>Parametrit!$B$4-2025</f>
        <v>-1</v>
      </c>
      <c r="F65" s="54"/>
      <c r="G65" s="54"/>
      <c r="H65" s="39">
        <v>35</v>
      </c>
      <c r="I65" s="31">
        <f t="shared" si="56"/>
        <v>0</v>
      </c>
      <c r="J65" s="22">
        <f t="shared" si="57"/>
        <v>0</v>
      </c>
      <c r="K65" s="22">
        <f t="shared" si="58"/>
        <v>0</v>
      </c>
      <c r="L65" s="22">
        <f t="shared" si="59"/>
        <v>0</v>
      </c>
      <c r="M65" s="32" cm="1">
        <f t="array" ref="M65">ROUND('Investoinnit ennen 2024'!K65*(Parametrit!$B$9/Parametrit!$B$7),_xlfn.IFS('2024'!S65=100,-2,'2024'!S65=1,0))</f>
        <v>0</v>
      </c>
      <c r="N65" s="32"/>
      <c r="O65" s="33">
        <f t="shared" si="60"/>
        <v>35</v>
      </c>
      <c r="P65" s="33">
        <f t="shared" si="61"/>
        <v>35</v>
      </c>
      <c r="Q65" s="34" t="str">
        <f t="shared" si="62"/>
        <v>OK</v>
      </c>
      <c r="S65" s="1">
        <v>100</v>
      </c>
    </row>
    <row r="66" spans="1:19" ht="15.75" thickBot="1" x14ac:dyDescent="0.3">
      <c r="A66" s="2" t="s">
        <v>57</v>
      </c>
      <c r="B66" s="45">
        <f t="shared" si="54"/>
        <v>0</v>
      </c>
      <c r="C66" s="54"/>
      <c r="D66" s="22">
        <f t="shared" si="55"/>
        <v>0</v>
      </c>
      <c r="E66" s="22">
        <f>Parametrit!$B$4-2025</f>
        <v>-1</v>
      </c>
      <c r="F66" s="54"/>
      <c r="G66" s="54"/>
      <c r="H66" s="39">
        <v>35</v>
      </c>
      <c r="I66" s="31">
        <f t="shared" si="56"/>
        <v>0</v>
      </c>
      <c r="J66" s="22">
        <f t="shared" si="57"/>
        <v>0</v>
      </c>
      <c r="K66" s="22">
        <f t="shared" si="58"/>
        <v>0</v>
      </c>
      <c r="L66" s="22">
        <f t="shared" si="59"/>
        <v>0</v>
      </c>
      <c r="M66" s="32" cm="1">
        <f t="array" ref="M66">ROUND('Investoinnit ennen 2024'!K66*(Parametrit!$B$9/Parametrit!$B$7),_xlfn.IFS('2024'!S66=100,-2,'2024'!S66=1,0))</f>
        <v>0</v>
      </c>
      <c r="N66" s="32"/>
      <c r="O66" s="33">
        <f t="shared" si="60"/>
        <v>35</v>
      </c>
      <c r="P66" s="33">
        <f t="shared" si="61"/>
        <v>35</v>
      </c>
      <c r="Q66" s="34" t="str">
        <f t="shared" si="62"/>
        <v>OK</v>
      </c>
      <c r="S66" s="1">
        <v>100</v>
      </c>
    </row>
    <row r="67" spans="1:19" ht="15.75" thickBot="1" x14ac:dyDescent="0.3">
      <c r="A67" s="2" t="s">
        <v>58</v>
      </c>
      <c r="B67" s="45">
        <f t="shared" si="54"/>
        <v>0</v>
      </c>
      <c r="C67" s="54"/>
      <c r="D67" s="22">
        <f t="shared" si="55"/>
        <v>0</v>
      </c>
      <c r="E67" s="22">
        <f>Parametrit!$B$4-2025</f>
        <v>-1</v>
      </c>
      <c r="F67" s="54"/>
      <c r="G67" s="54"/>
      <c r="H67" s="39">
        <v>35</v>
      </c>
      <c r="I67" s="31">
        <f t="shared" si="56"/>
        <v>0</v>
      </c>
      <c r="J67" s="22">
        <f t="shared" si="57"/>
        <v>0</v>
      </c>
      <c r="K67" s="22">
        <f t="shared" si="58"/>
        <v>0</v>
      </c>
      <c r="L67" s="22">
        <f t="shared" si="59"/>
        <v>0</v>
      </c>
      <c r="M67" s="32" cm="1">
        <f t="array" ref="M67">ROUND('Investoinnit ennen 2024'!K67*(Parametrit!$B$9/Parametrit!$B$7),_xlfn.IFS('2024'!S67=100,-2,'2024'!S67=1,0))</f>
        <v>0</v>
      </c>
      <c r="N67" s="32"/>
      <c r="O67" s="33">
        <f t="shared" si="60"/>
        <v>35</v>
      </c>
      <c r="P67" s="33">
        <f t="shared" si="61"/>
        <v>35</v>
      </c>
      <c r="Q67" s="34" t="str">
        <f t="shared" si="62"/>
        <v>OK</v>
      </c>
      <c r="S67" s="1">
        <v>100</v>
      </c>
    </row>
    <row r="68" spans="1:19" ht="15.75" thickBot="1" x14ac:dyDescent="0.3">
      <c r="A68" s="2" t="s">
        <v>59</v>
      </c>
      <c r="B68" s="45">
        <f t="shared" si="54"/>
        <v>0</v>
      </c>
      <c r="C68" s="54"/>
      <c r="D68" s="22">
        <f t="shared" si="55"/>
        <v>0</v>
      </c>
      <c r="E68" s="22">
        <f>Parametrit!$B$4-2025</f>
        <v>-1</v>
      </c>
      <c r="F68" s="54"/>
      <c r="G68" s="54"/>
      <c r="H68" s="39">
        <v>35</v>
      </c>
      <c r="I68" s="31">
        <f t="shared" si="56"/>
        <v>0</v>
      </c>
      <c r="J68" s="22">
        <f t="shared" si="57"/>
        <v>0</v>
      </c>
      <c r="K68" s="22">
        <f t="shared" si="58"/>
        <v>0</v>
      </c>
      <c r="L68" s="22">
        <f t="shared" si="59"/>
        <v>0</v>
      </c>
      <c r="M68" s="32" cm="1">
        <f t="array" ref="M68">ROUND('Investoinnit ennen 2024'!K68*(Parametrit!$B$9/Parametrit!$B$7),_xlfn.IFS('2024'!S68=100,-2,'2024'!S68=1,0))</f>
        <v>0</v>
      </c>
      <c r="N68" s="32"/>
      <c r="O68" s="33">
        <f t="shared" si="60"/>
        <v>35</v>
      </c>
      <c r="P68" s="33">
        <f t="shared" si="61"/>
        <v>35</v>
      </c>
      <c r="Q68" s="34" t="str">
        <f t="shared" si="62"/>
        <v>OK</v>
      </c>
      <c r="S68" s="1">
        <v>100</v>
      </c>
    </row>
    <row r="69" spans="1:19" ht="15.75" thickBot="1" x14ac:dyDescent="0.3">
      <c r="A69" s="2" t="s">
        <v>60</v>
      </c>
      <c r="B69" s="45">
        <f t="shared" si="54"/>
        <v>0</v>
      </c>
      <c r="C69" s="54"/>
      <c r="D69" s="22">
        <f t="shared" si="55"/>
        <v>0</v>
      </c>
      <c r="E69" s="22">
        <f>Parametrit!$B$4-2025</f>
        <v>-1</v>
      </c>
      <c r="F69" s="54"/>
      <c r="G69" s="54"/>
      <c r="H69" s="39">
        <v>35</v>
      </c>
      <c r="I69" s="31">
        <f t="shared" si="56"/>
        <v>0</v>
      </c>
      <c r="J69" s="22">
        <f t="shared" si="57"/>
        <v>0</v>
      </c>
      <c r="K69" s="22">
        <f t="shared" si="58"/>
        <v>0</v>
      </c>
      <c r="L69" s="22">
        <f t="shared" si="59"/>
        <v>0</v>
      </c>
      <c r="M69" s="32" cm="1">
        <f t="array" ref="M69">ROUND('Investoinnit ennen 2024'!K69*(Parametrit!$B$9/Parametrit!$B$7),_xlfn.IFS('2024'!S69=100,-2,'2024'!S69=1,0))</f>
        <v>0</v>
      </c>
      <c r="N69" s="32"/>
      <c r="O69" s="33">
        <f t="shared" si="60"/>
        <v>35</v>
      </c>
      <c r="P69" s="33">
        <f t="shared" si="61"/>
        <v>35</v>
      </c>
      <c r="Q69" s="34" t="str">
        <f t="shared" si="62"/>
        <v>OK</v>
      </c>
      <c r="S69" s="1">
        <v>100</v>
      </c>
    </row>
    <row r="70" spans="1:19" ht="15.75" thickBot="1" x14ac:dyDescent="0.3">
      <c r="A70" s="2" t="s">
        <v>61</v>
      </c>
      <c r="B70" s="45">
        <f t="shared" si="54"/>
        <v>0</v>
      </c>
      <c r="C70" s="54"/>
      <c r="D70" s="22">
        <f t="shared" si="55"/>
        <v>0</v>
      </c>
      <c r="E70" s="22">
        <f>Parametrit!$B$4-2025</f>
        <v>-1</v>
      </c>
      <c r="F70" s="54"/>
      <c r="G70" s="54"/>
      <c r="H70" s="42">
        <v>35</v>
      </c>
      <c r="I70" s="31">
        <f t="shared" si="56"/>
        <v>0</v>
      </c>
      <c r="J70" s="22">
        <f t="shared" si="57"/>
        <v>0</v>
      </c>
      <c r="K70" s="22">
        <f t="shared" si="58"/>
        <v>0</v>
      </c>
      <c r="L70" s="22">
        <f t="shared" si="59"/>
        <v>0</v>
      </c>
      <c r="M70" s="32" cm="1">
        <f t="array" ref="M70">ROUND('Investoinnit ennen 2024'!K70*(Parametrit!$B$9/Parametrit!$B$7),_xlfn.IFS('2024'!S70=100,-2,'2024'!S70=1,0))</f>
        <v>0</v>
      </c>
      <c r="N70" s="32"/>
      <c r="O70" s="33">
        <f t="shared" si="60"/>
        <v>35</v>
      </c>
      <c r="P70" s="33">
        <f t="shared" si="61"/>
        <v>35</v>
      </c>
      <c r="Q70" s="34" t="str">
        <f t="shared" si="62"/>
        <v>OK</v>
      </c>
      <c r="S70" s="1">
        <v>100</v>
      </c>
    </row>
    <row r="71" spans="1:19" ht="15.75" thickBot="1" x14ac:dyDescent="0.3">
      <c r="A71" s="2" t="s">
        <v>62</v>
      </c>
      <c r="B71" s="45">
        <f t="shared" si="54"/>
        <v>0</v>
      </c>
      <c r="C71" s="54"/>
      <c r="D71" s="22">
        <f t="shared" si="55"/>
        <v>0</v>
      </c>
      <c r="E71" s="22">
        <f>Parametrit!$B$4-2025</f>
        <v>-1</v>
      </c>
      <c r="F71" s="54"/>
      <c r="G71" s="54"/>
      <c r="H71" s="42">
        <v>40</v>
      </c>
      <c r="I71" s="31">
        <f t="shared" si="56"/>
        <v>0</v>
      </c>
      <c r="J71" s="22">
        <f t="shared" si="57"/>
        <v>0</v>
      </c>
      <c r="K71" s="22">
        <f t="shared" si="58"/>
        <v>0</v>
      </c>
      <c r="L71" s="22">
        <f t="shared" si="59"/>
        <v>0</v>
      </c>
      <c r="M71" s="32" cm="1">
        <f t="array" ref="M71">ROUND('Investoinnit ennen 2024'!K71*(Parametrit!$B$9/Parametrit!$B$7),_xlfn.IFS('2024'!S71=100,-2,'2024'!S71=1,0))</f>
        <v>0</v>
      </c>
      <c r="N71" s="32"/>
      <c r="O71" s="33">
        <f t="shared" si="60"/>
        <v>40</v>
      </c>
      <c r="P71" s="33">
        <f t="shared" si="61"/>
        <v>40</v>
      </c>
      <c r="Q71" s="34" t="str">
        <f t="shared" si="62"/>
        <v>OK</v>
      </c>
      <c r="S71" s="1">
        <v>100</v>
      </c>
    </row>
    <row r="72" spans="1:19" ht="15.75" thickBot="1" x14ac:dyDescent="0.3">
      <c r="A72" s="2" t="s">
        <v>63</v>
      </c>
      <c r="B72" s="45">
        <f t="shared" si="54"/>
        <v>0</v>
      </c>
      <c r="C72" s="54"/>
      <c r="D72" s="22">
        <f t="shared" si="55"/>
        <v>0</v>
      </c>
      <c r="E72" s="22">
        <f>Parametrit!$B$4-2025</f>
        <v>-1</v>
      </c>
      <c r="F72" s="54"/>
      <c r="G72" s="54"/>
      <c r="H72" s="42">
        <v>30</v>
      </c>
      <c r="I72" s="31">
        <f t="shared" si="56"/>
        <v>0</v>
      </c>
      <c r="J72" s="22">
        <f t="shared" si="57"/>
        <v>0</v>
      </c>
      <c r="K72" s="22">
        <f t="shared" si="58"/>
        <v>0</v>
      </c>
      <c r="L72" s="22">
        <f t="shared" si="59"/>
        <v>0</v>
      </c>
      <c r="M72" s="32" cm="1">
        <f t="array" ref="M72">ROUND('Investoinnit ennen 2024'!K72*(Parametrit!$B$9/Parametrit!$B$7),_xlfn.IFS('2024'!S72=100,-2,'2024'!S72=1,0))</f>
        <v>0</v>
      </c>
      <c r="N72" s="32"/>
      <c r="O72" s="33">
        <f t="shared" si="60"/>
        <v>30</v>
      </c>
      <c r="P72" s="33">
        <f t="shared" si="61"/>
        <v>30</v>
      </c>
      <c r="Q72" s="34" t="str">
        <f t="shared" si="62"/>
        <v>OK</v>
      </c>
      <c r="S72" s="1">
        <v>100</v>
      </c>
    </row>
    <row r="73" spans="1:19" ht="15.75" thickBot="1" x14ac:dyDescent="0.3">
      <c r="A73" s="2" t="s">
        <v>64</v>
      </c>
      <c r="B73" s="45">
        <f t="shared" si="54"/>
        <v>0</v>
      </c>
      <c r="C73" s="54"/>
      <c r="D73" s="22">
        <f t="shared" si="55"/>
        <v>0</v>
      </c>
      <c r="E73" s="22">
        <f>Parametrit!$B$4-2025</f>
        <v>-1</v>
      </c>
      <c r="F73" s="54"/>
      <c r="G73" s="54"/>
      <c r="H73" s="42">
        <v>40</v>
      </c>
      <c r="I73" s="31">
        <f t="shared" si="56"/>
        <v>0</v>
      </c>
      <c r="J73" s="22">
        <f t="shared" si="57"/>
        <v>0</v>
      </c>
      <c r="K73" s="22">
        <f t="shared" si="58"/>
        <v>0</v>
      </c>
      <c r="L73" s="22">
        <f t="shared" si="59"/>
        <v>0</v>
      </c>
      <c r="M73" s="32" cm="1">
        <f t="array" ref="M73">ROUND('Investoinnit ennen 2024'!K73*(Parametrit!$B$9/Parametrit!$B$7),_xlfn.IFS('2024'!S73=100,-2,'2024'!S73=1,0))</f>
        <v>0</v>
      </c>
      <c r="N73" s="32"/>
      <c r="O73" s="33">
        <f t="shared" si="60"/>
        <v>40</v>
      </c>
      <c r="P73" s="33">
        <f t="shared" si="61"/>
        <v>40</v>
      </c>
      <c r="Q73" s="34" t="str">
        <f t="shared" si="62"/>
        <v>OK</v>
      </c>
      <c r="S73" s="1">
        <v>100</v>
      </c>
    </row>
    <row r="74" spans="1:19" ht="15.75" thickBot="1" x14ac:dyDescent="0.3">
      <c r="A74" s="3" t="s">
        <v>65</v>
      </c>
      <c r="B74" s="45">
        <f t="shared" si="54"/>
        <v>0</v>
      </c>
      <c r="C74" s="54"/>
      <c r="D74" s="22">
        <f t="shared" si="55"/>
        <v>0</v>
      </c>
      <c r="E74" s="22">
        <f>Parametrit!$B$4-2025</f>
        <v>-1</v>
      </c>
      <c r="F74" s="54"/>
      <c r="G74" s="54"/>
      <c r="H74" s="42">
        <v>30</v>
      </c>
      <c r="I74" s="31">
        <f t="shared" si="56"/>
        <v>0</v>
      </c>
      <c r="J74" s="22">
        <f t="shared" si="57"/>
        <v>0</v>
      </c>
      <c r="K74" s="22">
        <f t="shared" si="58"/>
        <v>0</v>
      </c>
      <c r="L74" s="22">
        <f t="shared" si="59"/>
        <v>0</v>
      </c>
      <c r="M74" s="32" cm="1">
        <f t="array" ref="M74">ROUND('Investoinnit ennen 2024'!K74*(Parametrit!$B$9/Parametrit!$B$7),_xlfn.IFS('2024'!S74=100,-2,'2024'!S74=1,0))</f>
        <v>0</v>
      </c>
      <c r="N74" s="32"/>
      <c r="O74" s="33">
        <f t="shared" si="60"/>
        <v>30</v>
      </c>
      <c r="P74" s="33">
        <f t="shared" si="61"/>
        <v>30</v>
      </c>
      <c r="Q74" s="34" t="str">
        <f t="shared" si="62"/>
        <v>OK</v>
      </c>
      <c r="S74" s="1">
        <v>100</v>
      </c>
    </row>
    <row r="75" spans="1:19" ht="25.5" customHeight="1" x14ac:dyDescent="0.25">
      <c r="A75" s="5" t="s">
        <v>66</v>
      </c>
      <c r="B75" s="43"/>
      <c r="C75" s="56"/>
      <c r="D75" s="19"/>
      <c r="E75" s="19"/>
      <c r="F75" s="56"/>
      <c r="G75" s="56"/>
      <c r="H75" s="28"/>
      <c r="I75" s="21"/>
      <c r="J75" s="21"/>
      <c r="K75" s="21"/>
      <c r="L75" s="21"/>
      <c r="M75" s="21"/>
      <c r="N75" s="21"/>
      <c r="O75" s="19"/>
      <c r="S75" s="1">
        <v>100</v>
      </c>
    </row>
    <row r="76" spans="1:19" ht="15.75" thickBot="1" x14ac:dyDescent="0.3">
      <c r="A76" s="2" t="s">
        <v>67</v>
      </c>
      <c r="B76" s="45">
        <f>F76-G76</f>
        <v>0</v>
      </c>
      <c r="C76" s="54"/>
      <c r="D76" s="22">
        <f>B76*C76/100</f>
        <v>0</v>
      </c>
      <c r="E76" s="22">
        <f>Parametrit!$B$4-2025</f>
        <v>-1</v>
      </c>
      <c r="F76" s="54"/>
      <c r="G76" s="54"/>
      <c r="H76" s="42">
        <v>40</v>
      </c>
      <c r="I76" s="31">
        <f>IF(N76="",(D76*(M76))/1000,(D76*(N76))/1000)</f>
        <v>0</v>
      </c>
      <c r="J76" s="22">
        <f>IF(D76=0,0,I76*(1-E76/H76))</f>
        <v>0</v>
      </c>
      <c r="K76" s="22">
        <f>IF(I76=0,0,I76/H76)</f>
        <v>0</v>
      </c>
      <c r="L76" s="22">
        <f>IF(N76="",F76*(C76/100)*(M76)/1000,F76*(C76/100)*(N76)/1000)</f>
        <v>0</v>
      </c>
      <c r="M76" s="32" cm="1">
        <f t="array" ref="M76">ROUND('Investoinnit ennen 2024'!K76*(Parametrit!$B$9/Parametrit!$B$7),_xlfn.IFS('2024'!S76=100,-2,'2024'!S76=1,0))</f>
        <v>0</v>
      </c>
      <c r="N76" s="32"/>
      <c r="O76" s="33">
        <f>H76</f>
        <v>40</v>
      </c>
      <c r="P76" s="33">
        <f>O76</f>
        <v>40</v>
      </c>
      <c r="Q76" s="34" t="str">
        <f>IF(AND(B76&gt;0,C76=""),"Ilmoita tuella rahoitettu osuus",IF(C76&gt;100,"Tuella rahoitettu osuus ei voi olla yli 100",IF(AND(B76&gt;0,H76=""),"Pitoaika puuttuu",IF(E76&gt;H76,"Keski-ikä ei voi olla suurempi kuin pitoaika",IF(AND(B76&gt;0,E76=""),"Keski-ikä puuttuu",IF(AND(B76&gt;0,OR(H76&lt;O76,H76&gt;P76)),"Syötetty pitoaika ei ole pitoaikavälin sisällä","OK"))))))</f>
        <v>OK</v>
      </c>
      <c r="S76" s="1">
        <v>100</v>
      </c>
    </row>
    <row r="77" spans="1:19" ht="15.75" thickBot="1" x14ac:dyDescent="0.3">
      <c r="A77" s="4" t="s">
        <v>68</v>
      </c>
      <c r="B77" s="43"/>
      <c r="C77" s="56"/>
      <c r="D77" s="19"/>
      <c r="E77" s="19"/>
      <c r="F77" s="56"/>
      <c r="G77" s="56"/>
      <c r="H77" s="28"/>
      <c r="I77" s="21"/>
      <c r="J77" s="21"/>
      <c r="K77" s="21"/>
      <c r="L77" s="21"/>
      <c r="M77" s="21"/>
      <c r="N77" s="21"/>
      <c r="O77" s="19"/>
      <c r="S77" s="1">
        <v>100</v>
      </c>
    </row>
    <row r="78" spans="1:19" ht="15.75" thickBot="1" x14ac:dyDescent="0.3">
      <c r="A78" s="2" t="s">
        <v>69</v>
      </c>
      <c r="B78" s="45">
        <f t="shared" ref="B78:B79" si="63">F78-G78</f>
        <v>0</v>
      </c>
      <c r="C78" s="54"/>
      <c r="D78" s="22">
        <f t="shared" ref="D78:D79" si="64">B78*C78/100</f>
        <v>0</v>
      </c>
      <c r="E78" s="22">
        <f>Parametrit!$B$4-2025</f>
        <v>-1</v>
      </c>
      <c r="F78" s="54"/>
      <c r="G78" s="54"/>
      <c r="H78" s="39">
        <v>40</v>
      </c>
      <c r="I78" s="31">
        <f t="shared" ref="I78:I79" si="65">IF(N78="",(D78*(M78))/1000,(D78*(N78))/1000)</f>
        <v>0</v>
      </c>
      <c r="J78" s="22">
        <f t="shared" ref="J78:J79" si="66">IF(D78=0,0,I78*(1-E78/H78))</f>
        <v>0</v>
      </c>
      <c r="K78" s="22">
        <f>IF(I78=0,0,I78/H78)</f>
        <v>0</v>
      </c>
      <c r="L78" s="22">
        <f t="shared" ref="L78:L79" si="67">IF(N78="",F78*(C78/100)*(M78)/1000,F78*(C78/100)*(N78)/1000)</f>
        <v>0</v>
      </c>
      <c r="M78" s="32" cm="1">
        <f t="array" ref="M78">ROUND('Investoinnit ennen 2024'!K78*(Parametrit!$B$9/Parametrit!$B$7),_xlfn.IFS('2024'!S78=100,-2,'2024'!S78=1,0))</f>
        <v>0</v>
      </c>
      <c r="N78" s="32"/>
      <c r="O78" s="33">
        <f>H78</f>
        <v>40</v>
      </c>
      <c r="P78" s="33">
        <f t="shared" ref="P78:P79" si="68">O78</f>
        <v>40</v>
      </c>
      <c r="Q78" s="34" t="str">
        <f>IF(AND(B78&gt;0,C78=""),"Ilmoita tuella rahoitettu osuus",IF(C78&gt;100,"Tuella rahoitettu osuus ei voi olla yli 100",IF(AND(B78&gt;0,H78=""),"Pitoaika puuttuu",IF(E78&gt;H78,"Keski-ikä ei voi olla suurempi kuin pitoaika",IF(AND(B78&gt;0,E78=""),"Keski-ikä puuttuu",IF(AND(B78&gt;0,OR(H78&lt;O78,H78&gt;P78)),"Syötetty pitoaika ei ole pitoaikavälin sisällä","OK"))))))</f>
        <v>OK</v>
      </c>
      <c r="S78" s="1">
        <v>100</v>
      </c>
    </row>
    <row r="79" spans="1:19" ht="15.75" thickBot="1" x14ac:dyDescent="0.3">
      <c r="A79" s="2" t="s">
        <v>70</v>
      </c>
      <c r="B79" s="45">
        <f t="shared" si="63"/>
        <v>0</v>
      </c>
      <c r="C79" s="54"/>
      <c r="D79" s="22">
        <f t="shared" si="64"/>
        <v>0</v>
      </c>
      <c r="E79" s="22">
        <f>Parametrit!$B$4-2025</f>
        <v>-1</v>
      </c>
      <c r="F79" s="54"/>
      <c r="G79" s="54"/>
      <c r="H79" s="42">
        <v>40</v>
      </c>
      <c r="I79" s="31">
        <f t="shared" si="65"/>
        <v>0</v>
      </c>
      <c r="J79" s="22">
        <f t="shared" si="66"/>
        <v>0</v>
      </c>
      <c r="K79" s="22">
        <f>IF(I79=0,0,I79/H79)</f>
        <v>0</v>
      </c>
      <c r="L79" s="22">
        <f t="shared" si="67"/>
        <v>0</v>
      </c>
      <c r="M79" s="32" cm="1">
        <f t="array" ref="M79">ROUND('Investoinnit ennen 2024'!K79*(Parametrit!$B$9/Parametrit!$B$7),_xlfn.IFS('2024'!S79=100,-2,'2024'!S79=1,0))</f>
        <v>0</v>
      </c>
      <c r="N79" s="32"/>
      <c r="O79" s="33">
        <f>H79</f>
        <v>40</v>
      </c>
      <c r="P79" s="33">
        <f t="shared" si="68"/>
        <v>40</v>
      </c>
      <c r="Q79" s="34" t="str">
        <f>IF(AND(B79&gt;0,C79=""),"Ilmoita tuella rahoitettu osuus",IF(C79&gt;100,"Tuella rahoitettu osuus ei voi olla yli 100",IF(AND(B79&gt;0,H79=""),"Pitoaika puuttuu",IF(E79&gt;H79,"Keski-ikä ei voi olla suurempi kuin pitoaika",IF(AND(B79&gt;0,E79=""),"Keski-ikä puuttuu",IF(AND(B79&gt;0,OR(H79&lt;O79,H79&gt;P79)),"Syötetty pitoaika ei ole pitoaikavälin sisällä","OK"))))))</f>
        <v>OK</v>
      </c>
      <c r="S79" s="1">
        <v>100</v>
      </c>
    </row>
    <row r="80" spans="1:19" x14ac:dyDescent="0.25">
      <c r="A80" s="5" t="s">
        <v>71</v>
      </c>
      <c r="B80" s="43"/>
      <c r="C80" s="56"/>
      <c r="D80" s="19"/>
      <c r="E80" s="19"/>
      <c r="F80" s="56"/>
      <c r="G80" s="56"/>
      <c r="H80" s="28"/>
      <c r="I80" s="21"/>
      <c r="J80" s="21"/>
      <c r="K80" s="21"/>
      <c r="L80" s="21"/>
      <c r="M80" s="21"/>
      <c r="N80" s="21"/>
      <c r="O80" s="19"/>
      <c r="S80" s="1">
        <v>100</v>
      </c>
    </row>
    <row r="81" spans="1:19" ht="15.75" thickBot="1" x14ac:dyDescent="0.3">
      <c r="A81" s="2" t="s">
        <v>72</v>
      </c>
      <c r="B81" s="45">
        <f t="shared" ref="B81:B85" si="69">F81-G81</f>
        <v>0</v>
      </c>
      <c r="C81" s="54"/>
      <c r="D81" s="22">
        <f t="shared" ref="D81:D85" si="70">B81*C81/100</f>
        <v>0</v>
      </c>
      <c r="E81" s="22">
        <f>Parametrit!$B$4-2025</f>
        <v>-1</v>
      </c>
      <c r="F81" s="54"/>
      <c r="G81" s="54"/>
      <c r="H81" s="42">
        <v>60</v>
      </c>
      <c r="I81" s="31">
        <f t="shared" ref="I81:I85" si="71">IF(N81="",(D81*(M81))/1000,(D81*(N81))/1000)</f>
        <v>0</v>
      </c>
      <c r="J81" s="22">
        <f t="shared" ref="J81:J85" si="72">IF(D81=0,0,I81*(1-E81/H81))</f>
        <v>0</v>
      </c>
      <c r="K81" s="22">
        <f>IF(I81=0,0,I81/H81)</f>
        <v>0</v>
      </c>
      <c r="L81" s="22">
        <f t="shared" ref="L81:L85" si="73">IF(N81="",F81*(C81/100)*(M81)/1000,F81*(C81/100)*(N81)/1000)</f>
        <v>0</v>
      </c>
      <c r="M81" s="32" cm="1">
        <f t="array" ref="M81">ROUND('Investoinnit ennen 2024'!K81*(Parametrit!$B$9/Parametrit!$B$7),_xlfn.IFS('2024'!S81=100,-2,'2024'!S81=1,0))</f>
        <v>0</v>
      </c>
      <c r="N81" s="32"/>
      <c r="O81" s="33">
        <f>H81</f>
        <v>60</v>
      </c>
      <c r="P81" s="33">
        <f t="shared" ref="P81:P85" si="74">O81</f>
        <v>60</v>
      </c>
      <c r="Q81" s="34" t="str">
        <f>IF(AND(B81&gt;0,C81=""),"Ilmoita tuella rahoitettu osuus",IF(C81&gt;100,"Tuella rahoitettu osuus ei voi olla yli 100",IF(AND(B81&gt;0,H81=""),"Pitoaika puuttuu",IF(E81&gt;H81,"Keski-ikä ei voi olla suurempi kuin pitoaika",IF(AND(B81&gt;0,E81=""),"Keski-ikä puuttuu",IF(AND(B81&gt;0,OR(H81&lt;O81,H81&gt;P81)),"Syötetty pitoaika ei ole pitoaikavälin sisällä","OK"))))))</f>
        <v>OK</v>
      </c>
      <c r="S81" s="1">
        <v>100</v>
      </c>
    </row>
    <row r="82" spans="1:19" ht="15.75" thickBot="1" x14ac:dyDescent="0.3">
      <c r="A82" s="2" t="s">
        <v>73</v>
      </c>
      <c r="B82" s="45">
        <f t="shared" si="69"/>
        <v>0</v>
      </c>
      <c r="C82" s="54"/>
      <c r="D82" s="22">
        <f t="shared" si="70"/>
        <v>0</v>
      </c>
      <c r="E82" s="22">
        <f>Parametrit!$B$4-2025</f>
        <v>-1</v>
      </c>
      <c r="F82" s="54"/>
      <c r="G82" s="54"/>
      <c r="H82" s="42">
        <v>45</v>
      </c>
      <c r="I82" s="31">
        <f t="shared" si="71"/>
        <v>0</v>
      </c>
      <c r="J82" s="22">
        <f t="shared" si="72"/>
        <v>0</v>
      </c>
      <c r="K82" s="22">
        <f>IF(I82=0,0,I82/H82)</f>
        <v>0</v>
      </c>
      <c r="L82" s="22">
        <f t="shared" si="73"/>
        <v>0</v>
      </c>
      <c r="M82" s="32" cm="1">
        <f t="array" ref="M82">ROUND('Investoinnit ennen 2024'!K82*(Parametrit!$B$9/Parametrit!$B$7),_xlfn.IFS('2024'!S82=100,-2,'2024'!S82=1,0))</f>
        <v>0</v>
      </c>
      <c r="N82" s="32"/>
      <c r="O82" s="33">
        <f>H82</f>
        <v>45</v>
      </c>
      <c r="P82" s="33">
        <f t="shared" si="74"/>
        <v>45</v>
      </c>
      <c r="Q82" s="34" t="str">
        <f>IF(AND(B82&gt;0,C82=""),"Ilmoita tuella rahoitettu osuus",IF(C82&gt;100,"Tuella rahoitettu osuus ei voi olla yli 100",IF(AND(B82&gt;0,H82=""),"Pitoaika puuttuu",IF(E82&gt;H82,"Keski-ikä ei voi olla suurempi kuin pitoaika",IF(AND(B82&gt;0,E82=""),"Keski-ikä puuttuu",IF(AND(B82&gt;0,OR(H82&lt;O82,H82&gt;P82)),"Syötetty pitoaika ei ole pitoaikavälin sisällä","OK"))))))</f>
        <v>OK</v>
      </c>
      <c r="S82" s="1">
        <v>100</v>
      </c>
    </row>
    <row r="83" spans="1:19" ht="15.75" thickBot="1" x14ac:dyDescent="0.3">
      <c r="A83" s="3" t="s">
        <v>74</v>
      </c>
      <c r="B83" s="45">
        <f t="shared" si="69"/>
        <v>0</v>
      </c>
      <c r="C83" s="54"/>
      <c r="D83" s="22">
        <f t="shared" si="70"/>
        <v>0</v>
      </c>
      <c r="E83" s="22">
        <f>Parametrit!$B$4-2025</f>
        <v>-1</v>
      </c>
      <c r="F83" s="54"/>
      <c r="G83" s="54"/>
      <c r="H83" s="39">
        <v>45</v>
      </c>
      <c r="I83" s="31">
        <f t="shared" si="71"/>
        <v>0</v>
      </c>
      <c r="J83" s="22">
        <f t="shared" si="72"/>
        <v>0</v>
      </c>
      <c r="K83" s="22">
        <f>IF(I83=0,0,I83/H83)</f>
        <v>0</v>
      </c>
      <c r="L83" s="22">
        <f t="shared" si="73"/>
        <v>0</v>
      </c>
      <c r="M83" s="32" cm="1">
        <f t="array" ref="M83">ROUND('Investoinnit ennen 2024'!K83*(Parametrit!$B$9/Parametrit!$B$7),_xlfn.IFS('2024'!S83=100,-2,'2024'!S83=1,0))</f>
        <v>0</v>
      </c>
      <c r="N83" s="32"/>
      <c r="O83" s="33">
        <f>H83</f>
        <v>45</v>
      </c>
      <c r="P83" s="33">
        <f t="shared" si="74"/>
        <v>45</v>
      </c>
      <c r="Q83" s="34" t="str">
        <f>IF(AND(B83&gt;0,C83=""),"Ilmoita tuella rahoitettu osuus",IF(C83&gt;100,"Tuella rahoitettu osuus ei voi olla yli 100",IF(AND(B83&gt;0,H83=""),"Pitoaika puuttuu",IF(E83&gt;H83,"Keski-ikä ei voi olla suurempi kuin pitoaika",IF(AND(B83&gt;0,E83=""),"Keski-ikä puuttuu",IF(AND(B83&gt;0,OR(H83&lt;O83,H83&gt;P83)),"Syötetty pitoaika ei ole pitoaikavälin sisällä","OK"))))))</f>
        <v>OK</v>
      </c>
      <c r="S83" s="1">
        <v>100</v>
      </c>
    </row>
    <row r="84" spans="1:19" ht="15.75" thickBot="1" x14ac:dyDescent="0.3">
      <c r="A84" s="3" t="s">
        <v>75</v>
      </c>
      <c r="B84" s="45">
        <f t="shared" si="69"/>
        <v>0</v>
      </c>
      <c r="C84" s="54"/>
      <c r="D84" s="22">
        <f t="shared" si="70"/>
        <v>0</v>
      </c>
      <c r="E84" s="22">
        <f>Parametrit!$B$4-2025</f>
        <v>-1</v>
      </c>
      <c r="F84" s="54"/>
      <c r="G84" s="54"/>
      <c r="H84" s="39">
        <v>45</v>
      </c>
      <c r="I84" s="31">
        <f t="shared" si="71"/>
        <v>0</v>
      </c>
      <c r="J84" s="22">
        <f t="shared" si="72"/>
        <v>0</v>
      </c>
      <c r="K84" s="22">
        <f>IF(I84=0,0,I84/H84)</f>
        <v>0</v>
      </c>
      <c r="L84" s="22">
        <f t="shared" si="73"/>
        <v>0</v>
      </c>
      <c r="M84" s="32" cm="1">
        <f t="array" ref="M84">ROUND('Investoinnit ennen 2024'!K84*(Parametrit!$B$9/Parametrit!$B$7),_xlfn.IFS('2024'!S84=100,-2,'2024'!S84=1,0))</f>
        <v>0</v>
      </c>
      <c r="N84" s="32"/>
      <c r="O84" s="33">
        <f>H84</f>
        <v>45</v>
      </c>
      <c r="P84" s="33">
        <f t="shared" si="74"/>
        <v>45</v>
      </c>
      <c r="Q84" s="34" t="str">
        <f>IF(AND(B84&gt;0,C84=""),"Ilmoita tuella rahoitettu osuus",IF(C84&gt;100,"Tuella rahoitettu osuus ei voi olla yli 100",IF(AND(B84&gt;0,H84=""),"Pitoaika puuttuu",IF(E84&gt;H84,"Keski-ikä ei voi olla suurempi kuin pitoaika",IF(AND(B84&gt;0,E84=""),"Keski-ikä puuttuu",IF(AND(B84&gt;0,OR(H84&lt;O84,H84&gt;P84)),"Syötetty pitoaika ei ole pitoaikavälin sisällä","OK"))))))</f>
        <v>OK</v>
      </c>
      <c r="S84" s="1">
        <v>100</v>
      </c>
    </row>
    <row r="85" spans="1:19" ht="15.75" thickBot="1" x14ac:dyDescent="0.3">
      <c r="A85" s="3" t="s">
        <v>76</v>
      </c>
      <c r="B85" s="45">
        <f t="shared" si="69"/>
        <v>0</v>
      </c>
      <c r="C85" s="54"/>
      <c r="D85" s="22">
        <f t="shared" si="70"/>
        <v>0</v>
      </c>
      <c r="E85" s="22">
        <f>Parametrit!$B$4-2025</f>
        <v>-1</v>
      </c>
      <c r="F85" s="54"/>
      <c r="G85" s="54"/>
      <c r="H85" s="39">
        <v>45</v>
      </c>
      <c r="I85" s="31">
        <f t="shared" si="71"/>
        <v>0</v>
      </c>
      <c r="J85" s="22">
        <f t="shared" si="72"/>
        <v>0</v>
      </c>
      <c r="K85" s="22">
        <f>IF(I85=0,0,I85/H85)</f>
        <v>0</v>
      </c>
      <c r="L85" s="22">
        <f t="shared" si="73"/>
        <v>0</v>
      </c>
      <c r="M85" s="32" cm="1">
        <f t="array" ref="M85">ROUND('Investoinnit ennen 2024'!K85*(Parametrit!$B$9/Parametrit!$B$7),_xlfn.IFS('2024'!S85=100,-2,'2024'!S85=1,0))</f>
        <v>0</v>
      </c>
      <c r="N85" s="32"/>
      <c r="O85" s="33">
        <f>H85</f>
        <v>45</v>
      </c>
      <c r="P85" s="33">
        <f t="shared" si="74"/>
        <v>45</v>
      </c>
      <c r="Q85" s="34" t="str">
        <f>IF(AND(B85&gt;0,C85=""),"Ilmoita tuella rahoitettu osuus",IF(C85&gt;100,"Tuella rahoitettu osuus ei voi olla yli 100",IF(AND(B85&gt;0,H85=""),"Pitoaika puuttuu",IF(E85&gt;H85,"Keski-ikä ei voi olla suurempi kuin pitoaika",IF(AND(B85&gt;0,E85=""),"Keski-ikä puuttuu",IF(AND(B85&gt;0,OR(H85&lt;O85,H85&gt;P85)),"Syötetty pitoaika ei ole pitoaikavälin sisällä","OK"))))))</f>
        <v>OK</v>
      </c>
      <c r="S85" s="1">
        <v>100</v>
      </c>
    </row>
    <row r="86" spans="1:19" ht="15.75" thickBot="1" x14ac:dyDescent="0.3">
      <c r="A86" s="4" t="s">
        <v>77</v>
      </c>
      <c r="B86" s="43"/>
      <c r="C86" s="56"/>
      <c r="D86" s="19"/>
      <c r="E86" s="19"/>
      <c r="F86" s="56"/>
      <c r="G86" s="56"/>
      <c r="H86" s="28"/>
      <c r="I86" s="21"/>
      <c r="J86" s="21"/>
      <c r="K86" s="21"/>
      <c r="L86" s="21"/>
      <c r="M86" s="21"/>
      <c r="N86" s="21"/>
      <c r="O86" s="19"/>
      <c r="S86" s="1">
        <v>100</v>
      </c>
    </row>
    <row r="87" spans="1:19" ht="15.75" thickBot="1" x14ac:dyDescent="0.3">
      <c r="A87" s="3" t="s">
        <v>78</v>
      </c>
      <c r="B87" s="45">
        <f>F87-G87</f>
        <v>0</v>
      </c>
      <c r="C87" s="54"/>
      <c r="D87" s="22">
        <f>B87*C87/100</f>
        <v>0</v>
      </c>
      <c r="E87" s="22">
        <f>Parametrit!$B$4-2025</f>
        <v>-1</v>
      </c>
      <c r="F87" s="54"/>
      <c r="G87" s="54"/>
      <c r="H87" s="39">
        <v>50</v>
      </c>
      <c r="I87" s="31">
        <f>IF(N87="",(D87*(M87))/1000,(D87*(N87))/1000)</f>
        <v>0</v>
      </c>
      <c r="J87" s="22">
        <f>IF(D87=0,0,I87*(1-E87/H87))</f>
        <v>0</v>
      </c>
      <c r="K87" s="22">
        <f>IF(I87=0,0,I87/H87)</f>
        <v>0</v>
      </c>
      <c r="L87" s="22">
        <f>IF(N87="",F87*(C87/100)*(M87)/1000,F87*(C87/100)*(N87)/1000)</f>
        <v>0</v>
      </c>
      <c r="M87" s="32" cm="1">
        <f t="array" ref="M87">ROUND('Investoinnit ennen 2024'!K87*(Parametrit!$B$9/Parametrit!$B$7),_xlfn.IFS('2024'!S87=100,-2,'2024'!S87=1,0))</f>
        <v>0</v>
      </c>
      <c r="N87" s="32"/>
      <c r="O87" s="33">
        <f>H87</f>
        <v>50</v>
      </c>
      <c r="P87" s="33">
        <f>O87</f>
        <v>50</v>
      </c>
      <c r="Q87" s="34" t="str">
        <f>IF(AND(B87&gt;0,C87=""),"Ilmoita tuella rahoitettu osuus",IF(C87&gt;100,"Tuella rahoitettu osuus ei voi olla yli 100",IF(AND(B87&gt;0,H87=""),"Pitoaika puuttuu",IF(E87&gt;H87,"Keski-ikä ei voi olla suurempi kuin pitoaika",IF(AND(B87&gt;0,E87=""),"Keski-ikä puuttuu",IF(AND(B87&gt;0,OR(H87&lt;O87,H87&gt;P87)),"Syötetty pitoaika ei ole pitoaikavälin sisällä","OK"))))))</f>
        <v>OK</v>
      </c>
      <c r="S87" s="1">
        <v>1</v>
      </c>
    </row>
    <row r="88" spans="1:19" ht="30" customHeight="1" thickBot="1" x14ac:dyDescent="0.3">
      <c r="A88" s="6" t="s">
        <v>79</v>
      </c>
      <c r="B88" s="43"/>
      <c r="C88" s="56"/>
      <c r="D88" s="19"/>
      <c r="E88" s="19"/>
      <c r="F88" s="56"/>
      <c r="G88" s="56"/>
      <c r="H88" s="29"/>
      <c r="I88" s="21"/>
      <c r="J88" s="21"/>
      <c r="K88" s="21"/>
      <c r="L88" s="21"/>
      <c r="M88" s="21"/>
      <c r="N88" s="21"/>
      <c r="O88" s="19"/>
      <c r="S88" s="1">
        <v>100</v>
      </c>
    </row>
    <row r="89" spans="1:19" ht="15.75" thickBot="1" x14ac:dyDescent="0.3">
      <c r="A89" s="4" t="s">
        <v>3</v>
      </c>
      <c r="B89" s="43"/>
      <c r="C89" s="56"/>
      <c r="D89" s="19"/>
      <c r="E89" s="19"/>
      <c r="F89" s="56"/>
      <c r="G89" s="56"/>
      <c r="H89" s="28"/>
      <c r="I89" s="21"/>
      <c r="J89" s="21"/>
      <c r="K89" s="21"/>
      <c r="L89" s="21"/>
      <c r="M89" s="21"/>
      <c r="N89" s="21"/>
      <c r="O89" s="19"/>
      <c r="S89" s="1">
        <v>100</v>
      </c>
    </row>
    <row r="90" spans="1:19" ht="15.75" thickBot="1" x14ac:dyDescent="0.3">
      <c r="A90" s="3" t="s">
        <v>80</v>
      </c>
      <c r="B90" s="45">
        <f>F90-G90</f>
        <v>0</v>
      </c>
      <c r="C90" s="54"/>
      <c r="D90" s="22">
        <f>B90*C90/100</f>
        <v>0</v>
      </c>
      <c r="E90" s="22">
        <f>Parametrit!$B$4-2025</f>
        <v>-1</v>
      </c>
      <c r="F90" s="54"/>
      <c r="G90" s="54"/>
      <c r="H90" s="39">
        <v>35</v>
      </c>
      <c r="I90" s="31">
        <f>IF(N90="",(D90*(M90))/1000,(D90*(N90))/1000)</f>
        <v>0</v>
      </c>
      <c r="J90" s="22">
        <f>IF(D90=0,0,I90*(1-E90/H90))</f>
        <v>0</v>
      </c>
      <c r="K90" s="22">
        <f>IF(I90=0,0,I90/H90)</f>
        <v>0</v>
      </c>
      <c r="L90" s="22">
        <f>IF(N90="",F90*(C90/100)*(M90)/1000,F90*(C90/100)*(N90)/1000)</f>
        <v>0</v>
      </c>
      <c r="M90" s="32" cm="1">
        <f t="array" ref="M90">ROUND('Investoinnit ennen 2024'!K90*(Parametrit!$B$9/Parametrit!$B$7),_xlfn.IFS('2024'!S90=100,-2,'2024'!S90=1,0))</f>
        <v>0</v>
      </c>
      <c r="N90" s="32"/>
      <c r="O90" s="33">
        <f>H90</f>
        <v>35</v>
      </c>
      <c r="P90" s="33">
        <f>O90</f>
        <v>35</v>
      </c>
      <c r="Q90" s="34" t="str">
        <f>IF(AND(B90&gt;0,C90=""),"Ilmoita tuella rahoitettu osuus",IF(C90&gt;100,"Tuella rahoitettu osuus ei voi olla yli 100",IF(AND(B90&gt;0,H90=""),"Pitoaika puuttuu",IF(E90&gt;H90,"Keski-ikä ei voi olla suurempi kuin pitoaika",IF(AND(B90&gt;0,E90=""),"Keski-ikä puuttuu",IF(AND(B90&gt;0,OR(H90&lt;O90,H90&gt;P90)),"Syötetty pitoaika ei ole pitoaikavälin sisällä","OK"))))))</f>
        <v>OK</v>
      </c>
      <c r="S90" s="1">
        <v>100</v>
      </c>
    </row>
    <row r="91" spans="1:19" ht="15.75" thickBot="1" x14ac:dyDescent="0.3">
      <c r="A91" s="4" t="s">
        <v>81</v>
      </c>
      <c r="B91" s="43"/>
      <c r="C91" s="56"/>
      <c r="D91" s="19"/>
      <c r="E91" s="19"/>
      <c r="F91" s="56"/>
      <c r="G91" s="56"/>
      <c r="H91" s="28"/>
      <c r="I91" s="21"/>
      <c r="J91" s="21"/>
      <c r="K91" s="21"/>
      <c r="L91" s="21"/>
      <c r="M91" s="21"/>
      <c r="N91" s="21"/>
      <c r="O91" s="19"/>
      <c r="S91" s="1">
        <v>100</v>
      </c>
    </row>
    <row r="92" spans="1:19" ht="15.75" thickBot="1" x14ac:dyDescent="0.3">
      <c r="A92" s="3" t="s">
        <v>82</v>
      </c>
      <c r="B92" s="45">
        <f t="shared" ref="B92:B95" si="75">F92-G92</f>
        <v>0</v>
      </c>
      <c r="C92" s="54"/>
      <c r="D92" s="22">
        <f t="shared" ref="D92:D95" si="76">B92*C92/100</f>
        <v>0</v>
      </c>
      <c r="E92" s="22">
        <f>Parametrit!$B$4-2025</f>
        <v>-1</v>
      </c>
      <c r="F92" s="54"/>
      <c r="G92" s="54"/>
      <c r="H92" s="39">
        <v>40</v>
      </c>
      <c r="I92" s="31">
        <f t="shared" ref="I92:I95" si="77">IF(N92="",(D92*(M92))/1000,(D92*(N92))/1000)</f>
        <v>0</v>
      </c>
      <c r="J92" s="22">
        <f t="shared" ref="J92:J95" si="78">IF(D92=0,0,I92*(1-E92/H92))</f>
        <v>0</v>
      </c>
      <c r="K92" s="22">
        <f>IF(I92=0,0,I92/H92)</f>
        <v>0</v>
      </c>
      <c r="L92" s="22">
        <f t="shared" ref="L92:L95" si="79">IF(N92="",F92*(C92/100)*(M92)/1000,F92*(C92/100)*(N92)/1000)</f>
        <v>0</v>
      </c>
      <c r="M92" s="32" cm="1">
        <f t="array" ref="M92">ROUND('Investoinnit ennen 2024'!K92*(Parametrit!$B$9/Parametrit!$B$7),_xlfn.IFS('2024'!S92=100,-2,'2024'!S92=1,0))</f>
        <v>0</v>
      </c>
      <c r="N92" s="32"/>
      <c r="O92" s="33">
        <f>H92</f>
        <v>40</v>
      </c>
      <c r="P92" s="33">
        <f t="shared" ref="P92:P95" si="80">O92</f>
        <v>40</v>
      </c>
      <c r="Q92" s="34" t="str">
        <f>IF(AND(B92&gt;0,C92=""),"Ilmoita tuella rahoitettu osuus",IF(C92&gt;100,"Tuella rahoitettu osuus ei voi olla yli 100",IF(AND(B92&gt;0,H92=""),"Pitoaika puuttuu",IF(E92&gt;H92,"Keski-ikä ei voi olla suurempi kuin pitoaika",IF(AND(B92&gt;0,E92=""),"Keski-ikä puuttuu",IF(AND(B92&gt;0,OR(H92&lt;O92,H92&gt;P92)),"Syötetty pitoaika ei ole pitoaikavälin sisällä","OK"))))))</f>
        <v>OK</v>
      </c>
      <c r="S92" s="1">
        <v>100</v>
      </c>
    </row>
    <row r="93" spans="1:19" ht="15.75" thickBot="1" x14ac:dyDescent="0.3">
      <c r="A93" s="3" t="s">
        <v>83</v>
      </c>
      <c r="B93" s="45">
        <f t="shared" si="75"/>
        <v>0</v>
      </c>
      <c r="C93" s="54"/>
      <c r="D93" s="22">
        <f t="shared" si="76"/>
        <v>0</v>
      </c>
      <c r="E93" s="22">
        <f>Parametrit!$B$4-2025</f>
        <v>-1</v>
      </c>
      <c r="F93" s="54"/>
      <c r="G93" s="54"/>
      <c r="H93" s="39">
        <v>40</v>
      </c>
      <c r="I93" s="31">
        <f t="shared" si="77"/>
        <v>0</v>
      </c>
      <c r="J93" s="22">
        <f t="shared" si="78"/>
        <v>0</v>
      </c>
      <c r="K93" s="22">
        <f>IF(I93=0,0,I93/H93)</f>
        <v>0</v>
      </c>
      <c r="L93" s="22">
        <f t="shared" si="79"/>
        <v>0</v>
      </c>
      <c r="M93" s="32" cm="1">
        <f t="array" ref="M93">ROUND('Investoinnit ennen 2024'!K93*(Parametrit!$B$9/Parametrit!$B$7),_xlfn.IFS('2024'!S93=100,-2,'2024'!S93=1,0))</f>
        <v>0</v>
      </c>
      <c r="N93" s="32"/>
      <c r="O93" s="33">
        <f>H93</f>
        <v>40</v>
      </c>
      <c r="P93" s="33">
        <f t="shared" si="80"/>
        <v>40</v>
      </c>
      <c r="Q93" s="34" t="str">
        <f>IF(AND(B93&gt;0,C93=""),"Ilmoita tuella rahoitettu osuus",IF(C93&gt;100,"Tuella rahoitettu osuus ei voi olla yli 100",IF(AND(B93&gt;0,H93=""),"Pitoaika puuttuu",IF(E93&gt;H93,"Keski-ikä ei voi olla suurempi kuin pitoaika",IF(AND(B93&gt;0,E93=""),"Keski-ikä puuttuu",IF(AND(B93&gt;0,OR(H93&lt;O93,H93&gt;P93)),"Syötetty pitoaika ei ole pitoaikavälin sisällä","OK"))))))</f>
        <v>OK</v>
      </c>
      <c r="S93" s="1">
        <v>100</v>
      </c>
    </row>
    <row r="94" spans="1:19" ht="15.75" thickBot="1" x14ac:dyDescent="0.3">
      <c r="A94" s="3" t="s">
        <v>84</v>
      </c>
      <c r="B94" s="45">
        <f t="shared" si="75"/>
        <v>0</v>
      </c>
      <c r="C94" s="54"/>
      <c r="D94" s="22">
        <f t="shared" si="76"/>
        <v>0</v>
      </c>
      <c r="E94" s="22">
        <f>Parametrit!$B$4-2025</f>
        <v>-1</v>
      </c>
      <c r="F94" s="54"/>
      <c r="G94" s="54"/>
      <c r="H94" s="39">
        <v>40</v>
      </c>
      <c r="I94" s="31">
        <f t="shared" si="77"/>
        <v>0</v>
      </c>
      <c r="J94" s="22">
        <f t="shared" si="78"/>
        <v>0</v>
      </c>
      <c r="K94" s="22">
        <f>IF(I94=0,0,I94/H94)</f>
        <v>0</v>
      </c>
      <c r="L94" s="22">
        <f t="shared" si="79"/>
        <v>0</v>
      </c>
      <c r="M94" s="32" cm="1">
        <f t="array" ref="M94">ROUND('Investoinnit ennen 2024'!K94*(Parametrit!$B$9/Parametrit!$B$7),_xlfn.IFS('2024'!S94=100,-2,'2024'!S94=1,0))</f>
        <v>0</v>
      </c>
      <c r="N94" s="32"/>
      <c r="O94" s="33">
        <f>H94</f>
        <v>40</v>
      </c>
      <c r="P94" s="33">
        <f t="shared" si="80"/>
        <v>40</v>
      </c>
      <c r="Q94" s="34" t="str">
        <f>IF(AND(B94&gt;0,C94=""),"Ilmoita tuella rahoitettu osuus",IF(C94&gt;100,"Tuella rahoitettu osuus ei voi olla yli 100",IF(AND(B94&gt;0,H94=""),"Pitoaika puuttuu",IF(E94&gt;H94,"Keski-ikä ei voi olla suurempi kuin pitoaika",IF(AND(B94&gt;0,E94=""),"Keski-ikä puuttuu",IF(AND(B94&gt;0,OR(H94&lt;O94,H94&gt;P94)),"Syötetty pitoaika ei ole pitoaikavälin sisällä","OK"))))))</f>
        <v>OK</v>
      </c>
      <c r="S94" s="1">
        <v>100</v>
      </c>
    </row>
    <row r="95" spans="1:19" ht="15.75" thickBot="1" x14ac:dyDescent="0.3">
      <c r="A95" s="3" t="s">
        <v>85</v>
      </c>
      <c r="B95" s="45">
        <f t="shared" si="75"/>
        <v>0</v>
      </c>
      <c r="C95" s="54"/>
      <c r="D95" s="22">
        <f t="shared" si="76"/>
        <v>0</v>
      </c>
      <c r="E95" s="22">
        <f>Parametrit!$B$4-2025</f>
        <v>-1</v>
      </c>
      <c r="F95" s="54"/>
      <c r="G95" s="54"/>
      <c r="H95" s="39">
        <v>40</v>
      </c>
      <c r="I95" s="31">
        <f t="shared" si="77"/>
        <v>0</v>
      </c>
      <c r="J95" s="22">
        <f t="shared" si="78"/>
        <v>0</v>
      </c>
      <c r="K95" s="22">
        <f>IF(I95=0,0,I95/H95)</f>
        <v>0</v>
      </c>
      <c r="L95" s="22">
        <f t="shared" si="79"/>
        <v>0</v>
      </c>
      <c r="M95" s="32" cm="1">
        <f t="array" ref="M95">ROUND('Investoinnit ennen 2024'!K95*(Parametrit!$B$9/Parametrit!$B$7),_xlfn.IFS('2024'!S95=100,-2,'2024'!S95=1,0))</f>
        <v>0</v>
      </c>
      <c r="N95" s="32"/>
      <c r="O95" s="33">
        <f>H95</f>
        <v>40</v>
      </c>
      <c r="P95" s="33">
        <f t="shared" si="80"/>
        <v>40</v>
      </c>
      <c r="Q95" s="34" t="str">
        <f>IF(AND(B95&gt;0,C95=""),"Ilmoita tuella rahoitettu osuus",IF(C95&gt;100,"Tuella rahoitettu osuus ei voi olla yli 100",IF(AND(B95&gt;0,H95=""),"Pitoaika puuttuu",IF(E95&gt;H95,"Keski-ikä ei voi olla suurempi kuin pitoaika",IF(AND(B95&gt;0,E95=""),"Keski-ikä puuttuu",IF(AND(B95&gt;0,OR(H95&lt;O95,H95&gt;P95)),"Syötetty pitoaika ei ole pitoaikavälin sisällä","OK"))))))</f>
        <v>OK</v>
      </c>
      <c r="S95" s="1">
        <v>100</v>
      </c>
    </row>
    <row r="96" spans="1:19" ht="15" customHeight="1" thickBot="1" x14ac:dyDescent="0.3">
      <c r="A96" s="4" t="s">
        <v>86</v>
      </c>
      <c r="B96" s="43"/>
      <c r="C96" s="56"/>
      <c r="D96" s="19"/>
      <c r="E96" s="19"/>
      <c r="F96" s="56"/>
      <c r="G96" s="56"/>
      <c r="H96" s="28"/>
      <c r="I96" s="21"/>
      <c r="J96" s="21"/>
      <c r="K96" s="21"/>
      <c r="L96" s="21"/>
      <c r="M96" s="21"/>
      <c r="N96" s="21"/>
      <c r="O96" s="19"/>
      <c r="S96" s="1">
        <v>100</v>
      </c>
    </row>
    <row r="97" spans="1:19" ht="15.75" thickBot="1" x14ac:dyDescent="0.3">
      <c r="A97" s="3" t="s">
        <v>87</v>
      </c>
      <c r="B97" s="45">
        <f t="shared" ref="B97:B100" si="81">F97-G97</f>
        <v>0</v>
      </c>
      <c r="C97" s="54"/>
      <c r="D97" s="22">
        <f t="shared" ref="D97:D100" si="82">B97*C97/100</f>
        <v>0</v>
      </c>
      <c r="E97" s="22">
        <f>Parametrit!$B$4-2025</f>
        <v>-1</v>
      </c>
      <c r="F97" s="54"/>
      <c r="G97" s="54"/>
      <c r="H97" s="39">
        <v>40</v>
      </c>
      <c r="I97" s="31">
        <f t="shared" ref="I97:I100" si="83">IF(N97="",(D97*(M97))/1000,(D97*(N97))/1000)</f>
        <v>0</v>
      </c>
      <c r="J97" s="22">
        <f t="shared" ref="J97:J100" si="84">IF(D97=0,0,I97*(1-E97/H97))</f>
        <v>0</v>
      </c>
      <c r="K97" s="22">
        <f>IF(I97=0,0,I97/H97)</f>
        <v>0</v>
      </c>
      <c r="L97" s="22">
        <f t="shared" ref="L97:L100" si="85">IF(N97="",F97*(C97/100)*(M97)/1000,F97*(C97/100)*(N97)/1000)</f>
        <v>0</v>
      </c>
      <c r="M97" s="32" cm="1">
        <f t="array" ref="M97">ROUND('Investoinnit ennen 2024'!K97*(Parametrit!$B$9/Parametrit!$B$7),_xlfn.IFS('2024'!S97=100,-2,'2024'!S97=1,0))</f>
        <v>0</v>
      </c>
      <c r="N97" s="32"/>
      <c r="O97" s="33">
        <f>H97</f>
        <v>40</v>
      </c>
      <c r="P97" s="33">
        <f t="shared" ref="P97:P100" si="86">O97</f>
        <v>40</v>
      </c>
      <c r="Q97" s="34" t="str">
        <f>IF(AND(B97&gt;0,C97=""),"Ilmoita tuella rahoitettu osuus",IF(C97&gt;100,"Tuella rahoitettu osuus ei voi olla yli 100",IF(AND(B97&gt;0,H97=""),"Pitoaika puuttuu",IF(E97&gt;H97,"Keski-ikä ei voi olla suurempi kuin pitoaika",IF(AND(B97&gt;0,E97=""),"Keski-ikä puuttuu",IF(AND(B97&gt;0,OR(H97&lt;O97,H97&gt;P97)),"Syötetty pitoaika ei ole pitoaikavälin sisällä","OK"))))))</f>
        <v>OK</v>
      </c>
      <c r="S97" s="1">
        <v>100</v>
      </c>
    </row>
    <row r="98" spans="1:19" ht="15.75" thickBot="1" x14ac:dyDescent="0.3">
      <c r="A98" s="3" t="s">
        <v>88</v>
      </c>
      <c r="B98" s="45">
        <f t="shared" si="81"/>
        <v>0</v>
      </c>
      <c r="C98" s="54"/>
      <c r="D98" s="22">
        <f t="shared" si="82"/>
        <v>0</v>
      </c>
      <c r="E98" s="22">
        <f>Parametrit!$B$4-2025</f>
        <v>-1</v>
      </c>
      <c r="F98" s="54"/>
      <c r="G98" s="54"/>
      <c r="H98" s="39">
        <v>40</v>
      </c>
      <c r="I98" s="31">
        <f t="shared" si="83"/>
        <v>0</v>
      </c>
      <c r="J98" s="22">
        <f t="shared" si="84"/>
        <v>0</v>
      </c>
      <c r="K98" s="22">
        <f>IF(I98=0,0,I98/H98)</f>
        <v>0</v>
      </c>
      <c r="L98" s="22">
        <f t="shared" si="85"/>
        <v>0</v>
      </c>
      <c r="M98" s="32" cm="1">
        <f t="array" ref="M98">ROUND('Investoinnit ennen 2024'!K98*(Parametrit!$B$9/Parametrit!$B$7),_xlfn.IFS('2024'!S98=100,-2,'2024'!S98=1,0))</f>
        <v>0</v>
      </c>
      <c r="N98" s="32"/>
      <c r="O98" s="33">
        <f>H98</f>
        <v>40</v>
      </c>
      <c r="P98" s="33">
        <f t="shared" si="86"/>
        <v>40</v>
      </c>
      <c r="Q98" s="34" t="str">
        <f>IF(AND(B98&gt;0,C98=""),"Ilmoita tuella rahoitettu osuus",IF(C98&gt;100,"Tuella rahoitettu osuus ei voi olla yli 100",IF(AND(B98&gt;0,H98=""),"Pitoaika puuttuu",IF(E98&gt;H98,"Keski-ikä ei voi olla suurempi kuin pitoaika",IF(AND(B98&gt;0,E98=""),"Keski-ikä puuttuu",IF(AND(B98&gt;0,OR(H98&lt;O98,H98&gt;P98)),"Syötetty pitoaika ei ole pitoaikavälin sisällä","OK"))))))</f>
        <v>OK</v>
      </c>
      <c r="S98" s="1">
        <v>100</v>
      </c>
    </row>
    <row r="99" spans="1:19" ht="15.75" thickBot="1" x14ac:dyDescent="0.3">
      <c r="A99" s="3" t="s">
        <v>89</v>
      </c>
      <c r="B99" s="45">
        <f t="shared" si="81"/>
        <v>0</v>
      </c>
      <c r="C99" s="54"/>
      <c r="D99" s="22">
        <f t="shared" si="82"/>
        <v>0</v>
      </c>
      <c r="E99" s="22">
        <f>Parametrit!$B$4-2025</f>
        <v>-1</v>
      </c>
      <c r="F99" s="54"/>
      <c r="G99" s="54"/>
      <c r="H99" s="39">
        <v>40</v>
      </c>
      <c r="I99" s="31">
        <f t="shared" si="83"/>
        <v>0</v>
      </c>
      <c r="J99" s="22">
        <f t="shared" si="84"/>
        <v>0</v>
      </c>
      <c r="K99" s="22">
        <f>IF(I99=0,0,I99/H99)</f>
        <v>0</v>
      </c>
      <c r="L99" s="22">
        <f t="shared" si="85"/>
        <v>0</v>
      </c>
      <c r="M99" s="32" cm="1">
        <f t="array" ref="M99">ROUND('Investoinnit ennen 2024'!K99*(Parametrit!$B$9/Parametrit!$B$7),_xlfn.IFS('2024'!S99=100,-2,'2024'!S99=1,0))</f>
        <v>0</v>
      </c>
      <c r="N99" s="32"/>
      <c r="O99" s="33">
        <f>H99</f>
        <v>40</v>
      </c>
      <c r="P99" s="33">
        <f t="shared" si="86"/>
        <v>40</v>
      </c>
      <c r="Q99" s="34" t="str">
        <f>IF(AND(B99&gt;0,C99=""),"Ilmoita tuella rahoitettu osuus",IF(C99&gt;100,"Tuella rahoitettu osuus ei voi olla yli 100",IF(AND(B99&gt;0,H99=""),"Pitoaika puuttuu",IF(E99&gt;H99,"Keski-ikä ei voi olla suurempi kuin pitoaika",IF(AND(B99&gt;0,E99=""),"Keski-ikä puuttuu",IF(AND(B99&gt;0,OR(H99&lt;O99,H99&gt;P99)),"Syötetty pitoaika ei ole pitoaikavälin sisällä","OK"))))))</f>
        <v>OK</v>
      </c>
      <c r="S99" s="1">
        <v>100</v>
      </c>
    </row>
    <row r="100" spans="1:19" ht="15.75" thickBot="1" x14ac:dyDescent="0.3">
      <c r="A100" s="3" t="s">
        <v>90</v>
      </c>
      <c r="B100" s="45">
        <f t="shared" si="81"/>
        <v>0</v>
      </c>
      <c r="C100" s="54"/>
      <c r="D100" s="22">
        <f t="shared" si="82"/>
        <v>0</v>
      </c>
      <c r="E100" s="22">
        <f>Parametrit!$B$4-2025</f>
        <v>-1</v>
      </c>
      <c r="F100" s="54"/>
      <c r="G100" s="54"/>
      <c r="H100" s="39">
        <v>40</v>
      </c>
      <c r="I100" s="31">
        <f t="shared" si="83"/>
        <v>0</v>
      </c>
      <c r="J100" s="22">
        <f t="shared" si="84"/>
        <v>0</v>
      </c>
      <c r="K100" s="22">
        <f>IF(I100=0,0,I100/H100)</f>
        <v>0</v>
      </c>
      <c r="L100" s="22">
        <f t="shared" si="85"/>
        <v>0</v>
      </c>
      <c r="M100" s="32" cm="1">
        <f t="array" ref="M100">ROUND('Investoinnit ennen 2024'!K100*(Parametrit!$B$9/Parametrit!$B$7),_xlfn.IFS('2024'!S100=100,-2,'2024'!S100=1,0))</f>
        <v>0</v>
      </c>
      <c r="N100" s="32"/>
      <c r="O100" s="33">
        <f>H100</f>
        <v>40</v>
      </c>
      <c r="P100" s="33">
        <f t="shared" si="86"/>
        <v>40</v>
      </c>
      <c r="Q100" s="34" t="str">
        <f>IF(AND(B100&gt;0,C100=""),"Ilmoita tuella rahoitettu osuus",IF(C100&gt;100,"Tuella rahoitettu osuus ei voi olla yli 100",IF(AND(B100&gt;0,H100=""),"Pitoaika puuttuu",IF(E100&gt;H100,"Keski-ikä ei voi olla suurempi kuin pitoaika",IF(AND(B100&gt;0,E100=""),"Keski-ikä puuttuu",IF(AND(B100&gt;0,OR(H100&lt;O100,H100&gt;P100)),"Syötetty pitoaika ei ole pitoaikavälin sisällä","OK"))))))</f>
        <v>OK</v>
      </c>
      <c r="S100" s="1">
        <v>100</v>
      </c>
    </row>
    <row r="101" spans="1:19" ht="30" customHeight="1" thickBot="1" x14ac:dyDescent="0.3">
      <c r="A101" s="6" t="s">
        <v>91</v>
      </c>
      <c r="B101" s="43"/>
      <c r="C101" s="56"/>
      <c r="D101" s="19"/>
      <c r="E101" s="19"/>
      <c r="F101" s="56"/>
      <c r="G101" s="56"/>
      <c r="H101" s="29"/>
      <c r="I101" s="21"/>
      <c r="J101" s="21"/>
      <c r="K101" s="21"/>
      <c r="L101" s="21"/>
      <c r="M101" s="21"/>
      <c r="N101" s="21"/>
      <c r="O101" s="19"/>
      <c r="S101" s="1">
        <v>100</v>
      </c>
    </row>
    <row r="102" spans="1:19" ht="15.75" thickBot="1" x14ac:dyDescent="0.3">
      <c r="A102" s="4" t="s">
        <v>92</v>
      </c>
      <c r="B102" s="43"/>
      <c r="C102" s="56"/>
      <c r="D102" s="19"/>
      <c r="E102" s="19"/>
      <c r="F102" s="56"/>
      <c r="G102" s="56"/>
      <c r="H102" s="28"/>
      <c r="I102" s="21"/>
      <c r="J102" s="21"/>
      <c r="K102" s="21"/>
      <c r="L102" s="21"/>
      <c r="M102" s="21"/>
      <c r="N102" s="21"/>
      <c r="O102" s="19"/>
      <c r="S102" s="1">
        <v>100</v>
      </c>
    </row>
    <row r="103" spans="1:19" ht="15.75" thickBot="1" x14ac:dyDescent="0.3">
      <c r="A103" s="3" t="s">
        <v>93</v>
      </c>
      <c r="B103" s="45">
        <f t="shared" ref="B103:B104" si="87">F103-G103</f>
        <v>0</v>
      </c>
      <c r="C103" s="54"/>
      <c r="D103" s="22">
        <f t="shared" ref="D103:D104" si="88">B103*C103/100</f>
        <v>0</v>
      </c>
      <c r="E103" s="22">
        <f>Parametrit!$B$4-2025</f>
        <v>-1</v>
      </c>
      <c r="F103" s="54"/>
      <c r="G103" s="54"/>
      <c r="H103" s="39">
        <v>40</v>
      </c>
      <c r="I103" s="31">
        <f t="shared" ref="I103:I104" si="89">IF(N103="",(D103*(M103))/1000,(D103*(N103))/1000)</f>
        <v>0</v>
      </c>
      <c r="J103" s="22">
        <f t="shared" ref="J103:J104" si="90">IF(D103=0,0,I103*(1-E103/H103))</f>
        <v>0</v>
      </c>
      <c r="K103" s="22">
        <f>IF(I103=0,0,I103/H103)</f>
        <v>0</v>
      </c>
      <c r="L103" s="22">
        <f t="shared" ref="L103:L104" si="91">IF(N103="",F103*(C103/100)*(M103)/1000,F103*(C103/100)*(N103)/1000)</f>
        <v>0</v>
      </c>
      <c r="M103" s="32" cm="1">
        <f t="array" ref="M103">ROUND('Investoinnit ennen 2024'!K103*(Parametrit!$B$9/Parametrit!$B$7),_xlfn.IFS('2024'!S103=100,-2,'2024'!S103=1,0))</f>
        <v>0</v>
      </c>
      <c r="N103" s="32"/>
      <c r="O103" s="33">
        <f>H103</f>
        <v>40</v>
      </c>
      <c r="P103" s="33">
        <f t="shared" ref="P103:P104" si="92">O103</f>
        <v>40</v>
      </c>
      <c r="Q103" s="34" t="str">
        <f>IF(AND(B103&gt;0,C103=""),"Ilmoita tuella rahoitettu osuus",IF(C103&gt;100,"Tuella rahoitettu osuus ei voi olla yli 100",IF(AND(B103&gt;0,H103=""),"Pitoaika puuttuu",IF(E103&gt;H103,"Keski-ikä ei voi olla suurempi kuin pitoaika",IF(AND(B103&gt;0,E103=""),"Keski-ikä puuttuu",IF(AND(B103&gt;0,OR(H103&lt;O103,H103&gt;P103)),"Syötetty pitoaika ei ole pitoaikavälin sisällä","OK"))))))</f>
        <v>OK</v>
      </c>
      <c r="S103" s="1">
        <v>100</v>
      </c>
    </row>
    <row r="104" spans="1:19" ht="15.75" thickBot="1" x14ac:dyDescent="0.3">
      <c r="A104" s="3" t="s">
        <v>94</v>
      </c>
      <c r="B104" s="45">
        <f t="shared" si="87"/>
        <v>0</v>
      </c>
      <c r="C104" s="54"/>
      <c r="D104" s="22">
        <f t="shared" si="88"/>
        <v>0</v>
      </c>
      <c r="E104" s="22">
        <f>Parametrit!$B$4-2025</f>
        <v>-1</v>
      </c>
      <c r="F104" s="54"/>
      <c r="G104" s="54"/>
      <c r="H104" s="39">
        <v>40</v>
      </c>
      <c r="I104" s="31">
        <f t="shared" si="89"/>
        <v>0</v>
      </c>
      <c r="J104" s="22">
        <f t="shared" si="90"/>
        <v>0</v>
      </c>
      <c r="K104" s="22">
        <f>IF(I104=0,0,I104/H104)</f>
        <v>0</v>
      </c>
      <c r="L104" s="22">
        <f t="shared" si="91"/>
        <v>0</v>
      </c>
      <c r="M104" s="32" cm="1">
        <f t="array" ref="M104">ROUND('Investoinnit ennen 2024'!K104*(Parametrit!$B$9/Parametrit!$B$7),_xlfn.IFS('2024'!S104=100,-2,'2024'!S104=1,0))</f>
        <v>0</v>
      </c>
      <c r="N104" s="32"/>
      <c r="O104" s="33">
        <f>H104</f>
        <v>40</v>
      </c>
      <c r="P104" s="33">
        <f t="shared" si="92"/>
        <v>40</v>
      </c>
      <c r="Q104" s="34" t="str">
        <f>IF(AND(B104&gt;0,C104=""),"Ilmoita tuella rahoitettu osuus",IF(C104&gt;100,"Tuella rahoitettu osuus ei voi olla yli 100",IF(AND(B104&gt;0,H104=""),"Pitoaika puuttuu",IF(E104&gt;H104,"Keski-ikä ei voi olla suurempi kuin pitoaika",IF(AND(B104&gt;0,E104=""),"Keski-ikä puuttuu",IF(AND(B104&gt;0,OR(H104&lt;O104,H104&gt;P104)),"Syötetty pitoaika ei ole pitoaikavälin sisällä","OK"))))))</f>
        <v>OK</v>
      </c>
      <c r="S104" s="1">
        <v>100</v>
      </c>
    </row>
    <row r="105" spans="1:19" ht="15.75" thickBot="1" x14ac:dyDescent="0.3">
      <c r="A105" s="4" t="s">
        <v>95</v>
      </c>
      <c r="B105" s="43"/>
      <c r="C105" s="56"/>
      <c r="D105" s="19"/>
      <c r="E105" s="19"/>
      <c r="F105" s="56"/>
      <c r="G105" s="56"/>
      <c r="H105" s="28"/>
      <c r="I105" s="21"/>
      <c r="J105" s="21"/>
      <c r="K105" s="21"/>
      <c r="L105" s="21"/>
      <c r="M105" s="21"/>
      <c r="N105" s="21"/>
      <c r="O105" s="19"/>
      <c r="S105" s="1">
        <v>100</v>
      </c>
    </row>
    <row r="106" spans="1:19" ht="15.75" thickBot="1" x14ac:dyDescent="0.3">
      <c r="A106" s="3" t="s">
        <v>96</v>
      </c>
      <c r="B106" s="45">
        <f>F106-G106</f>
        <v>0</v>
      </c>
      <c r="C106" s="58"/>
      <c r="D106" s="40">
        <f>B106*C106/100</f>
        <v>0</v>
      </c>
      <c r="E106" s="22">
        <f>Parametrit!$B$4-2025</f>
        <v>-1</v>
      </c>
      <c r="F106" s="58"/>
      <c r="G106" s="58"/>
      <c r="H106" s="41">
        <v>60</v>
      </c>
      <c r="I106" s="31">
        <f>IF(N106="",(D106*(M106))/1000,(D106*(N106))/1000)</f>
        <v>0</v>
      </c>
      <c r="J106" s="22">
        <f>IF(D106=0,0,I106*(1-E106/H106))</f>
        <v>0</v>
      </c>
      <c r="K106" s="22">
        <f>IF(I106=0,0,I106/H106)</f>
        <v>0</v>
      </c>
      <c r="L106" s="22">
        <f>IF(N106="",F106*(C106/100)*(M106)/1000,F106*(C106/100)*(N106)/1000)</f>
        <v>0</v>
      </c>
      <c r="M106" s="32" cm="1">
        <f t="array" ref="M106">ROUND('Investoinnit ennen 2024'!K106*(Parametrit!$B$9/Parametrit!$B$7),_xlfn.IFS('2024'!S106=100,-2,'2024'!S106=1,0))</f>
        <v>0</v>
      </c>
      <c r="N106" s="32"/>
      <c r="O106" s="33">
        <f>H106</f>
        <v>60</v>
      </c>
      <c r="P106" s="33">
        <f>O106</f>
        <v>60</v>
      </c>
      <c r="Q106" s="34" t="str">
        <f>IF(AND(B106&gt;0,C106=""),"Ilmoita tuella rahoitettu osuus",IF(C106&gt;100,"Tuella rahoitettu osuus ei voi olla yli 100",IF(AND(B106&gt;0,H106=""),"Pitoaika puuttuu",IF(E106&gt;H106,"Keski-ikä ei voi olla suurempi kuin pitoaika",IF(AND(B106&gt;0,E106=""),"Keski-ikä puuttuu",IF(AND(B106&gt;0,OR(H106&lt;O106,H106&gt;P106)),"Syötetty pitoaika ei ole pitoaikavälin sisällä","OK"))))))</f>
        <v>OK</v>
      </c>
      <c r="S106" s="1">
        <v>100</v>
      </c>
    </row>
    <row r="107" spans="1:19" x14ac:dyDescent="0.25">
      <c r="C107" s="19"/>
      <c r="D107" s="19"/>
      <c r="E107" s="19"/>
      <c r="F107" s="19"/>
      <c r="G107" s="19"/>
      <c r="H107" s="19"/>
      <c r="I107" s="48">
        <f>SUM(I4:I106)</f>
        <v>0</v>
      </c>
      <c r="J107" s="48">
        <f t="shared" ref="J107:K107" si="93">SUM(J4:J106)</f>
        <v>0</v>
      </c>
      <c r="K107" s="48">
        <f t="shared" si="93"/>
        <v>0</v>
      </c>
      <c r="L107" s="48">
        <f>SUM(L4:L106)</f>
        <v>0</v>
      </c>
      <c r="M107" s="19"/>
      <c r="N107" s="19"/>
      <c r="O107" s="19"/>
    </row>
  </sheetData>
  <sheetProtection algorithmName="SHA-512" hashValue="mrO6yfbntBPGcP9Ghf1sIyvFeeLKZ7yrDJGU1kvDEerYLPtvQkAWOwOI7O0ht2s69X3ZL8aGCuy8kjAQailpbw==" saltValue="XvmL2vhLZAfIij9WDpijBg==" spinCount="100000" sheet="1" objects="1" scenarios="1" sort="0" autoFilter="0"/>
  <autoFilter ref="A1:T106" xr:uid="{A11D98CA-5C33-4CAD-9ADA-C7B669829868}"/>
  <conditionalFormatting sqref="Q4:Q7 Q9:Q11 Q13:Q15 Q17:Q24 Q26:Q34 Q36 Q39:Q47 Q49:Q57 Q59:Q74 Q76 Q78:Q79 Q81:Q85 Q87 Q90 Q92:Q95 Q97:Q100 Q103:Q104 Q106">
    <cfRule type="containsBlanks" dxfId="8" priority="1">
      <formula>LEN(TRIM(Q4))=0</formula>
    </cfRule>
    <cfRule type="notContainsText" dxfId="7" priority="2" operator="notContains" text="OK">
      <formula>ISERROR(SEARCH("OK",Q4))</formula>
    </cfRule>
    <cfRule type="containsText" dxfId="6" priority="3" operator="containsText" text="OK">
      <formula>NOT(ISERROR(SEARCH("OK",Q4)))</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F1871-C866-4A5D-9DF4-6723E28A59EC}">
  <dimension ref="A1:S107"/>
  <sheetViews>
    <sheetView workbookViewId="0">
      <pane ySplit="1" topLeftCell="A2" activePane="bottomLeft" state="frozen"/>
      <selection pane="bottomLeft" activeCell="C4" sqref="C4"/>
    </sheetView>
  </sheetViews>
  <sheetFormatPr defaultRowHeight="15" x14ac:dyDescent="0.25"/>
  <cols>
    <col min="1" max="1" width="49.7109375" style="1" customWidth="1"/>
    <col min="2" max="2" width="15.42578125" style="37" customWidth="1"/>
    <col min="3" max="3" width="12.85546875" style="1" customWidth="1"/>
    <col min="4" max="4" width="11.140625" style="1" customWidth="1"/>
    <col min="5" max="12" width="9.140625" style="1"/>
    <col min="13" max="14" width="13.28515625" style="1" customWidth="1"/>
    <col min="15" max="16" width="9.140625" style="1"/>
    <col min="17" max="17" width="18.85546875" style="1" customWidth="1"/>
    <col min="18" max="18" width="9.140625" style="1"/>
    <col min="19" max="19" width="0" style="1" hidden="1" customWidth="1"/>
    <col min="20" max="16384" width="9.140625" style="1"/>
  </cols>
  <sheetData>
    <row r="1" spans="1:19" s="17" customFormat="1" ht="42.75" thickBot="1" x14ac:dyDescent="0.3">
      <c r="A1" s="14" t="s">
        <v>127</v>
      </c>
      <c r="B1" s="18" t="s">
        <v>105</v>
      </c>
      <c r="C1" s="18" t="s">
        <v>106</v>
      </c>
      <c r="D1" s="18" t="s">
        <v>107</v>
      </c>
      <c r="E1" s="18" t="s">
        <v>108</v>
      </c>
      <c r="F1" s="18" t="s">
        <v>117</v>
      </c>
      <c r="G1" s="18" t="s">
        <v>109</v>
      </c>
      <c r="H1" s="18" t="s">
        <v>1</v>
      </c>
      <c r="I1" s="15" t="s">
        <v>110</v>
      </c>
      <c r="J1" s="15" t="s">
        <v>111</v>
      </c>
      <c r="K1" s="15" t="s">
        <v>112</v>
      </c>
      <c r="L1" s="15" t="s">
        <v>118</v>
      </c>
      <c r="M1" s="16" t="s">
        <v>119</v>
      </c>
      <c r="N1" s="16" t="s">
        <v>120</v>
      </c>
      <c r="O1" s="15" t="s">
        <v>113</v>
      </c>
      <c r="P1" s="15" t="s">
        <v>114</v>
      </c>
      <c r="Q1" s="30" t="s">
        <v>115</v>
      </c>
    </row>
    <row r="2" spans="1:19" ht="30" customHeight="1" thickBot="1" x14ac:dyDescent="0.3">
      <c r="A2" s="6" t="s">
        <v>2</v>
      </c>
      <c r="B2" s="35"/>
      <c r="C2" s="23"/>
      <c r="D2" s="23"/>
      <c r="E2" s="24"/>
      <c r="F2" s="24"/>
      <c r="G2" s="24"/>
      <c r="H2" s="25"/>
      <c r="I2" s="19"/>
      <c r="J2" s="19"/>
      <c r="K2" s="19"/>
      <c r="L2" s="19"/>
      <c r="M2" s="19"/>
      <c r="N2" s="19"/>
      <c r="O2" s="19"/>
    </row>
    <row r="3" spans="1:19" ht="15.75" thickBot="1" x14ac:dyDescent="0.3">
      <c r="A3" s="4" t="s">
        <v>3</v>
      </c>
      <c r="B3" s="36"/>
      <c r="C3" s="20"/>
      <c r="D3" s="26"/>
      <c r="E3" s="19"/>
      <c r="F3" s="19"/>
      <c r="G3" s="19"/>
      <c r="H3" s="27"/>
      <c r="I3" s="19"/>
      <c r="J3" s="19"/>
      <c r="K3" s="19"/>
      <c r="L3" s="19"/>
      <c r="M3" s="19"/>
      <c r="N3" s="19"/>
      <c r="O3" s="19"/>
    </row>
    <row r="4" spans="1:19" ht="15.75" thickBot="1" x14ac:dyDescent="0.3">
      <c r="A4" s="3" t="s">
        <v>4</v>
      </c>
      <c r="B4" s="45">
        <f>F4-G4</f>
        <v>0</v>
      </c>
      <c r="C4" s="54"/>
      <c r="D4" s="22">
        <f>B4*C4/100</f>
        <v>0</v>
      </c>
      <c r="E4" s="22">
        <f>Parametrit!$B$4-2026</f>
        <v>-2</v>
      </c>
      <c r="F4" s="54"/>
      <c r="G4" s="54"/>
      <c r="H4" s="39">
        <v>80</v>
      </c>
      <c r="I4" s="31">
        <f>IF(N4="",(D4*(M4))/1000,(D4*(N4))/1000)</f>
        <v>0</v>
      </c>
      <c r="J4" s="22">
        <f>IF(D4=0,0,I4*(1-E4/H4))</f>
        <v>0</v>
      </c>
      <c r="K4" s="22">
        <f>IF(I4=0,0,I4/H4)</f>
        <v>0</v>
      </c>
      <c r="L4" s="22">
        <f>IF(N4="",F4*(C4/100)*(M4)/1000,F4*(C4/100)*(N4)/1000)</f>
        <v>0</v>
      </c>
      <c r="M4" s="32" cm="1">
        <f t="array" ref="M4">ROUND('Investoinnit ennen 2024'!K4*(Parametrit!$B$10/Parametrit!$B$7),_xlfn.IFS('2024'!S4=100,-2,'2024'!S4=1,0))</f>
        <v>0</v>
      </c>
      <c r="N4" s="32"/>
      <c r="O4" s="33">
        <v>80</v>
      </c>
      <c r="P4" s="33">
        <v>80</v>
      </c>
      <c r="Q4" s="34" t="str">
        <f>IF(AND(B4&gt;0,C4=""),"Ilmoita tuella rahoitettu osuus",IF(C4&gt;100,"Tuella rahoitettu osuus ei voi olla yli 100",IF(AND(B4&gt;0,H4=""),"Pitoaika puuttuu",IF(E4&gt;H4,"Keski-ikä ei voi olla suurempi kuin pitoaika",IF(AND(B4&gt;0,E4=""),"Keski-ikä puuttuu",IF(AND(B4&gt;0,OR(H4&lt;O4,H4&gt;P4)),"Syötetty pitoaika ei ole pitoaikavälin sisällä","OK"))))))</f>
        <v>OK</v>
      </c>
      <c r="S4" s="1">
        <v>100</v>
      </c>
    </row>
    <row r="5" spans="1:19" ht="15.75" thickBot="1" x14ac:dyDescent="0.3">
      <c r="A5" s="3" t="s">
        <v>5</v>
      </c>
      <c r="B5" s="45">
        <f t="shared" ref="B5:B7" si="0">F5-G5</f>
        <v>0</v>
      </c>
      <c r="C5" s="54"/>
      <c r="D5" s="22">
        <f t="shared" ref="D5:D7" si="1">B5*C5/100</f>
        <v>0</v>
      </c>
      <c r="E5" s="22">
        <f>Parametrit!$B$4-2026</f>
        <v>-2</v>
      </c>
      <c r="F5" s="54"/>
      <c r="G5" s="54"/>
      <c r="H5" s="39">
        <v>65</v>
      </c>
      <c r="I5" s="31">
        <f t="shared" ref="I5:I7" si="2">IF(N5="",(D5*(M5))/1000,(D5*(N5))/1000)</f>
        <v>0</v>
      </c>
      <c r="J5" s="22">
        <f t="shared" ref="J5:J7" si="3">IF(D5=0,0,I5*(1-E5/H5))</f>
        <v>0</v>
      </c>
      <c r="K5" s="22">
        <f>IF(I5=0,0,I5/H5)</f>
        <v>0</v>
      </c>
      <c r="L5" s="22">
        <f t="shared" ref="L5:L7" si="4">IF(N5="",F5*(C5/100)*(M5)/1000,F5*(C5/100)*(N5)/1000)</f>
        <v>0</v>
      </c>
      <c r="M5" s="32" cm="1">
        <f t="array" ref="M5">ROUND('Investoinnit ennen 2024'!K5*(Parametrit!$B$10/Parametrit!$B$7),_xlfn.IFS('2024'!S5=100,-2,'2024'!S5=1,0))</f>
        <v>0</v>
      </c>
      <c r="N5" s="32"/>
      <c r="O5" s="33">
        <f>H5</f>
        <v>65</v>
      </c>
      <c r="P5" s="33">
        <f>O5</f>
        <v>65</v>
      </c>
      <c r="Q5" s="34" t="str">
        <f>IF(AND(B5&gt;0,C5=""),"Ilmoita tuella rahoitettu osuus",IF(C5&gt;100,"Tuella rahoitettu osuus ei voi olla yli 100",IF(AND(B5&gt;0,H5=""),"Pitoaika puuttuu",IF(E5&gt;H5,"Keski-ikä ei voi olla suurempi kuin pitoaika",IF(AND(B5&gt;0,E5=""),"Keski-ikä puuttuu",IF(AND(B5&gt;0,OR(H5&lt;O5,H5&gt;P5)),"Syötetty pitoaika ei ole pitoaikavälin sisällä","OK"))))))</f>
        <v>OK</v>
      </c>
      <c r="S5" s="1">
        <v>100</v>
      </c>
    </row>
    <row r="6" spans="1:19" ht="15.75" thickBot="1" x14ac:dyDescent="0.3">
      <c r="A6" s="3" t="s">
        <v>6</v>
      </c>
      <c r="B6" s="45">
        <f t="shared" si="0"/>
        <v>0</v>
      </c>
      <c r="C6" s="54"/>
      <c r="D6" s="22">
        <f t="shared" si="1"/>
        <v>0</v>
      </c>
      <c r="E6" s="22">
        <f>Parametrit!$B$4-2026</f>
        <v>-2</v>
      </c>
      <c r="F6" s="54"/>
      <c r="G6" s="54"/>
      <c r="H6" s="39">
        <v>65</v>
      </c>
      <c r="I6" s="31">
        <f t="shared" si="2"/>
        <v>0</v>
      </c>
      <c r="J6" s="22">
        <f t="shared" si="3"/>
        <v>0</v>
      </c>
      <c r="K6" s="22">
        <f>IF(I6=0,0,I6/H6)</f>
        <v>0</v>
      </c>
      <c r="L6" s="22">
        <f t="shared" si="4"/>
        <v>0</v>
      </c>
      <c r="M6" s="32" cm="1">
        <f t="array" ref="M6">ROUND('Investoinnit ennen 2024'!K6*(Parametrit!$B$10/Parametrit!$B$7),_xlfn.IFS('2024'!S6=100,-2,'2024'!S6=1,0))</f>
        <v>0</v>
      </c>
      <c r="N6" s="32"/>
      <c r="O6" s="33">
        <f>H6</f>
        <v>65</v>
      </c>
      <c r="P6" s="33">
        <f t="shared" ref="P6:P7" si="5">O6</f>
        <v>65</v>
      </c>
      <c r="Q6" s="34" t="str">
        <f>IF(AND(B6&gt;0,C6=""),"Ilmoita tuella rahoitettu osuus",IF(C6&gt;100,"Tuella rahoitettu osuus ei voi olla yli 100",IF(AND(B6&gt;0,H6=""),"Pitoaika puuttuu",IF(E6&gt;H6,"Keski-ikä ei voi olla suurempi kuin pitoaika",IF(AND(B6&gt;0,E6=""),"Keski-ikä puuttuu",IF(AND(B6&gt;0,OR(H6&lt;O6,H6&gt;P6)),"Syötetty pitoaika ei ole pitoaikavälin sisällä","OK"))))))</f>
        <v>OK</v>
      </c>
      <c r="S6" s="1">
        <v>100</v>
      </c>
    </row>
    <row r="7" spans="1:19" ht="15.75" thickBot="1" x14ac:dyDescent="0.3">
      <c r="A7" s="3" t="s">
        <v>7</v>
      </c>
      <c r="B7" s="45">
        <f t="shared" si="0"/>
        <v>0</v>
      </c>
      <c r="C7" s="54"/>
      <c r="D7" s="22">
        <f t="shared" si="1"/>
        <v>0</v>
      </c>
      <c r="E7" s="22">
        <f>Parametrit!$B$4-2026</f>
        <v>-2</v>
      </c>
      <c r="F7" s="54"/>
      <c r="G7" s="54"/>
      <c r="H7" s="39">
        <v>65</v>
      </c>
      <c r="I7" s="31">
        <f t="shared" si="2"/>
        <v>0</v>
      </c>
      <c r="J7" s="22">
        <f t="shared" si="3"/>
        <v>0</v>
      </c>
      <c r="K7" s="22">
        <f>IF(I7=0,0,I7/H7)</f>
        <v>0</v>
      </c>
      <c r="L7" s="22">
        <f t="shared" si="4"/>
        <v>0</v>
      </c>
      <c r="M7" s="32" cm="1">
        <f t="array" ref="M7">ROUND('Investoinnit ennen 2024'!K7*(Parametrit!$B$10/Parametrit!$B$7),_xlfn.IFS('2024'!S7=100,-2,'2024'!S7=1,0))</f>
        <v>0</v>
      </c>
      <c r="N7" s="32"/>
      <c r="O7" s="33">
        <f>H7</f>
        <v>65</v>
      </c>
      <c r="P7" s="33">
        <f t="shared" si="5"/>
        <v>65</v>
      </c>
      <c r="Q7" s="34" t="str">
        <f>IF(AND(B7&gt;0,C7=""),"Ilmoita tuella rahoitettu osuus",IF(C7&gt;100,"Tuella rahoitettu osuus ei voi olla yli 100",IF(AND(B7&gt;0,H7=""),"Pitoaika puuttuu",IF(E7&gt;H7,"Keski-ikä ei voi olla suurempi kuin pitoaika",IF(AND(B7&gt;0,E7=""),"Keski-ikä puuttuu",IF(AND(B7&gt;0,OR(H7&lt;O7,H7&gt;P7)),"Syötetty pitoaika ei ole pitoaikavälin sisällä","OK"))))))</f>
        <v>OK</v>
      </c>
      <c r="S7" s="1">
        <v>100</v>
      </c>
    </row>
    <row r="8" spans="1:19" ht="15.75" thickBot="1" x14ac:dyDescent="0.3">
      <c r="A8" s="4" t="s">
        <v>8</v>
      </c>
      <c r="B8" s="43"/>
      <c r="C8" s="56"/>
      <c r="D8" s="19"/>
      <c r="E8" s="19"/>
      <c r="F8" s="56"/>
      <c r="G8" s="56"/>
      <c r="H8" s="28"/>
      <c r="I8" s="21"/>
      <c r="J8" s="21"/>
      <c r="K8" s="21"/>
      <c r="L8" s="21"/>
      <c r="M8" s="21"/>
      <c r="N8" s="21"/>
      <c r="O8" s="19"/>
      <c r="S8" s="1">
        <v>100</v>
      </c>
    </row>
    <row r="9" spans="1:19" ht="15.75" thickBot="1" x14ac:dyDescent="0.3">
      <c r="A9" s="2" t="s">
        <v>4</v>
      </c>
      <c r="B9" s="45">
        <f t="shared" ref="B9:B11" si="6">F9-G9</f>
        <v>0</v>
      </c>
      <c r="C9" s="54"/>
      <c r="D9" s="22">
        <f t="shared" ref="D9:D11" si="7">B9*C9/100</f>
        <v>0</v>
      </c>
      <c r="E9" s="22">
        <f>Parametrit!$B$4-2026</f>
        <v>-2</v>
      </c>
      <c r="F9" s="54"/>
      <c r="G9" s="54"/>
      <c r="H9" s="42">
        <v>80</v>
      </c>
      <c r="I9" s="31">
        <f t="shared" ref="I9:I11" si="8">IF(N9="",(D9*(M9))/1000,(D9*(N9))/1000)</f>
        <v>0</v>
      </c>
      <c r="J9" s="22">
        <f t="shared" ref="J9:J11" si="9">IF(D9=0,0,I9*(1-E9/H9))</f>
        <v>0</v>
      </c>
      <c r="K9" s="22">
        <f>IF(I9=0,0,I9/H9)</f>
        <v>0</v>
      </c>
      <c r="L9" s="22">
        <f t="shared" ref="L9:L11" si="10">IF(N9="",F9*(C9/100)*(M9)/1000,F9*(C9/100)*(N9)/1000)</f>
        <v>0</v>
      </c>
      <c r="M9" s="32" cm="1">
        <f t="array" ref="M9">ROUND('Investoinnit ennen 2024'!K9*(Parametrit!$B$10/Parametrit!$B$7),_xlfn.IFS('2024'!S9=100,-2,'2024'!S9=1,0))</f>
        <v>0</v>
      </c>
      <c r="N9" s="32"/>
      <c r="O9" s="33">
        <f>H9</f>
        <v>80</v>
      </c>
      <c r="P9" s="33">
        <f t="shared" ref="P9:P11" si="11">O9</f>
        <v>80</v>
      </c>
      <c r="Q9" s="34" t="str">
        <f>IF(AND(B9&gt;0,C9=""),"Ilmoita tuella rahoitettu osuus",IF(C9&gt;100,"Tuella rahoitettu osuus ei voi olla yli 100",IF(AND(B9&gt;0,H9=""),"Pitoaika puuttuu",IF(E9&gt;H9,"Keski-ikä ei voi olla suurempi kuin pitoaika",IF(AND(B9&gt;0,E9=""),"Keski-ikä puuttuu",IF(AND(B9&gt;0,OR(H9&lt;O9,H9&gt;P9)),"Syötetty pitoaika ei ole pitoaikavälin sisällä","OK"))))))</f>
        <v>OK</v>
      </c>
      <c r="S9" s="1">
        <v>100</v>
      </c>
    </row>
    <row r="10" spans="1:19" ht="15.75" thickBot="1" x14ac:dyDescent="0.3">
      <c r="A10" s="2" t="s">
        <v>5</v>
      </c>
      <c r="B10" s="45">
        <f t="shared" si="6"/>
        <v>0</v>
      </c>
      <c r="C10" s="54"/>
      <c r="D10" s="22">
        <f t="shared" si="7"/>
        <v>0</v>
      </c>
      <c r="E10" s="22">
        <f>Parametrit!$B$4-2026</f>
        <v>-2</v>
      </c>
      <c r="F10" s="54"/>
      <c r="G10" s="54"/>
      <c r="H10" s="42">
        <v>65</v>
      </c>
      <c r="I10" s="31">
        <f t="shared" si="8"/>
        <v>0</v>
      </c>
      <c r="J10" s="22">
        <f t="shared" si="9"/>
        <v>0</v>
      </c>
      <c r="K10" s="22">
        <f>IF(I10=0,0,I10/H10)</f>
        <v>0</v>
      </c>
      <c r="L10" s="22">
        <f t="shared" si="10"/>
        <v>0</v>
      </c>
      <c r="M10" s="32" cm="1">
        <f t="array" ref="M10">ROUND('Investoinnit ennen 2024'!K10*(Parametrit!$B$10/Parametrit!$B$7),_xlfn.IFS('2024'!S10=100,-2,'2024'!S10=1,0))</f>
        <v>0</v>
      </c>
      <c r="N10" s="32"/>
      <c r="O10" s="33">
        <f>H10</f>
        <v>65</v>
      </c>
      <c r="P10" s="33">
        <f t="shared" si="11"/>
        <v>65</v>
      </c>
      <c r="Q10" s="34" t="str">
        <f>IF(AND(B10&gt;0,C10=""),"Ilmoita tuella rahoitettu osuus",IF(C10&gt;100,"Tuella rahoitettu osuus ei voi olla yli 100",IF(AND(B10&gt;0,H10=""),"Pitoaika puuttuu",IF(E10&gt;H10,"Keski-ikä ei voi olla suurempi kuin pitoaika",IF(AND(B10&gt;0,E10=""),"Keski-ikä puuttuu",IF(AND(B10&gt;0,OR(H10&lt;O10,H10&gt;P10)),"Syötetty pitoaika ei ole pitoaikavälin sisällä","OK"))))))</f>
        <v>OK</v>
      </c>
      <c r="S10" s="1">
        <v>100</v>
      </c>
    </row>
    <row r="11" spans="1:19" ht="15.75" thickBot="1" x14ac:dyDescent="0.3">
      <c r="A11" s="2" t="s">
        <v>7</v>
      </c>
      <c r="B11" s="45">
        <f t="shared" si="6"/>
        <v>0</v>
      </c>
      <c r="C11" s="54"/>
      <c r="D11" s="22">
        <f t="shared" si="7"/>
        <v>0</v>
      </c>
      <c r="E11" s="22">
        <f>Parametrit!$B$4-2026</f>
        <v>-2</v>
      </c>
      <c r="F11" s="54"/>
      <c r="G11" s="54"/>
      <c r="H11" s="42">
        <v>65</v>
      </c>
      <c r="I11" s="31">
        <f t="shared" si="8"/>
        <v>0</v>
      </c>
      <c r="J11" s="22">
        <f t="shared" si="9"/>
        <v>0</v>
      </c>
      <c r="K11" s="22">
        <f>IF(I11=0,0,I11/H11)</f>
        <v>0</v>
      </c>
      <c r="L11" s="22">
        <f t="shared" si="10"/>
        <v>0</v>
      </c>
      <c r="M11" s="32" cm="1">
        <f t="array" ref="M11">ROUND('Investoinnit ennen 2024'!K11*(Parametrit!$B$10/Parametrit!$B$7),_xlfn.IFS('2024'!S11=100,-2,'2024'!S11=1,0))</f>
        <v>0</v>
      </c>
      <c r="N11" s="32"/>
      <c r="O11" s="33">
        <f>H11</f>
        <v>65</v>
      </c>
      <c r="P11" s="33">
        <f t="shared" si="11"/>
        <v>65</v>
      </c>
      <c r="Q11" s="34" t="str">
        <f>IF(AND(B11&gt;0,C11=""),"Ilmoita tuella rahoitettu osuus",IF(C11&gt;100,"Tuella rahoitettu osuus ei voi olla yli 100",IF(AND(B11&gt;0,H11=""),"Pitoaika puuttuu",IF(E11&gt;H11,"Keski-ikä ei voi olla suurempi kuin pitoaika",IF(AND(B11&gt;0,E11=""),"Keski-ikä puuttuu",IF(AND(B11&gt;0,OR(H11&lt;O11,H11&gt;P11)),"Syötetty pitoaika ei ole pitoaikavälin sisällä","OK"))))))</f>
        <v>OK</v>
      </c>
      <c r="S11" s="1">
        <v>100</v>
      </c>
    </row>
    <row r="12" spans="1:19" ht="15.75" thickBot="1" x14ac:dyDescent="0.3">
      <c r="A12" s="4" t="s">
        <v>9</v>
      </c>
      <c r="B12" s="43"/>
      <c r="C12" s="56"/>
      <c r="D12" s="19"/>
      <c r="E12" s="19"/>
      <c r="F12" s="56"/>
      <c r="G12" s="56"/>
      <c r="H12" s="28"/>
      <c r="I12" s="21"/>
      <c r="J12" s="21"/>
      <c r="K12" s="21"/>
      <c r="L12" s="21"/>
      <c r="M12" s="21"/>
      <c r="N12" s="21"/>
      <c r="O12" s="19"/>
      <c r="S12" s="1">
        <v>100</v>
      </c>
    </row>
    <row r="13" spans="1:19" ht="15.75" thickBot="1" x14ac:dyDescent="0.3">
      <c r="A13" s="3" t="s">
        <v>10</v>
      </c>
      <c r="B13" s="45">
        <f t="shared" ref="B13:B15" si="12">F13-G13</f>
        <v>0</v>
      </c>
      <c r="C13" s="54"/>
      <c r="D13" s="22">
        <f t="shared" ref="D13:D15" si="13">B13*C13/100</f>
        <v>0</v>
      </c>
      <c r="E13" s="22">
        <f>Parametrit!$B$4-2026</f>
        <v>-2</v>
      </c>
      <c r="F13" s="54"/>
      <c r="G13" s="54"/>
      <c r="H13" s="39">
        <v>80</v>
      </c>
      <c r="I13" s="31">
        <f t="shared" ref="I13:I15" si="14">IF(N13="",(D13*(M13))/1000,(D13*(N13))/1000)</f>
        <v>0</v>
      </c>
      <c r="J13" s="22">
        <f t="shared" ref="J13:J15" si="15">IF(D13=0,0,I13*(1-E13/H13))</f>
        <v>0</v>
      </c>
      <c r="K13" s="22">
        <f>IF(I13=0,0,I13/H13)</f>
        <v>0</v>
      </c>
      <c r="L13" s="22">
        <f t="shared" ref="L13:L15" si="16">IF(N13="",F13*(C13/100)*(M13)/1000,F13*(C13/100)*(N13)/1000)</f>
        <v>0</v>
      </c>
      <c r="M13" s="32" cm="1">
        <f t="array" ref="M13">ROUND('Investoinnit ennen 2024'!K13*(Parametrit!$B$10/Parametrit!$B$7),_xlfn.IFS('2024'!S13=100,-2,'2024'!S13=1,0))</f>
        <v>0</v>
      </c>
      <c r="N13" s="32"/>
      <c r="O13" s="33">
        <f>H13</f>
        <v>80</v>
      </c>
      <c r="P13" s="33">
        <f t="shared" ref="P13:P15" si="17">O13</f>
        <v>80</v>
      </c>
      <c r="Q13" s="34" t="str">
        <f>IF(AND(B13&gt;0,C13=""),"Ilmoita tuella rahoitettu osuus",IF(C13&gt;100,"Tuella rahoitettu osuus ei voi olla yli 100",IF(AND(B13&gt;0,H13=""),"Pitoaika puuttuu",IF(E13&gt;H13,"Keski-ikä ei voi olla suurempi kuin pitoaika",IF(AND(B13&gt;0,E13=""),"Keski-ikä puuttuu",IF(AND(B13&gt;0,OR(H13&lt;O13,H13&gt;P13)),"Syötetty pitoaika ei ole pitoaikavälin sisällä","OK"))))))</f>
        <v>OK</v>
      </c>
      <c r="S13" s="1">
        <v>100</v>
      </c>
    </row>
    <row r="14" spans="1:19" ht="15.75" thickBot="1" x14ac:dyDescent="0.3">
      <c r="A14" s="3" t="s">
        <v>5</v>
      </c>
      <c r="B14" s="45">
        <f t="shared" si="12"/>
        <v>0</v>
      </c>
      <c r="C14" s="54"/>
      <c r="D14" s="22">
        <f t="shared" si="13"/>
        <v>0</v>
      </c>
      <c r="E14" s="22">
        <f>Parametrit!$B$4-2026</f>
        <v>-2</v>
      </c>
      <c r="F14" s="54"/>
      <c r="G14" s="54"/>
      <c r="H14" s="39">
        <v>65</v>
      </c>
      <c r="I14" s="31">
        <f t="shared" si="14"/>
        <v>0</v>
      </c>
      <c r="J14" s="22">
        <f t="shared" si="15"/>
        <v>0</v>
      </c>
      <c r="K14" s="22">
        <f>IF(I14=0,0,I14/H14)</f>
        <v>0</v>
      </c>
      <c r="L14" s="22">
        <f t="shared" si="16"/>
        <v>0</v>
      </c>
      <c r="M14" s="32" cm="1">
        <f t="array" ref="M14">ROUND('Investoinnit ennen 2024'!K14*(Parametrit!$B$10/Parametrit!$B$7),_xlfn.IFS('2024'!S14=100,-2,'2024'!S14=1,0))</f>
        <v>0</v>
      </c>
      <c r="N14" s="32"/>
      <c r="O14" s="33">
        <f>H14</f>
        <v>65</v>
      </c>
      <c r="P14" s="33">
        <f t="shared" si="17"/>
        <v>65</v>
      </c>
      <c r="Q14" s="34" t="str">
        <f>IF(AND(B14&gt;0,C14=""),"Ilmoita tuella rahoitettu osuus",IF(C14&gt;100,"Tuella rahoitettu osuus ei voi olla yli 100",IF(AND(B14&gt;0,H14=""),"Pitoaika puuttuu",IF(E14&gt;H14,"Keski-ikä ei voi olla suurempi kuin pitoaika",IF(AND(B14&gt;0,E14=""),"Keski-ikä puuttuu",IF(AND(B14&gt;0,OR(H14&lt;O14,H14&gt;P14)),"Syötetty pitoaika ei ole pitoaikavälin sisällä","OK"))))))</f>
        <v>OK</v>
      </c>
      <c r="S14" s="1">
        <v>100</v>
      </c>
    </row>
    <row r="15" spans="1:19" ht="15.75" thickBot="1" x14ac:dyDescent="0.3">
      <c r="A15" s="3" t="s">
        <v>11</v>
      </c>
      <c r="B15" s="45">
        <f t="shared" si="12"/>
        <v>0</v>
      </c>
      <c r="C15" s="54"/>
      <c r="D15" s="22">
        <f t="shared" si="13"/>
        <v>0</v>
      </c>
      <c r="E15" s="22">
        <f>Parametrit!$B$4-2026</f>
        <v>-2</v>
      </c>
      <c r="F15" s="54"/>
      <c r="G15" s="54"/>
      <c r="H15" s="39">
        <v>50</v>
      </c>
      <c r="I15" s="31">
        <f t="shared" si="14"/>
        <v>0</v>
      </c>
      <c r="J15" s="22">
        <f t="shared" si="15"/>
        <v>0</v>
      </c>
      <c r="K15" s="22">
        <f>IF(I15=0,0,I15/H15)</f>
        <v>0</v>
      </c>
      <c r="L15" s="22">
        <f t="shared" si="16"/>
        <v>0</v>
      </c>
      <c r="M15" s="32" cm="1">
        <f t="array" ref="M15">ROUND('Investoinnit ennen 2024'!K15*(Parametrit!$B$10/Parametrit!$B$7),_xlfn.IFS('2024'!S15=100,-2,'2024'!S15=1,0))</f>
        <v>0</v>
      </c>
      <c r="N15" s="32"/>
      <c r="O15" s="33">
        <f>H15</f>
        <v>50</v>
      </c>
      <c r="P15" s="33">
        <f t="shared" si="17"/>
        <v>50</v>
      </c>
      <c r="Q15" s="34" t="str">
        <f>IF(AND(B15&gt;0,C15=""),"Ilmoita tuella rahoitettu osuus",IF(C15&gt;100,"Tuella rahoitettu osuus ei voi olla yli 100",IF(AND(B15&gt;0,H15=""),"Pitoaika puuttuu",IF(E15&gt;H15,"Keski-ikä ei voi olla suurempi kuin pitoaika",IF(AND(B15&gt;0,E15=""),"Keski-ikä puuttuu",IF(AND(B15&gt;0,OR(H15&lt;O15,H15&gt;P15)),"Syötetty pitoaika ei ole pitoaikavälin sisällä","OK"))))))</f>
        <v>OK</v>
      </c>
      <c r="S15" s="1">
        <v>100</v>
      </c>
    </row>
    <row r="16" spans="1:19" ht="15.75" thickBot="1" x14ac:dyDescent="0.3">
      <c r="A16" s="4" t="s">
        <v>12</v>
      </c>
      <c r="B16" s="43"/>
      <c r="C16" s="56"/>
      <c r="D16" s="19"/>
      <c r="E16" s="19"/>
      <c r="F16" s="56"/>
      <c r="G16" s="56"/>
      <c r="H16" s="28"/>
      <c r="I16" s="21"/>
      <c r="J16" s="21"/>
      <c r="K16" s="21"/>
      <c r="L16" s="21"/>
      <c r="M16" s="21"/>
      <c r="N16" s="21"/>
      <c r="O16" s="19"/>
      <c r="S16" s="1">
        <v>100</v>
      </c>
    </row>
    <row r="17" spans="1:19" ht="15.75" thickBot="1" x14ac:dyDescent="0.3">
      <c r="A17" s="2" t="s">
        <v>10</v>
      </c>
      <c r="B17" s="45">
        <f t="shared" ref="B17:B24" si="18">F17-G17</f>
        <v>0</v>
      </c>
      <c r="C17" s="54"/>
      <c r="D17" s="22">
        <f t="shared" ref="D17:D24" si="19">B17*C17/100</f>
        <v>0</v>
      </c>
      <c r="E17" s="22">
        <f>Parametrit!$B$4-2026</f>
        <v>-2</v>
      </c>
      <c r="F17" s="54"/>
      <c r="G17" s="54"/>
      <c r="H17" s="42">
        <v>80</v>
      </c>
      <c r="I17" s="31">
        <f t="shared" ref="I17:I24" si="20">IF(N17="",(D17*(M17))/1000,(D17*(N17))/1000)</f>
        <v>0</v>
      </c>
      <c r="J17" s="22">
        <f t="shared" ref="J17:J24" si="21">IF(D17=0,0,I17*(1-E17/H17))</f>
        <v>0</v>
      </c>
      <c r="K17" s="22">
        <f t="shared" ref="K17:K24" si="22">IF(I17=0,0,I17/H17)</f>
        <v>0</v>
      </c>
      <c r="L17" s="22">
        <f t="shared" ref="L17:L24" si="23">IF(N17="",F17*(C17/100)*(M17)/1000,F17*(C17/100)*(N17)/1000)</f>
        <v>0</v>
      </c>
      <c r="M17" s="32" cm="1">
        <f t="array" ref="M17">ROUND('Investoinnit ennen 2024'!K17*(Parametrit!$B$10/Parametrit!$B$7),_xlfn.IFS('2024'!S17=100,-2,'2024'!S17=1,0))</f>
        <v>0</v>
      </c>
      <c r="N17" s="32"/>
      <c r="O17" s="33">
        <f t="shared" ref="O17:O24" si="24">H17</f>
        <v>80</v>
      </c>
      <c r="P17" s="33">
        <f t="shared" ref="P17:P24" si="25">O17</f>
        <v>80</v>
      </c>
      <c r="Q17" s="34" t="str">
        <f t="shared" ref="Q17:Q24" si="26">IF(AND(B17&gt;0,C17=""),"Ilmoita tuella rahoitettu osuus",IF(C17&gt;100,"Tuella rahoitettu osuus ei voi olla yli 100",IF(AND(B17&gt;0,H17=""),"Pitoaika puuttuu",IF(E17&gt;H17,"Keski-ikä ei voi olla suurempi kuin pitoaika",IF(AND(B17&gt;0,E17=""),"Keski-ikä puuttuu",IF(AND(B17&gt;0,OR(H17&lt;O17,H17&gt;P17)),"Syötetty pitoaika ei ole pitoaikavälin sisällä","OK"))))))</f>
        <v>OK</v>
      </c>
      <c r="S17" s="1">
        <v>100</v>
      </c>
    </row>
    <row r="18" spans="1:19" ht="15.75" thickBot="1" x14ac:dyDescent="0.3">
      <c r="A18" s="2" t="s">
        <v>13</v>
      </c>
      <c r="B18" s="45">
        <f t="shared" si="18"/>
        <v>0</v>
      </c>
      <c r="C18" s="54"/>
      <c r="D18" s="22">
        <f t="shared" si="19"/>
        <v>0</v>
      </c>
      <c r="E18" s="22">
        <f>Parametrit!$B$4-2026</f>
        <v>-2</v>
      </c>
      <c r="F18" s="54"/>
      <c r="G18" s="54"/>
      <c r="H18" s="42">
        <v>80</v>
      </c>
      <c r="I18" s="31">
        <f t="shared" si="20"/>
        <v>0</v>
      </c>
      <c r="J18" s="22">
        <f t="shared" si="21"/>
        <v>0</v>
      </c>
      <c r="K18" s="22">
        <f t="shared" si="22"/>
        <v>0</v>
      </c>
      <c r="L18" s="22">
        <f t="shared" si="23"/>
        <v>0</v>
      </c>
      <c r="M18" s="32" cm="1">
        <f t="array" ref="M18">ROUND('Investoinnit ennen 2024'!K18*(Parametrit!$B$10/Parametrit!$B$7),_xlfn.IFS('2024'!S18=100,-2,'2024'!S18=1,0))</f>
        <v>0</v>
      </c>
      <c r="N18" s="32"/>
      <c r="O18" s="33">
        <f t="shared" si="24"/>
        <v>80</v>
      </c>
      <c r="P18" s="33">
        <f t="shared" si="25"/>
        <v>80</v>
      </c>
      <c r="Q18" s="34" t="str">
        <f t="shared" si="26"/>
        <v>OK</v>
      </c>
      <c r="S18" s="1">
        <v>100</v>
      </c>
    </row>
    <row r="19" spans="1:19" ht="15.75" thickBot="1" x14ac:dyDescent="0.3">
      <c r="A19" s="2" t="s">
        <v>5</v>
      </c>
      <c r="B19" s="45">
        <f t="shared" si="18"/>
        <v>0</v>
      </c>
      <c r="C19" s="54"/>
      <c r="D19" s="22">
        <f t="shared" si="19"/>
        <v>0</v>
      </c>
      <c r="E19" s="22">
        <f>Parametrit!$B$4-2026</f>
        <v>-2</v>
      </c>
      <c r="F19" s="54"/>
      <c r="G19" s="54"/>
      <c r="H19" s="42">
        <v>65</v>
      </c>
      <c r="I19" s="31">
        <f t="shared" si="20"/>
        <v>0</v>
      </c>
      <c r="J19" s="22">
        <f t="shared" si="21"/>
        <v>0</v>
      </c>
      <c r="K19" s="22">
        <f t="shared" si="22"/>
        <v>0</v>
      </c>
      <c r="L19" s="22">
        <f t="shared" si="23"/>
        <v>0</v>
      </c>
      <c r="M19" s="32" cm="1">
        <f t="array" ref="M19">ROUND('Investoinnit ennen 2024'!K19*(Parametrit!$B$10/Parametrit!$B$7),_xlfn.IFS('2024'!S19=100,-2,'2024'!S19=1,0))</f>
        <v>0</v>
      </c>
      <c r="N19" s="32"/>
      <c r="O19" s="33">
        <f t="shared" si="24"/>
        <v>65</v>
      </c>
      <c r="P19" s="33">
        <f t="shared" si="25"/>
        <v>65</v>
      </c>
      <c r="Q19" s="34" t="str">
        <f t="shared" si="26"/>
        <v>OK</v>
      </c>
      <c r="S19" s="1">
        <v>100</v>
      </c>
    </row>
    <row r="20" spans="1:19" ht="15.75" thickBot="1" x14ac:dyDescent="0.3">
      <c r="A20" s="2" t="s">
        <v>14</v>
      </c>
      <c r="B20" s="45">
        <f t="shared" si="18"/>
        <v>0</v>
      </c>
      <c r="C20" s="54"/>
      <c r="D20" s="22">
        <f t="shared" si="19"/>
        <v>0</v>
      </c>
      <c r="E20" s="22">
        <f>Parametrit!$B$4-2026</f>
        <v>-2</v>
      </c>
      <c r="F20" s="54"/>
      <c r="G20" s="54"/>
      <c r="H20" s="42">
        <v>65</v>
      </c>
      <c r="I20" s="31">
        <f t="shared" si="20"/>
        <v>0</v>
      </c>
      <c r="J20" s="22">
        <f t="shared" si="21"/>
        <v>0</v>
      </c>
      <c r="K20" s="22">
        <f t="shared" si="22"/>
        <v>0</v>
      </c>
      <c r="L20" s="22">
        <f t="shared" si="23"/>
        <v>0</v>
      </c>
      <c r="M20" s="32" cm="1">
        <f t="array" ref="M20">ROUND('Investoinnit ennen 2024'!K20*(Parametrit!$B$10/Parametrit!$B$7),_xlfn.IFS('2024'!S20=100,-2,'2024'!S20=1,0))</f>
        <v>0</v>
      </c>
      <c r="N20" s="32"/>
      <c r="O20" s="33">
        <f t="shared" si="24"/>
        <v>65</v>
      </c>
      <c r="P20" s="33">
        <f t="shared" si="25"/>
        <v>65</v>
      </c>
      <c r="Q20" s="34" t="str">
        <f t="shared" si="26"/>
        <v>OK</v>
      </c>
      <c r="S20" s="1">
        <v>100</v>
      </c>
    </row>
    <row r="21" spans="1:19" ht="15.75" thickBot="1" x14ac:dyDescent="0.3">
      <c r="A21" s="2" t="s">
        <v>15</v>
      </c>
      <c r="B21" s="45">
        <f t="shared" si="18"/>
        <v>0</v>
      </c>
      <c r="C21" s="54"/>
      <c r="D21" s="22">
        <f t="shared" si="19"/>
        <v>0</v>
      </c>
      <c r="E21" s="22">
        <f>Parametrit!$B$4-2026</f>
        <v>-2</v>
      </c>
      <c r="F21" s="54"/>
      <c r="G21" s="54"/>
      <c r="H21" s="42">
        <v>65</v>
      </c>
      <c r="I21" s="31">
        <f t="shared" si="20"/>
        <v>0</v>
      </c>
      <c r="J21" s="22">
        <f t="shared" si="21"/>
        <v>0</v>
      </c>
      <c r="K21" s="22">
        <f t="shared" si="22"/>
        <v>0</v>
      </c>
      <c r="L21" s="22">
        <f t="shared" si="23"/>
        <v>0</v>
      </c>
      <c r="M21" s="32" cm="1">
        <f t="array" ref="M21">ROUND('Investoinnit ennen 2024'!K21*(Parametrit!$B$10/Parametrit!$B$7),_xlfn.IFS('2024'!S21=100,-2,'2024'!S21=1,0))</f>
        <v>0</v>
      </c>
      <c r="N21" s="32"/>
      <c r="O21" s="33">
        <f t="shared" si="24"/>
        <v>65</v>
      </c>
      <c r="P21" s="33">
        <f t="shared" si="25"/>
        <v>65</v>
      </c>
      <c r="Q21" s="34" t="str">
        <f t="shared" si="26"/>
        <v>OK</v>
      </c>
      <c r="S21" s="1">
        <v>100</v>
      </c>
    </row>
    <row r="22" spans="1:19" ht="15.75" thickBot="1" x14ac:dyDescent="0.3">
      <c r="A22" s="2" t="s">
        <v>6</v>
      </c>
      <c r="B22" s="45">
        <f t="shared" si="18"/>
        <v>0</v>
      </c>
      <c r="C22" s="54"/>
      <c r="D22" s="22">
        <f t="shared" si="19"/>
        <v>0</v>
      </c>
      <c r="E22" s="22">
        <f>Parametrit!$B$4-2026</f>
        <v>-2</v>
      </c>
      <c r="F22" s="54"/>
      <c r="G22" s="54"/>
      <c r="H22" s="42">
        <v>65</v>
      </c>
      <c r="I22" s="31">
        <f t="shared" si="20"/>
        <v>0</v>
      </c>
      <c r="J22" s="22">
        <f t="shared" si="21"/>
        <v>0</v>
      </c>
      <c r="K22" s="22">
        <f t="shared" si="22"/>
        <v>0</v>
      </c>
      <c r="L22" s="22">
        <f t="shared" si="23"/>
        <v>0</v>
      </c>
      <c r="M22" s="32" cm="1">
        <f t="array" ref="M22">ROUND('Investoinnit ennen 2024'!K22*(Parametrit!$B$10/Parametrit!$B$7),_xlfn.IFS('2024'!S22=100,-2,'2024'!S22=1,0))</f>
        <v>0</v>
      </c>
      <c r="N22" s="32"/>
      <c r="O22" s="33">
        <f t="shared" si="24"/>
        <v>65</v>
      </c>
      <c r="P22" s="33">
        <f t="shared" si="25"/>
        <v>65</v>
      </c>
      <c r="Q22" s="34" t="str">
        <f t="shared" si="26"/>
        <v>OK</v>
      </c>
      <c r="S22" s="1">
        <v>100</v>
      </c>
    </row>
    <row r="23" spans="1:19" ht="15.75" thickBot="1" x14ac:dyDescent="0.3">
      <c r="A23" s="2" t="s">
        <v>11</v>
      </c>
      <c r="B23" s="45">
        <f t="shared" si="18"/>
        <v>0</v>
      </c>
      <c r="C23" s="54"/>
      <c r="D23" s="22">
        <f t="shared" si="19"/>
        <v>0</v>
      </c>
      <c r="E23" s="22">
        <f>Parametrit!$B$4-2026</f>
        <v>-2</v>
      </c>
      <c r="F23" s="54"/>
      <c r="G23" s="54"/>
      <c r="H23" s="42">
        <v>50</v>
      </c>
      <c r="I23" s="31">
        <f t="shared" si="20"/>
        <v>0</v>
      </c>
      <c r="J23" s="22">
        <f t="shared" si="21"/>
        <v>0</v>
      </c>
      <c r="K23" s="22">
        <f t="shared" si="22"/>
        <v>0</v>
      </c>
      <c r="L23" s="22">
        <f t="shared" si="23"/>
        <v>0</v>
      </c>
      <c r="M23" s="32" cm="1">
        <f t="array" ref="M23">ROUND('Investoinnit ennen 2024'!K23*(Parametrit!$B$10/Parametrit!$B$7),_xlfn.IFS('2024'!S23=100,-2,'2024'!S23=1,0))</f>
        <v>0</v>
      </c>
      <c r="N23" s="32"/>
      <c r="O23" s="33">
        <f t="shared" si="24"/>
        <v>50</v>
      </c>
      <c r="P23" s="33">
        <f t="shared" si="25"/>
        <v>50</v>
      </c>
      <c r="Q23" s="34" t="str">
        <f t="shared" si="26"/>
        <v>OK</v>
      </c>
      <c r="S23" s="1">
        <v>100</v>
      </c>
    </row>
    <row r="24" spans="1:19" ht="15.75" thickBot="1" x14ac:dyDescent="0.3">
      <c r="A24" s="2" t="s">
        <v>7</v>
      </c>
      <c r="B24" s="45">
        <f t="shared" si="18"/>
        <v>0</v>
      </c>
      <c r="C24" s="54"/>
      <c r="D24" s="22">
        <f t="shared" si="19"/>
        <v>0</v>
      </c>
      <c r="E24" s="22">
        <f>Parametrit!$B$4-2026</f>
        <v>-2</v>
      </c>
      <c r="F24" s="54"/>
      <c r="G24" s="54"/>
      <c r="H24" s="42">
        <v>50</v>
      </c>
      <c r="I24" s="31">
        <f t="shared" si="20"/>
        <v>0</v>
      </c>
      <c r="J24" s="22">
        <f t="shared" si="21"/>
        <v>0</v>
      </c>
      <c r="K24" s="22">
        <f t="shared" si="22"/>
        <v>0</v>
      </c>
      <c r="L24" s="22">
        <f t="shared" si="23"/>
        <v>0</v>
      </c>
      <c r="M24" s="32" cm="1">
        <f t="array" ref="M24">ROUND('Investoinnit ennen 2024'!K24*(Parametrit!$B$10/Parametrit!$B$7),_xlfn.IFS('2024'!S24=100,-2,'2024'!S24=1,0))</f>
        <v>0</v>
      </c>
      <c r="N24" s="32"/>
      <c r="O24" s="33">
        <f t="shared" si="24"/>
        <v>50</v>
      </c>
      <c r="P24" s="33">
        <f t="shared" si="25"/>
        <v>50</v>
      </c>
      <c r="Q24" s="34" t="str">
        <f t="shared" si="26"/>
        <v>OK</v>
      </c>
      <c r="S24" s="1">
        <v>100</v>
      </c>
    </row>
    <row r="25" spans="1:19" ht="15.75" thickBot="1" x14ac:dyDescent="0.3">
      <c r="A25" s="4" t="s">
        <v>16</v>
      </c>
      <c r="B25" s="43"/>
      <c r="C25" s="56"/>
      <c r="D25" s="19"/>
      <c r="E25" s="19"/>
      <c r="F25" s="56"/>
      <c r="G25" s="56"/>
      <c r="H25" s="28"/>
      <c r="I25" s="21"/>
      <c r="J25" s="21"/>
      <c r="K25" s="21"/>
      <c r="L25" s="21"/>
      <c r="M25" s="21"/>
      <c r="N25" s="21"/>
      <c r="O25" s="19"/>
      <c r="S25" s="1">
        <v>100</v>
      </c>
    </row>
    <row r="26" spans="1:19" ht="15.75" thickBot="1" x14ac:dyDescent="0.3">
      <c r="A26" s="3" t="s">
        <v>17</v>
      </c>
      <c r="B26" s="45">
        <f t="shared" ref="B26:B34" si="27">F26-G26</f>
        <v>0</v>
      </c>
      <c r="C26" s="54"/>
      <c r="D26" s="22">
        <f t="shared" ref="D26:D34" si="28">B26*C26/100</f>
        <v>0</v>
      </c>
      <c r="E26" s="22">
        <f>Parametrit!$B$4-2026</f>
        <v>-2</v>
      </c>
      <c r="F26" s="54"/>
      <c r="G26" s="54"/>
      <c r="H26" s="39">
        <v>65</v>
      </c>
      <c r="I26" s="31">
        <f t="shared" ref="I26:I34" si="29">IF(N26="",(D26*(M26))/1000,(D26*(N26))/1000)</f>
        <v>0</v>
      </c>
      <c r="J26" s="22">
        <f t="shared" ref="J26:J34" si="30">IF(D26=0,0,I26*(1-E26/H26))</f>
        <v>0</v>
      </c>
      <c r="K26" s="22">
        <f t="shared" ref="K26:K34" si="31">IF(I26=0,0,I26/H26)</f>
        <v>0</v>
      </c>
      <c r="L26" s="22">
        <f t="shared" ref="L26:L34" si="32">IF(N26="",F26*(C26/100)*(M26)/1000,F26*(C26/100)*(N26)/1000)</f>
        <v>0</v>
      </c>
      <c r="M26" s="32" cm="1">
        <f t="array" ref="M26">ROUND('Investoinnit ennen 2024'!K26*(Parametrit!$B$10/Parametrit!$B$7),_xlfn.IFS('2024'!S26=100,-2,'2024'!S26=1,0))</f>
        <v>0</v>
      </c>
      <c r="N26" s="32"/>
      <c r="O26" s="33">
        <f t="shared" ref="O26:O34" si="33">H26</f>
        <v>65</v>
      </c>
      <c r="P26" s="33">
        <f t="shared" ref="P26:P34" si="34">O26</f>
        <v>65</v>
      </c>
      <c r="Q26" s="34" t="str">
        <f t="shared" ref="Q26:Q34" si="35">IF(AND(B26&gt;0,C26=""),"Ilmoita tuella rahoitettu osuus",IF(C26&gt;100,"Tuella rahoitettu osuus ei voi olla yli 100",IF(AND(B26&gt;0,H26=""),"Pitoaika puuttuu",IF(E26&gt;H26,"Keski-ikä ei voi olla suurempi kuin pitoaika",IF(AND(B26&gt;0,E26=""),"Keski-ikä puuttuu",IF(AND(B26&gt;0,OR(H26&lt;O26,H26&gt;P26)),"Syötetty pitoaika ei ole pitoaikavälin sisällä","OK"))))))</f>
        <v>OK</v>
      </c>
      <c r="S26" s="1">
        <v>100</v>
      </c>
    </row>
    <row r="27" spans="1:19" ht="15.75" thickBot="1" x14ac:dyDescent="0.3">
      <c r="A27" s="3" t="s">
        <v>18</v>
      </c>
      <c r="B27" s="45">
        <f t="shared" si="27"/>
        <v>0</v>
      </c>
      <c r="C27" s="54"/>
      <c r="D27" s="22">
        <f t="shared" si="28"/>
        <v>0</v>
      </c>
      <c r="E27" s="22">
        <f>Parametrit!$B$4-2026</f>
        <v>-2</v>
      </c>
      <c r="F27" s="54"/>
      <c r="G27" s="54"/>
      <c r="H27" s="39">
        <v>65</v>
      </c>
      <c r="I27" s="31">
        <f t="shared" si="29"/>
        <v>0</v>
      </c>
      <c r="J27" s="22">
        <f t="shared" si="30"/>
        <v>0</v>
      </c>
      <c r="K27" s="22">
        <f t="shared" si="31"/>
        <v>0</v>
      </c>
      <c r="L27" s="22">
        <f t="shared" si="32"/>
        <v>0</v>
      </c>
      <c r="M27" s="32" cm="1">
        <f t="array" ref="M27">ROUND('Investoinnit ennen 2024'!K27*(Parametrit!$B$10/Parametrit!$B$7),_xlfn.IFS('2024'!S27=100,-2,'2024'!S27=1,0))</f>
        <v>0</v>
      </c>
      <c r="N27" s="32"/>
      <c r="O27" s="33">
        <f t="shared" si="33"/>
        <v>65</v>
      </c>
      <c r="P27" s="33">
        <f t="shared" si="34"/>
        <v>65</v>
      </c>
      <c r="Q27" s="34" t="str">
        <f t="shared" si="35"/>
        <v>OK</v>
      </c>
      <c r="S27" s="1">
        <v>100</v>
      </c>
    </row>
    <row r="28" spans="1:19" ht="15.75" thickBot="1" x14ac:dyDescent="0.3">
      <c r="A28" s="3" t="s">
        <v>19</v>
      </c>
      <c r="B28" s="45">
        <f t="shared" si="27"/>
        <v>0</v>
      </c>
      <c r="C28" s="54"/>
      <c r="D28" s="22">
        <f t="shared" si="28"/>
        <v>0</v>
      </c>
      <c r="E28" s="22">
        <f>Parametrit!$B$4-2026</f>
        <v>-2</v>
      </c>
      <c r="F28" s="54"/>
      <c r="G28" s="54"/>
      <c r="H28" s="39">
        <v>65</v>
      </c>
      <c r="I28" s="31">
        <f t="shared" si="29"/>
        <v>0</v>
      </c>
      <c r="J28" s="22">
        <f t="shared" si="30"/>
        <v>0</v>
      </c>
      <c r="K28" s="22">
        <f t="shared" si="31"/>
        <v>0</v>
      </c>
      <c r="L28" s="22">
        <f t="shared" si="32"/>
        <v>0</v>
      </c>
      <c r="M28" s="32" cm="1">
        <f t="array" ref="M28">ROUND('Investoinnit ennen 2024'!K28*(Parametrit!$B$10/Parametrit!$B$7),_xlfn.IFS('2024'!S28=100,-2,'2024'!S28=1,0))</f>
        <v>0</v>
      </c>
      <c r="N28" s="32"/>
      <c r="O28" s="33">
        <f t="shared" si="33"/>
        <v>65</v>
      </c>
      <c r="P28" s="33">
        <f t="shared" si="34"/>
        <v>65</v>
      </c>
      <c r="Q28" s="34" t="str">
        <f t="shared" si="35"/>
        <v>OK</v>
      </c>
      <c r="S28" s="1">
        <v>100</v>
      </c>
    </row>
    <row r="29" spans="1:19" ht="15.75" thickBot="1" x14ac:dyDescent="0.3">
      <c r="A29" s="3" t="s">
        <v>20</v>
      </c>
      <c r="B29" s="45">
        <f t="shared" si="27"/>
        <v>0</v>
      </c>
      <c r="C29" s="54"/>
      <c r="D29" s="22">
        <f t="shared" si="28"/>
        <v>0</v>
      </c>
      <c r="E29" s="22">
        <f>Parametrit!$B$4-2026</f>
        <v>-2</v>
      </c>
      <c r="F29" s="54"/>
      <c r="G29" s="54"/>
      <c r="H29" s="39">
        <v>65</v>
      </c>
      <c r="I29" s="31">
        <f t="shared" si="29"/>
        <v>0</v>
      </c>
      <c r="J29" s="22">
        <f t="shared" si="30"/>
        <v>0</v>
      </c>
      <c r="K29" s="22">
        <f t="shared" si="31"/>
        <v>0</v>
      </c>
      <c r="L29" s="22">
        <f t="shared" si="32"/>
        <v>0</v>
      </c>
      <c r="M29" s="32" cm="1">
        <f t="array" ref="M29">ROUND('Investoinnit ennen 2024'!K29*(Parametrit!$B$10/Parametrit!$B$7),_xlfn.IFS('2024'!S29=100,-2,'2024'!S29=1,0))</f>
        <v>0</v>
      </c>
      <c r="N29" s="32"/>
      <c r="O29" s="33">
        <f t="shared" si="33"/>
        <v>65</v>
      </c>
      <c r="P29" s="33">
        <f t="shared" si="34"/>
        <v>65</v>
      </c>
      <c r="Q29" s="34" t="str">
        <f t="shared" si="35"/>
        <v>OK</v>
      </c>
      <c r="S29" s="1">
        <v>100</v>
      </c>
    </row>
    <row r="30" spans="1:19" ht="15.75" thickBot="1" x14ac:dyDescent="0.3">
      <c r="A30" s="3" t="s">
        <v>21</v>
      </c>
      <c r="B30" s="45">
        <f t="shared" si="27"/>
        <v>0</v>
      </c>
      <c r="C30" s="54"/>
      <c r="D30" s="22">
        <f t="shared" si="28"/>
        <v>0</v>
      </c>
      <c r="E30" s="22">
        <f>Parametrit!$B$4-2026</f>
        <v>-2</v>
      </c>
      <c r="F30" s="54"/>
      <c r="G30" s="54"/>
      <c r="H30" s="39">
        <v>65</v>
      </c>
      <c r="I30" s="31">
        <f t="shared" si="29"/>
        <v>0</v>
      </c>
      <c r="J30" s="22">
        <f t="shared" si="30"/>
        <v>0</v>
      </c>
      <c r="K30" s="22">
        <f t="shared" si="31"/>
        <v>0</v>
      </c>
      <c r="L30" s="22">
        <f t="shared" si="32"/>
        <v>0</v>
      </c>
      <c r="M30" s="32" cm="1">
        <f t="array" ref="M30">ROUND('Investoinnit ennen 2024'!K30*(Parametrit!$B$10/Parametrit!$B$7),_xlfn.IFS('2024'!S30=100,-2,'2024'!S30=1,0))</f>
        <v>0</v>
      </c>
      <c r="N30" s="32"/>
      <c r="O30" s="33">
        <f t="shared" si="33"/>
        <v>65</v>
      </c>
      <c r="P30" s="33">
        <f t="shared" si="34"/>
        <v>65</v>
      </c>
      <c r="Q30" s="34" t="str">
        <f t="shared" si="35"/>
        <v>OK</v>
      </c>
      <c r="S30" s="1">
        <v>100</v>
      </c>
    </row>
    <row r="31" spans="1:19" ht="15.75" thickBot="1" x14ac:dyDescent="0.3">
      <c r="A31" s="3" t="s">
        <v>22</v>
      </c>
      <c r="B31" s="45">
        <f t="shared" si="27"/>
        <v>0</v>
      </c>
      <c r="C31" s="54"/>
      <c r="D31" s="22">
        <f t="shared" si="28"/>
        <v>0</v>
      </c>
      <c r="E31" s="22">
        <f>Parametrit!$B$4-2026</f>
        <v>-2</v>
      </c>
      <c r="F31" s="54"/>
      <c r="G31" s="54"/>
      <c r="H31" s="39">
        <v>50</v>
      </c>
      <c r="I31" s="31">
        <f t="shared" si="29"/>
        <v>0</v>
      </c>
      <c r="J31" s="22">
        <f t="shared" si="30"/>
        <v>0</v>
      </c>
      <c r="K31" s="22">
        <f t="shared" si="31"/>
        <v>0</v>
      </c>
      <c r="L31" s="22">
        <f t="shared" si="32"/>
        <v>0</v>
      </c>
      <c r="M31" s="32" cm="1">
        <f t="array" ref="M31">ROUND('Investoinnit ennen 2024'!K31*(Parametrit!$B$10/Parametrit!$B$7),_xlfn.IFS('2024'!S31=100,-2,'2024'!S31=1,0))</f>
        <v>0</v>
      </c>
      <c r="N31" s="32"/>
      <c r="O31" s="33">
        <f t="shared" si="33"/>
        <v>50</v>
      </c>
      <c r="P31" s="33">
        <f t="shared" si="34"/>
        <v>50</v>
      </c>
      <c r="Q31" s="34" t="str">
        <f t="shared" si="35"/>
        <v>OK</v>
      </c>
      <c r="S31" s="1">
        <v>100</v>
      </c>
    </row>
    <row r="32" spans="1:19" ht="15.75" thickBot="1" x14ac:dyDescent="0.3">
      <c r="A32" s="3" t="s">
        <v>23</v>
      </c>
      <c r="B32" s="45">
        <f t="shared" si="27"/>
        <v>0</v>
      </c>
      <c r="C32" s="54"/>
      <c r="D32" s="22">
        <f t="shared" si="28"/>
        <v>0</v>
      </c>
      <c r="E32" s="22">
        <f>Parametrit!$B$4-2026</f>
        <v>-2</v>
      </c>
      <c r="F32" s="54"/>
      <c r="G32" s="54"/>
      <c r="H32" s="39">
        <v>65</v>
      </c>
      <c r="I32" s="31">
        <f t="shared" si="29"/>
        <v>0</v>
      </c>
      <c r="J32" s="22">
        <f t="shared" si="30"/>
        <v>0</v>
      </c>
      <c r="K32" s="22">
        <f t="shared" si="31"/>
        <v>0</v>
      </c>
      <c r="L32" s="22">
        <f t="shared" si="32"/>
        <v>0</v>
      </c>
      <c r="M32" s="32" cm="1">
        <f t="array" ref="M32">ROUND('Investoinnit ennen 2024'!K32*(Parametrit!$B$10/Parametrit!$B$7),_xlfn.IFS('2024'!S32=100,-2,'2024'!S32=1,0))</f>
        <v>0</v>
      </c>
      <c r="N32" s="32"/>
      <c r="O32" s="33">
        <f t="shared" si="33"/>
        <v>65</v>
      </c>
      <c r="P32" s="33">
        <f t="shared" si="34"/>
        <v>65</v>
      </c>
      <c r="Q32" s="34" t="str">
        <f t="shared" si="35"/>
        <v>OK</v>
      </c>
      <c r="S32" s="1">
        <v>100</v>
      </c>
    </row>
    <row r="33" spans="1:19" ht="15.75" thickBot="1" x14ac:dyDescent="0.3">
      <c r="A33" s="3" t="s">
        <v>24</v>
      </c>
      <c r="B33" s="45">
        <f t="shared" si="27"/>
        <v>0</v>
      </c>
      <c r="C33" s="54"/>
      <c r="D33" s="22">
        <f t="shared" si="28"/>
        <v>0</v>
      </c>
      <c r="E33" s="22">
        <f>Parametrit!$B$4-2026</f>
        <v>-2</v>
      </c>
      <c r="F33" s="54"/>
      <c r="G33" s="54"/>
      <c r="H33" s="39">
        <v>65</v>
      </c>
      <c r="I33" s="31">
        <f t="shared" si="29"/>
        <v>0</v>
      </c>
      <c r="J33" s="22">
        <f t="shared" si="30"/>
        <v>0</v>
      </c>
      <c r="K33" s="22">
        <f t="shared" si="31"/>
        <v>0</v>
      </c>
      <c r="L33" s="22">
        <f t="shared" si="32"/>
        <v>0</v>
      </c>
      <c r="M33" s="32" cm="1">
        <f t="array" ref="M33">ROUND('Investoinnit ennen 2024'!K33*(Parametrit!$B$10/Parametrit!$B$7),_xlfn.IFS('2024'!S33=100,-2,'2024'!S33=1,0))</f>
        <v>0</v>
      </c>
      <c r="N33" s="32"/>
      <c r="O33" s="33">
        <f t="shared" si="33"/>
        <v>65</v>
      </c>
      <c r="P33" s="33">
        <f t="shared" si="34"/>
        <v>65</v>
      </c>
      <c r="Q33" s="34" t="str">
        <f t="shared" si="35"/>
        <v>OK</v>
      </c>
      <c r="S33" s="1">
        <v>100</v>
      </c>
    </row>
    <row r="34" spans="1:19" ht="15.75" thickBot="1" x14ac:dyDescent="0.3">
      <c r="A34" s="3" t="s">
        <v>25</v>
      </c>
      <c r="B34" s="45">
        <f t="shared" si="27"/>
        <v>0</v>
      </c>
      <c r="C34" s="54"/>
      <c r="D34" s="22">
        <f t="shared" si="28"/>
        <v>0</v>
      </c>
      <c r="E34" s="22">
        <f>Parametrit!$B$4-2026</f>
        <v>-2</v>
      </c>
      <c r="F34" s="54"/>
      <c r="G34" s="54"/>
      <c r="H34" s="39">
        <v>40</v>
      </c>
      <c r="I34" s="31">
        <f t="shared" si="29"/>
        <v>0</v>
      </c>
      <c r="J34" s="22">
        <f t="shared" si="30"/>
        <v>0</v>
      </c>
      <c r="K34" s="22">
        <f t="shared" si="31"/>
        <v>0</v>
      </c>
      <c r="L34" s="22">
        <f t="shared" si="32"/>
        <v>0</v>
      </c>
      <c r="M34" s="32" cm="1">
        <f t="array" ref="M34">ROUND('Investoinnit ennen 2024'!K34*(Parametrit!$B$10/Parametrit!$B$7),_xlfn.IFS('2024'!S34=100,-2,'2024'!S34=1,0))</f>
        <v>0</v>
      </c>
      <c r="N34" s="32"/>
      <c r="O34" s="33">
        <f t="shared" si="33"/>
        <v>40</v>
      </c>
      <c r="P34" s="33">
        <f t="shared" si="34"/>
        <v>40</v>
      </c>
      <c r="Q34" s="34" t="str">
        <f t="shared" si="35"/>
        <v>OK</v>
      </c>
      <c r="S34" s="1">
        <v>100</v>
      </c>
    </row>
    <row r="35" spans="1:19" ht="15.75" thickBot="1" x14ac:dyDescent="0.3">
      <c r="A35" s="4" t="s">
        <v>26</v>
      </c>
      <c r="B35" s="43"/>
      <c r="C35" s="56"/>
      <c r="D35" s="19"/>
      <c r="E35" s="19"/>
      <c r="F35" s="56"/>
      <c r="G35" s="56"/>
      <c r="H35" s="28"/>
      <c r="I35" s="21"/>
      <c r="J35" s="21"/>
      <c r="K35" s="21"/>
      <c r="L35" s="21"/>
      <c r="M35" s="21"/>
      <c r="N35" s="21"/>
      <c r="O35" s="19"/>
      <c r="S35" s="1">
        <v>100</v>
      </c>
    </row>
    <row r="36" spans="1:19" ht="15.75" thickBot="1" x14ac:dyDescent="0.3">
      <c r="A36" s="3" t="s">
        <v>27</v>
      </c>
      <c r="B36" s="45">
        <f>F36-G36</f>
        <v>0</v>
      </c>
      <c r="C36" s="54"/>
      <c r="D36" s="22">
        <f>B36*C36/100</f>
        <v>0</v>
      </c>
      <c r="E36" s="38"/>
      <c r="F36" s="54"/>
      <c r="G36" s="54"/>
      <c r="H36" s="44"/>
      <c r="I36" s="31">
        <f>IF(N36="",(D36*(M36))/1000,(D36*(N36))/1000)</f>
        <v>0</v>
      </c>
      <c r="J36" s="22">
        <f>I36</f>
        <v>0</v>
      </c>
      <c r="K36" s="22">
        <v>0</v>
      </c>
      <c r="L36" s="22">
        <f>IF(N36="",F36*(C36/100)*(M36)/1000,F36*(C36/100)*(N36)/1000)</f>
        <v>0</v>
      </c>
      <c r="M36" s="32" cm="1">
        <f t="array" ref="M36">ROUND('Investoinnit ennen 2024'!K36*(Parametrit!$B$10/Parametrit!$B$7),_xlfn.IFS('2024'!S36=100,-2,'2024'!S36=1,0))</f>
        <v>0</v>
      </c>
      <c r="N36" s="32"/>
      <c r="O36" s="33"/>
      <c r="P36" s="33"/>
      <c r="Q36" s="34" t="str">
        <f>IF(AND(B36&gt;0,C36=""),"Ilmoita tuella rahoitettu osuus",IF(C36&gt;100,"Tuella rahoitettu osuus ei voi olla yli 100","OK"))</f>
        <v>OK</v>
      </c>
      <c r="S36" s="1">
        <v>100</v>
      </c>
    </row>
    <row r="37" spans="1:19" ht="30" customHeight="1" thickBot="1" x14ac:dyDescent="0.3">
      <c r="A37" s="6" t="s">
        <v>28</v>
      </c>
      <c r="B37" s="43"/>
      <c r="C37" s="56"/>
      <c r="D37" s="19"/>
      <c r="E37" s="19"/>
      <c r="F37" s="56"/>
      <c r="G37" s="56"/>
      <c r="H37" s="29"/>
      <c r="I37" s="21"/>
      <c r="J37" s="21"/>
      <c r="K37" s="21"/>
      <c r="L37" s="21"/>
      <c r="M37" s="21"/>
      <c r="N37" s="21"/>
      <c r="O37" s="19"/>
      <c r="S37" s="1">
        <v>100</v>
      </c>
    </row>
    <row r="38" spans="1:19" ht="25.5" customHeight="1" x14ac:dyDescent="0.25">
      <c r="A38" s="5" t="s">
        <v>29</v>
      </c>
      <c r="B38" s="43"/>
      <c r="C38" s="56"/>
      <c r="D38" s="19"/>
      <c r="E38" s="19"/>
      <c r="F38" s="56"/>
      <c r="G38" s="56"/>
      <c r="H38" s="28"/>
      <c r="I38" s="21"/>
      <c r="J38" s="21"/>
      <c r="K38" s="21"/>
      <c r="L38" s="21"/>
      <c r="M38" s="21"/>
      <c r="N38" s="21"/>
      <c r="O38" s="19"/>
      <c r="S38" s="1">
        <v>100</v>
      </c>
    </row>
    <row r="39" spans="1:19" ht="15.75" thickBot="1" x14ac:dyDescent="0.3">
      <c r="A39" s="3" t="s">
        <v>30</v>
      </c>
      <c r="B39" s="45">
        <f t="shared" ref="B39:B47" si="36">F39-G39</f>
        <v>0</v>
      </c>
      <c r="C39" s="54"/>
      <c r="D39" s="22">
        <f t="shared" ref="D39:D47" si="37">B39*C39/100</f>
        <v>0</v>
      </c>
      <c r="E39" s="22">
        <f>Parametrit!$B$4-2026</f>
        <v>-2</v>
      </c>
      <c r="F39" s="54"/>
      <c r="G39" s="54"/>
      <c r="H39" s="39">
        <v>50</v>
      </c>
      <c r="I39" s="31">
        <f t="shared" ref="I39:I47" si="38">IF(N39="",(D39*(M39))/1000,(D39*(N39))/1000)</f>
        <v>0</v>
      </c>
      <c r="J39" s="22">
        <f t="shared" ref="J39:J47" si="39">IF(D39=0,0,I39*(1-E39/H39))</f>
        <v>0</v>
      </c>
      <c r="K39" s="22">
        <f t="shared" ref="K39:K47" si="40">IF(I39=0,0,I39/H39)</f>
        <v>0</v>
      </c>
      <c r="L39" s="22">
        <f t="shared" ref="L39:L47" si="41">IF(N39="",F39*(C39/100)*(M39)/1000,F39*(C39/100)*(N39)/1000)</f>
        <v>0</v>
      </c>
      <c r="M39" s="32" cm="1">
        <f t="array" ref="M39">ROUND('Investoinnit ennen 2024'!K39*(Parametrit!$B$10/Parametrit!$B$7),_xlfn.IFS('2024'!S39=100,-2,'2024'!S39=1,0))</f>
        <v>0</v>
      </c>
      <c r="N39" s="32"/>
      <c r="O39" s="33">
        <f t="shared" ref="O39:O47" si="42">H39</f>
        <v>50</v>
      </c>
      <c r="P39" s="33">
        <f t="shared" ref="P39:P47" si="43">O39</f>
        <v>50</v>
      </c>
      <c r="Q39" s="34" t="str">
        <f t="shared" ref="Q39:Q47" si="44">IF(AND(B39&gt;0,C39=""),"Ilmoita tuella rahoitettu osuus",IF(C39&gt;100,"Tuella rahoitettu osuus ei voi olla yli 100",IF(AND(B39&gt;0,H39=""),"Pitoaika puuttuu",IF(E39&gt;H39,"Keski-ikä ei voi olla suurempi kuin pitoaika",IF(AND(B39&gt;0,E39=""),"Keski-ikä puuttuu",IF(AND(B39&gt;0,OR(H39&lt;O39,H39&gt;P39)),"Syötetty pitoaika ei ole pitoaikavälin sisällä","OK"))))))</f>
        <v>OK</v>
      </c>
      <c r="S39" s="1">
        <v>100</v>
      </c>
    </row>
    <row r="40" spans="1:19" ht="15.75" thickBot="1" x14ac:dyDescent="0.3">
      <c r="A40" s="2" t="s">
        <v>31</v>
      </c>
      <c r="B40" s="45">
        <f t="shared" si="36"/>
        <v>0</v>
      </c>
      <c r="C40" s="54"/>
      <c r="D40" s="22">
        <f t="shared" si="37"/>
        <v>0</v>
      </c>
      <c r="E40" s="22">
        <f>Parametrit!$B$4-2026</f>
        <v>-2</v>
      </c>
      <c r="F40" s="54"/>
      <c r="G40" s="54"/>
      <c r="H40" s="39">
        <v>50</v>
      </c>
      <c r="I40" s="31">
        <f t="shared" si="38"/>
        <v>0</v>
      </c>
      <c r="J40" s="22">
        <f t="shared" si="39"/>
        <v>0</v>
      </c>
      <c r="K40" s="22">
        <f t="shared" si="40"/>
        <v>0</v>
      </c>
      <c r="L40" s="22">
        <f t="shared" si="41"/>
        <v>0</v>
      </c>
      <c r="M40" s="32" cm="1">
        <f t="array" ref="M40">ROUND('Investoinnit ennen 2024'!K40*(Parametrit!$B$10/Parametrit!$B$7),_xlfn.IFS('2024'!S40=100,-2,'2024'!S40=1,0))</f>
        <v>0</v>
      </c>
      <c r="N40" s="32"/>
      <c r="O40" s="33">
        <f t="shared" si="42"/>
        <v>50</v>
      </c>
      <c r="P40" s="33">
        <f t="shared" si="43"/>
        <v>50</v>
      </c>
      <c r="Q40" s="34" t="str">
        <f t="shared" si="44"/>
        <v>OK</v>
      </c>
      <c r="S40" s="1">
        <v>100</v>
      </c>
    </row>
    <row r="41" spans="1:19" ht="15.75" thickBot="1" x14ac:dyDescent="0.3">
      <c r="A41" s="2" t="s">
        <v>32</v>
      </c>
      <c r="B41" s="45">
        <f t="shared" si="36"/>
        <v>0</v>
      </c>
      <c r="C41" s="54"/>
      <c r="D41" s="22">
        <f t="shared" si="37"/>
        <v>0</v>
      </c>
      <c r="E41" s="22">
        <f>Parametrit!$B$4-2026</f>
        <v>-2</v>
      </c>
      <c r="F41" s="54"/>
      <c r="G41" s="54"/>
      <c r="H41" s="39">
        <v>50</v>
      </c>
      <c r="I41" s="31">
        <f t="shared" si="38"/>
        <v>0</v>
      </c>
      <c r="J41" s="22">
        <f t="shared" si="39"/>
        <v>0</v>
      </c>
      <c r="K41" s="22">
        <f t="shared" si="40"/>
        <v>0</v>
      </c>
      <c r="L41" s="22">
        <f t="shared" si="41"/>
        <v>0</v>
      </c>
      <c r="M41" s="32" cm="1">
        <f t="array" ref="M41">ROUND('Investoinnit ennen 2024'!K41*(Parametrit!$B$10/Parametrit!$B$7),_xlfn.IFS('2024'!S41=100,-2,'2024'!S41=1,0))</f>
        <v>0</v>
      </c>
      <c r="N41" s="32"/>
      <c r="O41" s="33">
        <f t="shared" si="42"/>
        <v>50</v>
      </c>
      <c r="P41" s="33">
        <f t="shared" si="43"/>
        <v>50</v>
      </c>
      <c r="Q41" s="34" t="str">
        <f t="shared" si="44"/>
        <v>OK</v>
      </c>
      <c r="S41" s="1">
        <v>100</v>
      </c>
    </row>
    <row r="42" spans="1:19" ht="15.75" thickBot="1" x14ac:dyDescent="0.3">
      <c r="A42" s="2" t="s">
        <v>33</v>
      </c>
      <c r="B42" s="45">
        <f t="shared" si="36"/>
        <v>0</v>
      </c>
      <c r="C42" s="54"/>
      <c r="D42" s="22">
        <f t="shared" si="37"/>
        <v>0</v>
      </c>
      <c r="E42" s="22">
        <f>Parametrit!$B$4-2026</f>
        <v>-2</v>
      </c>
      <c r="F42" s="54"/>
      <c r="G42" s="54"/>
      <c r="H42" s="42">
        <v>50</v>
      </c>
      <c r="I42" s="31">
        <f t="shared" si="38"/>
        <v>0</v>
      </c>
      <c r="J42" s="22">
        <f t="shared" si="39"/>
        <v>0</v>
      </c>
      <c r="K42" s="22">
        <f t="shared" si="40"/>
        <v>0</v>
      </c>
      <c r="L42" s="22">
        <f t="shared" si="41"/>
        <v>0</v>
      </c>
      <c r="M42" s="32" cm="1">
        <f t="array" ref="M42">ROUND('Investoinnit ennen 2024'!K42*(Parametrit!$B$10/Parametrit!$B$7),_xlfn.IFS('2024'!S42=100,-2,'2024'!S42=1,0))</f>
        <v>0</v>
      </c>
      <c r="N42" s="32"/>
      <c r="O42" s="33">
        <f t="shared" si="42"/>
        <v>50</v>
      </c>
      <c r="P42" s="33">
        <f t="shared" si="43"/>
        <v>50</v>
      </c>
      <c r="Q42" s="34" t="str">
        <f t="shared" si="44"/>
        <v>OK</v>
      </c>
      <c r="S42" s="1">
        <v>100</v>
      </c>
    </row>
    <row r="43" spans="1:19" ht="15.75" thickBot="1" x14ac:dyDescent="0.3">
      <c r="A43" s="2" t="s">
        <v>34</v>
      </c>
      <c r="B43" s="45">
        <f t="shared" si="36"/>
        <v>0</v>
      </c>
      <c r="C43" s="54"/>
      <c r="D43" s="22">
        <f t="shared" si="37"/>
        <v>0</v>
      </c>
      <c r="E43" s="22">
        <f>Parametrit!$B$4-2026</f>
        <v>-2</v>
      </c>
      <c r="F43" s="54"/>
      <c r="G43" s="54"/>
      <c r="H43" s="42">
        <v>40</v>
      </c>
      <c r="I43" s="31">
        <f t="shared" si="38"/>
        <v>0</v>
      </c>
      <c r="J43" s="22">
        <f t="shared" si="39"/>
        <v>0</v>
      </c>
      <c r="K43" s="22">
        <f t="shared" si="40"/>
        <v>0</v>
      </c>
      <c r="L43" s="22">
        <f t="shared" si="41"/>
        <v>0</v>
      </c>
      <c r="M43" s="32" cm="1">
        <f t="array" ref="M43">ROUND('Investoinnit ennen 2024'!K43*(Parametrit!$B$10/Parametrit!$B$7),_xlfn.IFS('2024'!S43=100,-2,'2024'!S43=1,0))</f>
        <v>0</v>
      </c>
      <c r="N43" s="32"/>
      <c r="O43" s="33">
        <f t="shared" si="42"/>
        <v>40</v>
      </c>
      <c r="P43" s="33">
        <f t="shared" si="43"/>
        <v>40</v>
      </c>
      <c r="Q43" s="34" t="str">
        <f t="shared" si="44"/>
        <v>OK</v>
      </c>
      <c r="S43" s="1">
        <v>100</v>
      </c>
    </row>
    <row r="44" spans="1:19" ht="15.75" thickBot="1" x14ac:dyDescent="0.3">
      <c r="A44" s="2" t="s">
        <v>35</v>
      </c>
      <c r="B44" s="45">
        <f t="shared" si="36"/>
        <v>0</v>
      </c>
      <c r="C44" s="54"/>
      <c r="D44" s="22">
        <f t="shared" si="37"/>
        <v>0</v>
      </c>
      <c r="E44" s="22">
        <f>Parametrit!$B$4-2026</f>
        <v>-2</v>
      </c>
      <c r="F44" s="54"/>
      <c r="G44" s="54"/>
      <c r="H44" s="42">
        <v>40</v>
      </c>
      <c r="I44" s="31">
        <f t="shared" si="38"/>
        <v>0</v>
      </c>
      <c r="J44" s="22">
        <f t="shared" si="39"/>
        <v>0</v>
      </c>
      <c r="K44" s="22">
        <f t="shared" si="40"/>
        <v>0</v>
      </c>
      <c r="L44" s="22">
        <f t="shared" si="41"/>
        <v>0</v>
      </c>
      <c r="M44" s="32" cm="1">
        <f t="array" ref="M44">ROUND('Investoinnit ennen 2024'!K44*(Parametrit!$B$10/Parametrit!$B$7),_xlfn.IFS('2024'!S44=100,-2,'2024'!S44=1,0))</f>
        <v>0</v>
      </c>
      <c r="N44" s="32"/>
      <c r="O44" s="33">
        <f t="shared" si="42"/>
        <v>40</v>
      </c>
      <c r="P44" s="33">
        <f t="shared" si="43"/>
        <v>40</v>
      </c>
      <c r="Q44" s="34" t="str">
        <f t="shared" si="44"/>
        <v>OK</v>
      </c>
      <c r="S44" s="1">
        <v>100</v>
      </c>
    </row>
    <row r="45" spans="1:19" ht="15.75" thickBot="1" x14ac:dyDescent="0.3">
      <c r="A45" s="2" t="s">
        <v>36</v>
      </c>
      <c r="B45" s="45">
        <f t="shared" si="36"/>
        <v>0</v>
      </c>
      <c r="C45" s="54"/>
      <c r="D45" s="22">
        <f t="shared" si="37"/>
        <v>0</v>
      </c>
      <c r="E45" s="22">
        <f>Parametrit!$B$4-2026</f>
        <v>-2</v>
      </c>
      <c r="F45" s="54"/>
      <c r="G45" s="54"/>
      <c r="H45" s="42">
        <v>40</v>
      </c>
      <c r="I45" s="31">
        <f t="shared" si="38"/>
        <v>0</v>
      </c>
      <c r="J45" s="22">
        <f t="shared" si="39"/>
        <v>0</v>
      </c>
      <c r="K45" s="22">
        <f t="shared" si="40"/>
        <v>0</v>
      </c>
      <c r="L45" s="22">
        <f t="shared" si="41"/>
        <v>0</v>
      </c>
      <c r="M45" s="32" cm="1">
        <f t="array" ref="M45">ROUND('Investoinnit ennen 2024'!K45*(Parametrit!$B$10/Parametrit!$B$7),_xlfn.IFS('2024'!S45=100,-2,'2024'!S45=1,0))</f>
        <v>0</v>
      </c>
      <c r="N45" s="32"/>
      <c r="O45" s="33">
        <f t="shared" si="42"/>
        <v>40</v>
      </c>
      <c r="P45" s="33">
        <f t="shared" si="43"/>
        <v>40</v>
      </c>
      <c r="Q45" s="34" t="str">
        <f t="shared" si="44"/>
        <v>OK</v>
      </c>
      <c r="S45" s="1">
        <v>100</v>
      </c>
    </row>
    <row r="46" spans="1:19" ht="15.75" thickBot="1" x14ac:dyDescent="0.3">
      <c r="A46" s="2" t="s">
        <v>37</v>
      </c>
      <c r="B46" s="45">
        <f t="shared" si="36"/>
        <v>0</v>
      </c>
      <c r="C46" s="54"/>
      <c r="D46" s="22">
        <f t="shared" si="37"/>
        <v>0</v>
      </c>
      <c r="E46" s="22">
        <f>Parametrit!$B$4-2026</f>
        <v>-2</v>
      </c>
      <c r="F46" s="54"/>
      <c r="G46" s="54"/>
      <c r="H46" s="42">
        <v>50</v>
      </c>
      <c r="I46" s="31">
        <f t="shared" si="38"/>
        <v>0</v>
      </c>
      <c r="J46" s="22">
        <f t="shared" si="39"/>
        <v>0</v>
      </c>
      <c r="K46" s="22">
        <f t="shared" si="40"/>
        <v>0</v>
      </c>
      <c r="L46" s="22">
        <f t="shared" si="41"/>
        <v>0</v>
      </c>
      <c r="M46" s="32" cm="1">
        <f t="array" ref="M46">ROUND('Investoinnit ennen 2024'!K46*(Parametrit!$B$10/Parametrit!$B$7),_xlfn.IFS('2024'!S46=100,-2,'2024'!S46=1,0))</f>
        <v>0</v>
      </c>
      <c r="N46" s="32"/>
      <c r="O46" s="33">
        <f t="shared" si="42"/>
        <v>50</v>
      </c>
      <c r="P46" s="33">
        <f t="shared" si="43"/>
        <v>50</v>
      </c>
      <c r="Q46" s="34" t="str">
        <f t="shared" si="44"/>
        <v>OK</v>
      </c>
      <c r="S46" s="1">
        <v>100</v>
      </c>
    </row>
    <row r="47" spans="1:19" ht="15.75" thickBot="1" x14ac:dyDescent="0.3">
      <c r="A47" s="2" t="s">
        <v>38</v>
      </c>
      <c r="B47" s="45">
        <f t="shared" si="36"/>
        <v>0</v>
      </c>
      <c r="C47" s="54"/>
      <c r="D47" s="22">
        <f t="shared" si="37"/>
        <v>0</v>
      </c>
      <c r="E47" s="22">
        <f>Parametrit!$B$4-2026</f>
        <v>-2</v>
      </c>
      <c r="F47" s="54"/>
      <c r="G47" s="54"/>
      <c r="H47" s="39">
        <v>50</v>
      </c>
      <c r="I47" s="31">
        <f t="shared" si="38"/>
        <v>0</v>
      </c>
      <c r="J47" s="22">
        <f t="shared" si="39"/>
        <v>0</v>
      </c>
      <c r="K47" s="22">
        <f t="shared" si="40"/>
        <v>0</v>
      </c>
      <c r="L47" s="22">
        <f t="shared" si="41"/>
        <v>0</v>
      </c>
      <c r="M47" s="32" cm="1">
        <f t="array" ref="M47">ROUND('Investoinnit ennen 2024'!K47*(Parametrit!$B$10/Parametrit!$B$7),_xlfn.IFS('2024'!S47=100,-2,'2024'!S47=1,0))</f>
        <v>0</v>
      </c>
      <c r="N47" s="32"/>
      <c r="O47" s="33">
        <f t="shared" si="42"/>
        <v>50</v>
      </c>
      <c r="P47" s="33">
        <f t="shared" si="43"/>
        <v>50</v>
      </c>
      <c r="Q47" s="34" t="str">
        <f t="shared" si="44"/>
        <v>OK</v>
      </c>
      <c r="S47" s="1">
        <v>100</v>
      </c>
    </row>
    <row r="48" spans="1:19" ht="25.5" customHeight="1" x14ac:dyDescent="0.25">
      <c r="A48" s="5" t="s">
        <v>39</v>
      </c>
      <c r="B48" s="43"/>
      <c r="C48" s="56"/>
      <c r="D48" s="19"/>
      <c r="E48" s="19"/>
      <c r="F48" s="56"/>
      <c r="G48" s="56"/>
      <c r="H48" s="28"/>
      <c r="I48" s="21"/>
      <c r="J48" s="21"/>
      <c r="K48" s="21"/>
      <c r="L48" s="21"/>
      <c r="M48" s="21"/>
      <c r="N48" s="21"/>
      <c r="O48" s="19"/>
      <c r="S48" s="1">
        <v>100</v>
      </c>
    </row>
    <row r="49" spans="1:19" ht="15.75" thickBot="1" x14ac:dyDescent="0.3">
      <c r="A49" s="2" t="s">
        <v>40</v>
      </c>
      <c r="B49" s="45">
        <f t="shared" ref="B49:B57" si="45">F49-G49</f>
        <v>0</v>
      </c>
      <c r="C49" s="54"/>
      <c r="D49" s="22">
        <f t="shared" ref="D49:D57" si="46">B49*C49/100</f>
        <v>0</v>
      </c>
      <c r="E49" s="22">
        <f>Parametrit!$B$4-2026</f>
        <v>-2</v>
      </c>
      <c r="F49" s="54"/>
      <c r="G49" s="54"/>
      <c r="H49" s="42">
        <v>20</v>
      </c>
      <c r="I49" s="31">
        <f t="shared" ref="I49:I57" si="47">IF(N49="",(D49*(M49))/1000,(D49*(N49))/1000)</f>
        <v>0</v>
      </c>
      <c r="J49" s="22">
        <f t="shared" ref="J49:J57" si="48">IF(D49=0,0,I49*(1-E49/H49))</f>
        <v>0</v>
      </c>
      <c r="K49" s="22">
        <f t="shared" ref="K49:K57" si="49">IF(I49=0,0,I49/H49)</f>
        <v>0</v>
      </c>
      <c r="L49" s="22">
        <f t="shared" ref="L49:L57" si="50">IF(N49="",F49*(C49/100)*(M49)/1000,F49*(C49/100)*(N49)/1000)</f>
        <v>0</v>
      </c>
      <c r="M49" s="32" cm="1">
        <f t="array" ref="M49">ROUND('Investoinnit ennen 2024'!K49*(Parametrit!$B$10/Parametrit!$B$7),_xlfn.IFS('2024'!S49=100,-2,'2024'!S49=1,0))</f>
        <v>0</v>
      </c>
      <c r="N49" s="32"/>
      <c r="O49" s="33">
        <f t="shared" ref="O49:O57" si="51">H49</f>
        <v>20</v>
      </c>
      <c r="P49" s="33">
        <f t="shared" ref="P49:P57" si="52">O49</f>
        <v>20</v>
      </c>
      <c r="Q49" s="34" t="str">
        <f t="shared" ref="Q49:Q57" si="53">IF(AND(B49&gt;0,C49=""),"Ilmoita tuella rahoitettu osuus",IF(C49&gt;100,"Tuella rahoitettu osuus ei voi olla yli 100",IF(AND(B49&gt;0,H49=""),"Pitoaika puuttuu",IF(E49&gt;H49,"Keski-ikä ei voi olla suurempi kuin pitoaika",IF(AND(B49&gt;0,E49=""),"Keski-ikä puuttuu",IF(AND(B49&gt;0,OR(H49&lt;O49,H49&gt;P49)),"Syötetty pitoaika ei ole pitoaikavälin sisällä","OK"))))))</f>
        <v>OK</v>
      </c>
      <c r="S49" s="1">
        <v>100</v>
      </c>
    </row>
    <row r="50" spans="1:19" ht="15.75" thickBot="1" x14ac:dyDescent="0.3">
      <c r="A50" s="2" t="s">
        <v>41</v>
      </c>
      <c r="B50" s="45">
        <f t="shared" si="45"/>
        <v>0</v>
      </c>
      <c r="C50" s="54"/>
      <c r="D50" s="22">
        <f t="shared" si="46"/>
        <v>0</v>
      </c>
      <c r="E50" s="22">
        <f>Parametrit!$B$4-2026</f>
        <v>-2</v>
      </c>
      <c r="F50" s="54"/>
      <c r="G50" s="54"/>
      <c r="H50" s="42">
        <v>20</v>
      </c>
      <c r="I50" s="31">
        <f t="shared" si="47"/>
        <v>0</v>
      </c>
      <c r="J50" s="22">
        <f t="shared" si="48"/>
        <v>0</v>
      </c>
      <c r="K50" s="22">
        <f t="shared" si="49"/>
        <v>0</v>
      </c>
      <c r="L50" s="22">
        <f t="shared" si="50"/>
        <v>0</v>
      </c>
      <c r="M50" s="32" cm="1">
        <f t="array" ref="M50">ROUND('Investoinnit ennen 2024'!K50*(Parametrit!$B$10/Parametrit!$B$7),_xlfn.IFS('2024'!S50=100,-2,'2024'!S50=1,0))</f>
        <v>0</v>
      </c>
      <c r="N50" s="32"/>
      <c r="O50" s="33">
        <f t="shared" si="51"/>
        <v>20</v>
      </c>
      <c r="P50" s="33">
        <f t="shared" si="52"/>
        <v>20</v>
      </c>
      <c r="Q50" s="34" t="str">
        <f t="shared" si="53"/>
        <v>OK</v>
      </c>
      <c r="S50" s="1">
        <v>100</v>
      </c>
    </row>
    <row r="51" spans="1:19" ht="15.75" thickBot="1" x14ac:dyDescent="0.3">
      <c r="A51" s="2" t="s">
        <v>42</v>
      </c>
      <c r="B51" s="45">
        <f t="shared" si="45"/>
        <v>0</v>
      </c>
      <c r="C51" s="54"/>
      <c r="D51" s="22">
        <f t="shared" si="46"/>
        <v>0</v>
      </c>
      <c r="E51" s="22">
        <f>Parametrit!$B$4-2026</f>
        <v>-2</v>
      </c>
      <c r="F51" s="54"/>
      <c r="G51" s="54"/>
      <c r="H51" s="42">
        <v>20</v>
      </c>
      <c r="I51" s="31">
        <f t="shared" si="47"/>
        <v>0</v>
      </c>
      <c r="J51" s="22">
        <f t="shared" si="48"/>
        <v>0</v>
      </c>
      <c r="K51" s="22">
        <f t="shared" si="49"/>
        <v>0</v>
      </c>
      <c r="L51" s="22">
        <f t="shared" si="50"/>
        <v>0</v>
      </c>
      <c r="M51" s="32" cm="1">
        <f t="array" ref="M51">ROUND('Investoinnit ennen 2024'!K51*(Parametrit!$B$10/Parametrit!$B$7),_xlfn.IFS('2024'!S51=100,-2,'2024'!S51=1,0))</f>
        <v>0</v>
      </c>
      <c r="N51" s="32"/>
      <c r="O51" s="33">
        <f t="shared" si="51"/>
        <v>20</v>
      </c>
      <c r="P51" s="33">
        <f t="shared" si="52"/>
        <v>20</v>
      </c>
      <c r="Q51" s="34" t="str">
        <f t="shared" si="53"/>
        <v>OK</v>
      </c>
      <c r="S51" s="1">
        <v>100</v>
      </c>
    </row>
    <row r="52" spans="1:19" ht="15.75" thickBot="1" x14ac:dyDescent="0.3">
      <c r="A52" s="2" t="s">
        <v>43</v>
      </c>
      <c r="B52" s="45">
        <f t="shared" si="45"/>
        <v>0</v>
      </c>
      <c r="C52" s="54"/>
      <c r="D52" s="22">
        <f t="shared" si="46"/>
        <v>0</v>
      </c>
      <c r="E52" s="22">
        <f>Parametrit!$B$4-2026</f>
        <v>-2</v>
      </c>
      <c r="F52" s="54"/>
      <c r="G52" s="54"/>
      <c r="H52" s="42">
        <v>20</v>
      </c>
      <c r="I52" s="31">
        <f t="shared" si="47"/>
        <v>0</v>
      </c>
      <c r="J52" s="22">
        <f t="shared" si="48"/>
        <v>0</v>
      </c>
      <c r="K52" s="22">
        <f t="shared" si="49"/>
        <v>0</v>
      </c>
      <c r="L52" s="22">
        <f t="shared" si="50"/>
        <v>0</v>
      </c>
      <c r="M52" s="32" cm="1">
        <f t="array" ref="M52">ROUND('Investoinnit ennen 2024'!K52*(Parametrit!$B$10/Parametrit!$B$7),_xlfn.IFS('2024'!S52=100,-2,'2024'!S52=1,0))</f>
        <v>0</v>
      </c>
      <c r="N52" s="32"/>
      <c r="O52" s="33">
        <f t="shared" si="51"/>
        <v>20</v>
      </c>
      <c r="P52" s="33">
        <f t="shared" si="52"/>
        <v>20</v>
      </c>
      <c r="Q52" s="34" t="str">
        <f t="shared" si="53"/>
        <v>OK</v>
      </c>
      <c r="S52" s="1">
        <v>100</v>
      </c>
    </row>
    <row r="53" spans="1:19" ht="15.75" thickBot="1" x14ac:dyDescent="0.3">
      <c r="A53" s="2" t="s">
        <v>44</v>
      </c>
      <c r="B53" s="45">
        <f t="shared" si="45"/>
        <v>0</v>
      </c>
      <c r="C53" s="54"/>
      <c r="D53" s="22">
        <f t="shared" si="46"/>
        <v>0</v>
      </c>
      <c r="E53" s="22">
        <f>Parametrit!$B$4-2026</f>
        <v>-2</v>
      </c>
      <c r="F53" s="54"/>
      <c r="G53" s="54"/>
      <c r="H53" s="42">
        <v>20</v>
      </c>
      <c r="I53" s="31">
        <f t="shared" si="47"/>
        <v>0</v>
      </c>
      <c r="J53" s="22">
        <f t="shared" si="48"/>
        <v>0</v>
      </c>
      <c r="K53" s="22">
        <f t="shared" si="49"/>
        <v>0</v>
      </c>
      <c r="L53" s="22">
        <f t="shared" si="50"/>
        <v>0</v>
      </c>
      <c r="M53" s="32" cm="1">
        <f t="array" ref="M53">ROUND('Investoinnit ennen 2024'!K53*(Parametrit!$B$10/Parametrit!$B$7),_xlfn.IFS('2024'!S53=100,-2,'2024'!S53=1,0))</f>
        <v>0</v>
      </c>
      <c r="N53" s="32"/>
      <c r="O53" s="33">
        <f t="shared" si="51"/>
        <v>20</v>
      </c>
      <c r="P53" s="33">
        <f t="shared" si="52"/>
        <v>20</v>
      </c>
      <c r="Q53" s="34" t="str">
        <f t="shared" si="53"/>
        <v>OK</v>
      </c>
      <c r="S53" s="1">
        <v>100</v>
      </c>
    </row>
    <row r="54" spans="1:19" ht="15.75" thickBot="1" x14ac:dyDescent="0.3">
      <c r="A54" s="2" t="s">
        <v>45</v>
      </c>
      <c r="B54" s="45">
        <f t="shared" si="45"/>
        <v>0</v>
      </c>
      <c r="C54" s="54"/>
      <c r="D54" s="22">
        <f t="shared" si="46"/>
        <v>0</v>
      </c>
      <c r="E54" s="22">
        <f>Parametrit!$B$4-2026</f>
        <v>-2</v>
      </c>
      <c r="F54" s="54"/>
      <c r="G54" s="54"/>
      <c r="H54" s="42">
        <v>20</v>
      </c>
      <c r="I54" s="31">
        <f t="shared" si="47"/>
        <v>0</v>
      </c>
      <c r="J54" s="22">
        <f t="shared" si="48"/>
        <v>0</v>
      </c>
      <c r="K54" s="22">
        <f t="shared" si="49"/>
        <v>0</v>
      </c>
      <c r="L54" s="22">
        <f t="shared" si="50"/>
        <v>0</v>
      </c>
      <c r="M54" s="32" cm="1">
        <f t="array" ref="M54">ROUND('Investoinnit ennen 2024'!K54*(Parametrit!$B$10/Parametrit!$B$7),_xlfn.IFS('2024'!S54=100,-2,'2024'!S54=1,0))</f>
        <v>0</v>
      </c>
      <c r="N54" s="32"/>
      <c r="O54" s="33">
        <f t="shared" si="51"/>
        <v>20</v>
      </c>
      <c r="P54" s="33">
        <f t="shared" si="52"/>
        <v>20</v>
      </c>
      <c r="Q54" s="34" t="str">
        <f t="shared" si="53"/>
        <v>OK</v>
      </c>
      <c r="S54" s="1">
        <v>100</v>
      </c>
    </row>
    <row r="55" spans="1:19" ht="15.75" thickBot="1" x14ac:dyDescent="0.3">
      <c r="A55" s="2" t="s">
        <v>46</v>
      </c>
      <c r="B55" s="45">
        <f t="shared" si="45"/>
        <v>0</v>
      </c>
      <c r="C55" s="54"/>
      <c r="D55" s="22">
        <f t="shared" si="46"/>
        <v>0</v>
      </c>
      <c r="E55" s="22">
        <f>Parametrit!$B$4-2026</f>
        <v>-2</v>
      </c>
      <c r="F55" s="54"/>
      <c r="G55" s="54"/>
      <c r="H55" s="42">
        <v>20</v>
      </c>
      <c r="I55" s="31">
        <f t="shared" si="47"/>
        <v>0</v>
      </c>
      <c r="J55" s="22">
        <f t="shared" si="48"/>
        <v>0</v>
      </c>
      <c r="K55" s="22">
        <f t="shared" si="49"/>
        <v>0</v>
      </c>
      <c r="L55" s="22">
        <f t="shared" si="50"/>
        <v>0</v>
      </c>
      <c r="M55" s="32" cm="1">
        <f t="array" ref="M55">ROUND('Investoinnit ennen 2024'!K55*(Parametrit!$B$10/Parametrit!$B$7),_xlfn.IFS('2024'!S55=100,-2,'2024'!S55=1,0))</f>
        <v>0</v>
      </c>
      <c r="N55" s="32"/>
      <c r="O55" s="33">
        <f t="shared" si="51"/>
        <v>20</v>
      </c>
      <c r="P55" s="33">
        <f t="shared" si="52"/>
        <v>20</v>
      </c>
      <c r="Q55" s="34" t="str">
        <f t="shared" si="53"/>
        <v>OK</v>
      </c>
      <c r="S55" s="1">
        <v>100</v>
      </c>
    </row>
    <row r="56" spans="1:19" ht="15.75" thickBot="1" x14ac:dyDescent="0.3">
      <c r="A56" s="2" t="s">
        <v>47</v>
      </c>
      <c r="B56" s="45">
        <f t="shared" si="45"/>
        <v>0</v>
      </c>
      <c r="C56" s="54"/>
      <c r="D56" s="22">
        <f t="shared" si="46"/>
        <v>0</v>
      </c>
      <c r="E56" s="22">
        <f>Parametrit!$B$4-2026</f>
        <v>-2</v>
      </c>
      <c r="F56" s="54"/>
      <c r="G56" s="54"/>
      <c r="H56" s="42">
        <v>20</v>
      </c>
      <c r="I56" s="31">
        <f t="shared" si="47"/>
        <v>0</v>
      </c>
      <c r="J56" s="22">
        <f t="shared" si="48"/>
        <v>0</v>
      </c>
      <c r="K56" s="22">
        <f t="shared" si="49"/>
        <v>0</v>
      </c>
      <c r="L56" s="22">
        <f t="shared" si="50"/>
        <v>0</v>
      </c>
      <c r="M56" s="32" cm="1">
        <f t="array" ref="M56">ROUND('Investoinnit ennen 2024'!K56*(Parametrit!$B$10/Parametrit!$B$7),_xlfn.IFS('2024'!S56=100,-2,'2024'!S56=1,0))</f>
        <v>0</v>
      </c>
      <c r="N56" s="32"/>
      <c r="O56" s="33">
        <f t="shared" si="51"/>
        <v>20</v>
      </c>
      <c r="P56" s="33">
        <f t="shared" si="52"/>
        <v>20</v>
      </c>
      <c r="Q56" s="34" t="str">
        <f t="shared" si="53"/>
        <v>OK</v>
      </c>
      <c r="S56" s="1">
        <v>100</v>
      </c>
    </row>
    <row r="57" spans="1:19" ht="15.75" thickBot="1" x14ac:dyDescent="0.3">
      <c r="A57" s="2" t="s">
        <v>48</v>
      </c>
      <c r="B57" s="45">
        <f t="shared" si="45"/>
        <v>0</v>
      </c>
      <c r="C57" s="54"/>
      <c r="D57" s="22">
        <f t="shared" si="46"/>
        <v>0</v>
      </c>
      <c r="E57" s="22">
        <f>Parametrit!$B$4-2026</f>
        <v>-2</v>
      </c>
      <c r="F57" s="54"/>
      <c r="G57" s="54"/>
      <c r="H57" s="42">
        <v>20</v>
      </c>
      <c r="I57" s="31">
        <f t="shared" si="47"/>
        <v>0</v>
      </c>
      <c r="J57" s="22">
        <f t="shared" si="48"/>
        <v>0</v>
      </c>
      <c r="K57" s="22">
        <f t="shared" si="49"/>
        <v>0</v>
      </c>
      <c r="L57" s="22">
        <f t="shared" si="50"/>
        <v>0</v>
      </c>
      <c r="M57" s="32" cm="1">
        <f t="array" ref="M57">ROUND('Investoinnit ennen 2024'!K57*(Parametrit!$B$10/Parametrit!$B$7),_xlfn.IFS('2024'!S57=100,-2,'2024'!S57=1,0))</f>
        <v>0</v>
      </c>
      <c r="N57" s="32"/>
      <c r="O57" s="33">
        <f t="shared" si="51"/>
        <v>20</v>
      </c>
      <c r="P57" s="33">
        <f t="shared" si="52"/>
        <v>20</v>
      </c>
      <c r="Q57" s="34" t="str">
        <f t="shared" si="53"/>
        <v>OK</v>
      </c>
      <c r="S57" s="1">
        <v>100</v>
      </c>
    </row>
    <row r="58" spans="1:19" ht="15.75" thickBot="1" x14ac:dyDescent="0.3">
      <c r="A58" s="4" t="s">
        <v>49</v>
      </c>
      <c r="B58" s="43"/>
      <c r="C58" s="56"/>
      <c r="D58" s="19"/>
      <c r="E58" s="19"/>
      <c r="F58" s="56"/>
      <c r="G58" s="56"/>
      <c r="H58" s="28"/>
      <c r="I58" s="21"/>
      <c r="J58" s="21"/>
      <c r="K58" s="21"/>
      <c r="L58" s="21"/>
      <c r="M58" s="21"/>
      <c r="N58" s="21"/>
      <c r="O58" s="19"/>
      <c r="S58" s="1">
        <v>100</v>
      </c>
    </row>
    <row r="59" spans="1:19" ht="15.75" thickBot="1" x14ac:dyDescent="0.3">
      <c r="A59" s="2" t="s">
        <v>50</v>
      </c>
      <c r="B59" s="45">
        <f t="shared" ref="B59:B74" si="54">F59-G59</f>
        <v>0</v>
      </c>
      <c r="C59" s="54"/>
      <c r="D59" s="22">
        <f t="shared" ref="D59:D74" si="55">B59*C59/100</f>
        <v>0</v>
      </c>
      <c r="E59" s="22">
        <f>Parametrit!$B$4-2026</f>
        <v>-2</v>
      </c>
      <c r="F59" s="54"/>
      <c r="G59" s="54"/>
      <c r="H59" s="39">
        <v>35</v>
      </c>
      <c r="I59" s="31">
        <f t="shared" ref="I59:I74" si="56">IF(N59="",(D59*(M59))/1000,(D59*(N59))/1000)</f>
        <v>0</v>
      </c>
      <c r="J59" s="22">
        <f t="shared" ref="J59:J74" si="57">IF(D59=0,0,I59*(1-E59/H59))</f>
        <v>0</v>
      </c>
      <c r="K59" s="22">
        <f t="shared" ref="K59:K74" si="58">IF(I59=0,0,I59/H59)</f>
        <v>0</v>
      </c>
      <c r="L59" s="22">
        <f t="shared" ref="L59:L74" si="59">IF(N59="",F59*(C59/100)*(M59)/1000,F59*(C59/100)*(N59)/1000)</f>
        <v>0</v>
      </c>
      <c r="M59" s="32" cm="1">
        <f t="array" ref="M59">ROUND('Investoinnit ennen 2024'!K59*(Parametrit!$B$10/Parametrit!$B$7),_xlfn.IFS('2024'!S59=100,-2,'2024'!S59=1,0))</f>
        <v>0</v>
      </c>
      <c r="N59" s="32"/>
      <c r="O59" s="33">
        <f t="shared" ref="O59:O74" si="60">H59</f>
        <v>35</v>
      </c>
      <c r="P59" s="33">
        <f t="shared" ref="P59:P74" si="61">O59</f>
        <v>35</v>
      </c>
      <c r="Q59" s="34" t="str">
        <f t="shared" ref="Q59:Q74" si="62">IF(AND(B59&gt;0,C59=""),"Ilmoita tuella rahoitettu osuus",IF(C59&gt;100,"Tuella rahoitettu osuus ei voi olla yli 100",IF(AND(B59&gt;0,H59=""),"Pitoaika puuttuu",IF(E59&gt;H59,"Keski-ikä ei voi olla suurempi kuin pitoaika",IF(AND(B59&gt;0,E59=""),"Keski-ikä puuttuu",IF(AND(B59&gt;0,OR(H59&lt;O59,H59&gt;P59)),"Syötetty pitoaika ei ole pitoaikavälin sisällä","OK"))))))</f>
        <v>OK</v>
      </c>
      <c r="S59" s="1">
        <v>100</v>
      </c>
    </row>
    <row r="60" spans="1:19" ht="15.75" thickBot="1" x14ac:dyDescent="0.3">
      <c r="A60" s="2" t="s">
        <v>51</v>
      </c>
      <c r="B60" s="45">
        <f t="shared" si="54"/>
        <v>0</v>
      </c>
      <c r="C60" s="54"/>
      <c r="D60" s="22">
        <f t="shared" si="55"/>
        <v>0</v>
      </c>
      <c r="E60" s="22">
        <f>Parametrit!$B$4-2026</f>
        <v>-2</v>
      </c>
      <c r="F60" s="54"/>
      <c r="G60" s="54"/>
      <c r="H60" s="39">
        <v>35</v>
      </c>
      <c r="I60" s="31">
        <f t="shared" si="56"/>
        <v>0</v>
      </c>
      <c r="J60" s="22">
        <f t="shared" si="57"/>
        <v>0</v>
      </c>
      <c r="K60" s="22">
        <f t="shared" si="58"/>
        <v>0</v>
      </c>
      <c r="L60" s="22">
        <f t="shared" si="59"/>
        <v>0</v>
      </c>
      <c r="M60" s="32" cm="1">
        <f t="array" ref="M60">ROUND('Investoinnit ennen 2024'!K60*(Parametrit!$B$10/Parametrit!$B$7),_xlfn.IFS('2024'!S60=100,-2,'2024'!S60=1,0))</f>
        <v>0</v>
      </c>
      <c r="N60" s="32"/>
      <c r="O60" s="33">
        <f t="shared" si="60"/>
        <v>35</v>
      </c>
      <c r="P60" s="33">
        <f t="shared" si="61"/>
        <v>35</v>
      </c>
      <c r="Q60" s="34" t="str">
        <f t="shared" si="62"/>
        <v>OK</v>
      </c>
      <c r="S60" s="1">
        <v>100</v>
      </c>
    </row>
    <row r="61" spans="1:19" ht="15.75" thickBot="1" x14ac:dyDescent="0.3">
      <c r="A61" s="2" t="s">
        <v>52</v>
      </c>
      <c r="B61" s="45">
        <f t="shared" si="54"/>
        <v>0</v>
      </c>
      <c r="C61" s="54"/>
      <c r="D61" s="22">
        <f t="shared" si="55"/>
        <v>0</v>
      </c>
      <c r="E61" s="22">
        <f>Parametrit!$B$4-2026</f>
        <v>-2</v>
      </c>
      <c r="F61" s="54"/>
      <c r="G61" s="54"/>
      <c r="H61" s="39">
        <v>35</v>
      </c>
      <c r="I61" s="31">
        <f t="shared" si="56"/>
        <v>0</v>
      </c>
      <c r="J61" s="22">
        <f t="shared" si="57"/>
        <v>0</v>
      </c>
      <c r="K61" s="22">
        <f t="shared" si="58"/>
        <v>0</v>
      </c>
      <c r="L61" s="22">
        <f t="shared" si="59"/>
        <v>0</v>
      </c>
      <c r="M61" s="32" cm="1">
        <f t="array" ref="M61">ROUND('Investoinnit ennen 2024'!K61*(Parametrit!$B$10/Parametrit!$B$7),_xlfn.IFS('2024'!S61=100,-2,'2024'!S61=1,0))</f>
        <v>0</v>
      </c>
      <c r="N61" s="32"/>
      <c r="O61" s="33">
        <f t="shared" si="60"/>
        <v>35</v>
      </c>
      <c r="P61" s="33">
        <f t="shared" si="61"/>
        <v>35</v>
      </c>
      <c r="Q61" s="34" t="str">
        <f t="shared" si="62"/>
        <v>OK</v>
      </c>
      <c r="S61" s="1">
        <v>100</v>
      </c>
    </row>
    <row r="62" spans="1:19" ht="15.75" thickBot="1" x14ac:dyDescent="0.3">
      <c r="A62" s="2" t="s">
        <v>53</v>
      </c>
      <c r="B62" s="45">
        <f t="shared" si="54"/>
        <v>0</v>
      </c>
      <c r="C62" s="54"/>
      <c r="D62" s="22">
        <f t="shared" si="55"/>
        <v>0</v>
      </c>
      <c r="E62" s="22">
        <f>Parametrit!$B$4-2026</f>
        <v>-2</v>
      </c>
      <c r="F62" s="54"/>
      <c r="G62" s="54"/>
      <c r="H62" s="39">
        <v>35</v>
      </c>
      <c r="I62" s="31">
        <f t="shared" si="56"/>
        <v>0</v>
      </c>
      <c r="J62" s="22">
        <f t="shared" si="57"/>
        <v>0</v>
      </c>
      <c r="K62" s="22">
        <f t="shared" si="58"/>
        <v>0</v>
      </c>
      <c r="L62" s="22">
        <f t="shared" si="59"/>
        <v>0</v>
      </c>
      <c r="M62" s="32" cm="1">
        <f t="array" ref="M62">ROUND('Investoinnit ennen 2024'!K62*(Parametrit!$B$10/Parametrit!$B$7),_xlfn.IFS('2024'!S62=100,-2,'2024'!S62=1,0))</f>
        <v>0</v>
      </c>
      <c r="N62" s="32"/>
      <c r="O62" s="33">
        <f t="shared" si="60"/>
        <v>35</v>
      </c>
      <c r="P62" s="33">
        <f t="shared" si="61"/>
        <v>35</v>
      </c>
      <c r="Q62" s="34" t="str">
        <f t="shared" si="62"/>
        <v>OK</v>
      </c>
      <c r="S62" s="1">
        <v>100</v>
      </c>
    </row>
    <row r="63" spans="1:19" ht="15.75" thickBot="1" x14ac:dyDescent="0.3">
      <c r="A63" s="2" t="s">
        <v>54</v>
      </c>
      <c r="B63" s="45">
        <f t="shared" si="54"/>
        <v>0</v>
      </c>
      <c r="C63" s="54"/>
      <c r="D63" s="22">
        <f t="shared" si="55"/>
        <v>0</v>
      </c>
      <c r="E63" s="22">
        <f>Parametrit!$B$4-2026</f>
        <v>-2</v>
      </c>
      <c r="F63" s="54"/>
      <c r="G63" s="54"/>
      <c r="H63" s="39">
        <v>35</v>
      </c>
      <c r="I63" s="31">
        <f t="shared" si="56"/>
        <v>0</v>
      </c>
      <c r="J63" s="22">
        <f t="shared" si="57"/>
        <v>0</v>
      </c>
      <c r="K63" s="22">
        <f t="shared" si="58"/>
        <v>0</v>
      </c>
      <c r="L63" s="22">
        <f t="shared" si="59"/>
        <v>0</v>
      </c>
      <c r="M63" s="32" cm="1">
        <f t="array" ref="M63">ROUND('Investoinnit ennen 2024'!K63*(Parametrit!$B$10/Parametrit!$B$7),_xlfn.IFS('2024'!S63=100,-2,'2024'!S63=1,0))</f>
        <v>0</v>
      </c>
      <c r="N63" s="32"/>
      <c r="O63" s="33">
        <f t="shared" si="60"/>
        <v>35</v>
      </c>
      <c r="P63" s="33">
        <f t="shared" si="61"/>
        <v>35</v>
      </c>
      <c r="Q63" s="34" t="str">
        <f t="shared" si="62"/>
        <v>OK</v>
      </c>
      <c r="S63" s="1">
        <v>100</v>
      </c>
    </row>
    <row r="64" spans="1:19" ht="15.75" thickBot="1" x14ac:dyDescent="0.3">
      <c r="A64" s="2" t="s">
        <v>55</v>
      </c>
      <c r="B64" s="45">
        <f t="shared" si="54"/>
        <v>0</v>
      </c>
      <c r="C64" s="54"/>
      <c r="D64" s="22">
        <f t="shared" si="55"/>
        <v>0</v>
      </c>
      <c r="E64" s="22">
        <f>Parametrit!$B$4-2026</f>
        <v>-2</v>
      </c>
      <c r="F64" s="54"/>
      <c r="G64" s="54"/>
      <c r="H64" s="39">
        <v>35</v>
      </c>
      <c r="I64" s="31">
        <f t="shared" si="56"/>
        <v>0</v>
      </c>
      <c r="J64" s="22">
        <f t="shared" si="57"/>
        <v>0</v>
      </c>
      <c r="K64" s="22">
        <f t="shared" si="58"/>
        <v>0</v>
      </c>
      <c r="L64" s="22">
        <f t="shared" si="59"/>
        <v>0</v>
      </c>
      <c r="M64" s="32" cm="1">
        <f t="array" ref="M64">ROUND('Investoinnit ennen 2024'!K64*(Parametrit!$B$10/Parametrit!$B$7),_xlfn.IFS('2024'!S64=100,-2,'2024'!S64=1,0))</f>
        <v>0</v>
      </c>
      <c r="N64" s="32"/>
      <c r="O64" s="33">
        <f t="shared" si="60"/>
        <v>35</v>
      </c>
      <c r="P64" s="33">
        <f t="shared" si="61"/>
        <v>35</v>
      </c>
      <c r="Q64" s="34" t="str">
        <f t="shared" si="62"/>
        <v>OK</v>
      </c>
      <c r="S64" s="1">
        <v>100</v>
      </c>
    </row>
    <row r="65" spans="1:19" ht="15.75" thickBot="1" x14ac:dyDescent="0.3">
      <c r="A65" s="2" t="s">
        <v>56</v>
      </c>
      <c r="B65" s="45">
        <f t="shared" si="54"/>
        <v>0</v>
      </c>
      <c r="C65" s="54"/>
      <c r="D65" s="22">
        <f t="shared" si="55"/>
        <v>0</v>
      </c>
      <c r="E65" s="22">
        <f>Parametrit!$B$4-2026</f>
        <v>-2</v>
      </c>
      <c r="F65" s="54"/>
      <c r="G65" s="54"/>
      <c r="H65" s="39">
        <v>35</v>
      </c>
      <c r="I65" s="31">
        <f t="shared" si="56"/>
        <v>0</v>
      </c>
      <c r="J65" s="22">
        <f t="shared" si="57"/>
        <v>0</v>
      </c>
      <c r="K65" s="22">
        <f t="shared" si="58"/>
        <v>0</v>
      </c>
      <c r="L65" s="22">
        <f t="shared" si="59"/>
        <v>0</v>
      </c>
      <c r="M65" s="32" cm="1">
        <f t="array" ref="M65">ROUND('Investoinnit ennen 2024'!K65*(Parametrit!$B$10/Parametrit!$B$7),_xlfn.IFS('2024'!S65=100,-2,'2024'!S65=1,0))</f>
        <v>0</v>
      </c>
      <c r="N65" s="32"/>
      <c r="O65" s="33">
        <f t="shared" si="60"/>
        <v>35</v>
      </c>
      <c r="P65" s="33">
        <f t="shared" si="61"/>
        <v>35</v>
      </c>
      <c r="Q65" s="34" t="str">
        <f t="shared" si="62"/>
        <v>OK</v>
      </c>
      <c r="S65" s="1">
        <v>100</v>
      </c>
    </row>
    <row r="66" spans="1:19" ht="15.75" thickBot="1" x14ac:dyDescent="0.3">
      <c r="A66" s="2" t="s">
        <v>57</v>
      </c>
      <c r="B66" s="45">
        <f t="shared" si="54"/>
        <v>0</v>
      </c>
      <c r="C66" s="54"/>
      <c r="D66" s="22">
        <f t="shared" si="55"/>
        <v>0</v>
      </c>
      <c r="E66" s="22">
        <f>Parametrit!$B$4-2026</f>
        <v>-2</v>
      </c>
      <c r="F66" s="54"/>
      <c r="G66" s="54"/>
      <c r="H66" s="39">
        <v>35</v>
      </c>
      <c r="I66" s="31">
        <f t="shared" si="56"/>
        <v>0</v>
      </c>
      <c r="J66" s="22">
        <f t="shared" si="57"/>
        <v>0</v>
      </c>
      <c r="K66" s="22">
        <f t="shared" si="58"/>
        <v>0</v>
      </c>
      <c r="L66" s="22">
        <f t="shared" si="59"/>
        <v>0</v>
      </c>
      <c r="M66" s="32" cm="1">
        <f t="array" ref="M66">ROUND('Investoinnit ennen 2024'!K66*(Parametrit!$B$10/Parametrit!$B$7),_xlfn.IFS('2024'!S66=100,-2,'2024'!S66=1,0))</f>
        <v>0</v>
      </c>
      <c r="N66" s="32"/>
      <c r="O66" s="33">
        <f t="shared" si="60"/>
        <v>35</v>
      </c>
      <c r="P66" s="33">
        <f t="shared" si="61"/>
        <v>35</v>
      </c>
      <c r="Q66" s="34" t="str">
        <f t="shared" si="62"/>
        <v>OK</v>
      </c>
      <c r="S66" s="1">
        <v>100</v>
      </c>
    </row>
    <row r="67" spans="1:19" ht="15.75" thickBot="1" x14ac:dyDescent="0.3">
      <c r="A67" s="2" t="s">
        <v>58</v>
      </c>
      <c r="B67" s="45">
        <f t="shared" si="54"/>
        <v>0</v>
      </c>
      <c r="C67" s="54"/>
      <c r="D67" s="22">
        <f t="shared" si="55"/>
        <v>0</v>
      </c>
      <c r="E67" s="22">
        <f>Parametrit!$B$4-2026</f>
        <v>-2</v>
      </c>
      <c r="F67" s="54"/>
      <c r="G67" s="54"/>
      <c r="H67" s="39">
        <v>35</v>
      </c>
      <c r="I67" s="31">
        <f t="shared" si="56"/>
        <v>0</v>
      </c>
      <c r="J67" s="22">
        <f t="shared" si="57"/>
        <v>0</v>
      </c>
      <c r="K67" s="22">
        <f t="shared" si="58"/>
        <v>0</v>
      </c>
      <c r="L67" s="22">
        <f t="shared" si="59"/>
        <v>0</v>
      </c>
      <c r="M67" s="32" cm="1">
        <f t="array" ref="M67">ROUND('Investoinnit ennen 2024'!K67*(Parametrit!$B$10/Parametrit!$B$7),_xlfn.IFS('2024'!S67=100,-2,'2024'!S67=1,0))</f>
        <v>0</v>
      </c>
      <c r="N67" s="32"/>
      <c r="O67" s="33">
        <f t="shared" si="60"/>
        <v>35</v>
      </c>
      <c r="P67" s="33">
        <f t="shared" si="61"/>
        <v>35</v>
      </c>
      <c r="Q67" s="34" t="str">
        <f t="shared" si="62"/>
        <v>OK</v>
      </c>
      <c r="S67" s="1">
        <v>100</v>
      </c>
    </row>
    <row r="68" spans="1:19" ht="15.75" thickBot="1" x14ac:dyDescent="0.3">
      <c r="A68" s="2" t="s">
        <v>59</v>
      </c>
      <c r="B68" s="45">
        <f t="shared" si="54"/>
        <v>0</v>
      </c>
      <c r="C68" s="54"/>
      <c r="D68" s="22">
        <f t="shared" si="55"/>
        <v>0</v>
      </c>
      <c r="E68" s="22">
        <f>Parametrit!$B$4-2026</f>
        <v>-2</v>
      </c>
      <c r="F68" s="54"/>
      <c r="G68" s="54"/>
      <c r="H68" s="39">
        <v>35</v>
      </c>
      <c r="I68" s="31">
        <f t="shared" si="56"/>
        <v>0</v>
      </c>
      <c r="J68" s="22">
        <f t="shared" si="57"/>
        <v>0</v>
      </c>
      <c r="K68" s="22">
        <f t="shared" si="58"/>
        <v>0</v>
      </c>
      <c r="L68" s="22">
        <f t="shared" si="59"/>
        <v>0</v>
      </c>
      <c r="M68" s="32" cm="1">
        <f t="array" ref="M68">ROUND('Investoinnit ennen 2024'!K68*(Parametrit!$B$10/Parametrit!$B$7),_xlfn.IFS('2024'!S68=100,-2,'2024'!S68=1,0))</f>
        <v>0</v>
      </c>
      <c r="N68" s="32"/>
      <c r="O68" s="33">
        <f t="shared" si="60"/>
        <v>35</v>
      </c>
      <c r="P68" s="33">
        <f t="shared" si="61"/>
        <v>35</v>
      </c>
      <c r="Q68" s="34" t="str">
        <f t="shared" si="62"/>
        <v>OK</v>
      </c>
      <c r="S68" s="1">
        <v>100</v>
      </c>
    </row>
    <row r="69" spans="1:19" ht="15.75" thickBot="1" x14ac:dyDescent="0.3">
      <c r="A69" s="2" t="s">
        <v>60</v>
      </c>
      <c r="B69" s="45">
        <f t="shared" si="54"/>
        <v>0</v>
      </c>
      <c r="C69" s="54"/>
      <c r="D69" s="22">
        <f t="shared" si="55"/>
        <v>0</v>
      </c>
      <c r="E69" s="22">
        <f>Parametrit!$B$4-2026</f>
        <v>-2</v>
      </c>
      <c r="F69" s="54"/>
      <c r="G69" s="54"/>
      <c r="H69" s="39">
        <v>35</v>
      </c>
      <c r="I69" s="31">
        <f t="shared" si="56"/>
        <v>0</v>
      </c>
      <c r="J69" s="22">
        <f t="shared" si="57"/>
        <v>0</v>
      </c>
      <c r="K69" s="22">
        <f t="shared" si="58"/>
        <v>0</v>
      </c>
      <c r="L69" s="22">
        <f t="shared" si="59"/>
        <v>0</v>
      </c>
      <c r="M69" s="32" cm="1">
        <f t="array" ref="M69">ROUND('Investoinnit ennen 2024'!K69*(Parametrit!$B$10/Parametrit!$B$7),_xlfn.IFS('2024'!S69=100,-2,'2024'!S69=1,0))</f>
        <v>0</v>
      </c>
      <c r="N69" s="32"/>
      <c r="O69" s="33">
        <f t="shared" si="60"/>
        <v>35</v>
      </c>
      <c r="P69" s="33">
        <f t="shared" si="61"/>
        <v>35</v>
      </c>
      <c r="Q69" s="34" t="str">
        <f t="shared" si="62"/>
        <v>OK</v>
      </c>
      <c r="S69" s="1">
        <v>100</v>
      </c>
    </row>
    <row r="70" spans="1:19" ht="15.75" thickBot="1" x14ac:dyDescent="0.3">
      <c r="A70" s="2" t="s">
        <v>61</v>
      </c>
      <c r="B70" s="45">
        <f t="shared" si="54"/>
        <v>0</v>
      </c>
      <c r="C70" s="54"/>
      <c r="D70" s="22">
        <f t="shared" si="55"/>
        <v>0</v>
      </c>
      <c r="E70" s="22">
        <f>Parametrit!$B$4-2026</f>
        <v>-2</v>
      </c>
      <c r="F70" s="54"/>
      <c r="G70" s="54"/>
      <c r="H70" s="42">
        <v>35</v>
      </c>
      <c r="I70" s="31">
        <f t="shared" si="56"/>
        <v>0</v>
      </c>
      <c r="J70" s="22">
        <f t="shared" si="57"/>
        <v>0</v>
      </c>
      <c r="K70" s="22">
        <f t="shared" si="58"/>
        <v>0</v>
      </c>
      <c r="L70" s="22">
        <f t="shared" si="59"/>
        <v>0</v>
      </c>
      <c r="M70" s="32" cm="1">
        <f t="array" ref="M70">ROUND('Investoinnit ennen 2024'!K70*(Parametrit!$B$10/Parametrit!$B$7),_xlfn.IFS('2024'!S70=100,-2,'2024'!S70=1,0))</f>
        <v>0</v>
      </c>
      <c r="N70" s="32"/>
      <c r="O70" s="33">
        <f t="shared" si="60"/>
        <v>35</v>
      </c>
      <c r="P70" s="33">
        <f t="shared" si="61"/>
        <v>35</v>
      </c>
      <c r="Q70" s="34" t="str">
        <f t="shared" si="62"/>
        <v>OK</v>
      </c>
      <c r="S70" s="1">
        <v>100</v>
      </c>
    </row>
    <row r="71" spans="1:19" ht="15.75" thickBot="1" x14ac:dyDescent="0.3">
      <c r="A71" s="2" t="s">
        <v>62</v>
      </c>
      <c r="B71" s="45">
        <f t="shared" si="54"/>
        <v>0</v>
      </c>
      <c r="C71" s="54"/>
      <c r="D71" s="22">
        <f t="shared" si="55"/>
        <v>0</v>
      </c>
      <c r="E71" s="22">
        <f>Parametrit!$B$4-2026</f>
        <v>-2</v>
      </c>
      <c r="F71" s="54"/>
      <c r="G71" s="54"/>
      <c r="H71" s="42">
        <v>40</v>
      </c>
      <c r="I71" s="31">
        <f t="shared" si="56"/>
        <v>0</v>
      </c>
      <c r="J71" s="22">
        <f t="shared" si="57"/>
        <v>0</v>
      </c>
      <c r="K71" s="22">
        <f t="shared" si="58"/>
        <v>0</v>
      </c>
      <c r="L71" s="22">
        <f t="shared" si="59"/>
        <v>0</v>
      </c>
      <c r="M71" s="32" cm="1">
        <f t="array" ref="M71">ROUND('Investoinnit ennen 2024'!K71*(Parametrit!$B$10/Parametrit!$B$7),_xlfn.IFS('2024'!S71=100,-2,'2024'!S71=1,0))</f>
        <v>0</v>
      </c>
      <c r="N71" s="32"/>
      <c r="O71" s="33">
        <f t="shared" si="60"/>
        <v>40</v>
      </c>
      <c r="P71" s="33">
        <f t="shared" si="61"/>
        <v>40</v>
      </c>
      <c r="Q71" s="34" t="str">
        <f t="shared" si="62"/>
        <v>OK</v>
      </c>
      <c r="S71" s="1">
        <v>100</v>
      </c>
    </row>
    <row r="72" spans="1:19" ht="15.75" thickBot="1" x14ac:dyDescent="0.3">
      <c r="A72" s="2" t="s">
        <v>63</v>
      </c>
      <c r="B72" s="45">
        <f t="shared" si="54"/>
        <v>0</v>
      </c>
      <c r="C72" s="54"/>
      <c r="D72" s="22">
        <f t="shared" si="55"/>
        <v>0</v>
      </c>
      <c r="E72" s="22">
        <f>Parametrit!$B$4-2026</f>
        <v>-2</v>
      </c>
      <c r="F72" s="54"/>
      <c r="G72" s="54"/>
      <c r="H72" s="42">
        <v>30</v>
      </c>
      <c r="I72" s="31">
        <f t="shared" si="56"/>
        <v>0</v>
      </c>
      <c r="J72" s="22">
        <f t="shared" si="57"/>
        <v>0</v>
      </c>
      <c r="K72" s="22">
        <f t="shared" si="58"/>
        <v>0</v>
      </c>
      <c r="L72" s="22">
        <f t="shared" si="59"/>
        <v>0</v>
      </c>
      <c r="M72" s="32" cm="1">
        <f t="array" ref="M72">ROUND('Investoinnit ennen 2024'!K72*(Parametrit!$B$10/Parametrit!$B$7),_xlfn.IFS('2024'!S72=100,-2,'2024'!S72=1,0))</f>
        <v>0</v>
      </c>
      <c r="N72" s="32"/>
      <c r="O72" s="33">
        <f t="shared" si="60"/>
        <v>30</v>
      </c>
      <c r="P72" s="33">
        <f t="shared" si="61"/>
        <v>30</v>
      </c>
      <c r="Q72" s="34" t="str">
        <f t="shared" si="62"/>
        <v>OK</v>
      </c>
      <c r="S72" s="1">
        <v>100</v>
      </c>
    </row>
    <row r="73" spans="1:19" ht="15.75" thickBot="1" x14ac:dyDescent="0.3">
      <c r="A73" s="2" t="s">
        <v>64</v>
      </c>
      <c r="B73" s="45">
        <f t="shared" si="54"/>
        <v>0</v>
      </c>
      <c r="C73" s="54"/>
      <c r="D73" s="22">
        <f t="shared" si="55"/>
        <v>0</v>
      </c>
      <c r="E73" s="22">
        <f>Parametrit!$B$4-2026</f>
        <v>-2</v>
      </c>
      <c r="F73" s="54"/>
      <c r="G73" s="54"/>
      <c r="H73" s="42">
        <v>40</v>
      </c>
      <c r="I73" s="31">
        <f t="shared" si="56"/>
        <v>0</v>
      </c>
      <c r="J73" s="22">
        <f t="shared" si="57"/>
        <v>0</v>
      </c>
      <c r="K73" s="22">
        <f t="shared" si="58"/>
        <v>0</v>
      </c>
      <c r="L73" s="22">
        <f t="shared" si="59"/>
        <v>0</v>
      </c>
      <c r="M73" s="32" cm="1">
        <f t="array" ref="M73">ROUND('Investoinnit ennen 2024'!K73*(Parametrit!$B$10/Parametrit!$B$7),_xlfn.IFS('2024'!S73=100,-2,'2024'!S73=1,0))</f>
        <v>0</v>
      </c>
      <c r="N73" s="32"/>
      <c r="O73" s="33">
        <f t="shared" si="60"/>
        <v>40</v>
      </c>
      <c r="P73" s="33">
        <f t="shared" si="61"/>
        <v>40</v>
      </c>
      <c r="Q73" s="34" t="str">
        <f t="shared" si="62"/>
        <v>OK</v>
      </c>
      <c r="S73" s="1">
        <v>100</v>
      </c>
    </row>
    <row r="74" spans="1:19" ht="15.75" thickBot="1" x14ac:dyDescent="0.3">
      <c r="A74" s="3" t="s">
        <v>65</v>
      </c>
      <c r="B74" s="45">
        <f t="shared" si="54"/>
        <v>0</v>
      </c>
      <c r="C74" s="54"/>
      <c r="D74" s="22">
        <f t="shared" si="55"/>
        <v>0</v>
      </c>
      <c r="E74" s="22">
        <f>Parametrit!$B$4-2026</f>
        <v>-2</v>
      </c>
      <c r="F74" s="54"/>
      <c r="G74" s="54"/>
      <c r="H74" s="42">
        <v>30</v>
      </c>
      <c r="I74" s="31">
        <f t="shared" si="56"/>
        <v>0</v>
      </c>
      <c r="J74" s="22">
        <f t="shared" si="57"/>
        <v>0</v>
      </c>
      <c r="K74" s="22">
        <f t="shared" si="58"/>
        <v>0</v>
      </c>
      <c r="L74" s="22">
        <f t="shared" si="59"/>
        <v>0</v>
      </c>
      <c r="M74" s="32" cm="1">
        <f t="array" ref="M74">ROUND('Investoinnit ennen 2024'!K74*(Parametrit!$B$10/Parametrit!$B$7),_xlfn.IFS('2024'!S74=100,-2,'2024'!S74=1,0))</f>
        <v>0</v>
      </c>
      <c r="N74" s="32"/>
      <c r="O74" s="33">
        <f t="shared" si="60"/>
        <v>30</v>
      </c>
      <c r="P74" s="33">
        <f t="shared" si="61"/>
        <v>30</v>
      </c>
      <c r="Q74" s="34" t="str">
        <f t="shared" si="62"/>
        <v>OK</v>
      </c>
      <c r="S74" s="1">
        <v>100</v>
      </c>
    </row>
    <row r="75" spans="1:19" ht="25.5" customHeight="1" x14ac:dyDescent="0.25">
      <c r="A75" s="5" t="s">
        <v>66</v>
      </c>
      <c r="B75" s="43"/>
      <c r="C75" s="56"/>
      <c r="D75" s="19"/>
      <c r="E75" s="19"/>
      <c r="F75" s="56"/>
      <c r="G75" s="56"/>
      <c r="H75" s="28"/>
      <c r="I75" s="21"/>
      <c r="J75" s="21"/>
      <c r="K75" s="21"/>
      <c r="L75" s="21"/>
      <c r="M75" s="21"/>
      <c r="N75" s="21"/>
      <c r="O75" s="19"/>
      <c r="S75" s="1">
        <v>100</v>
      </c>
    </row>
    <row r="76" spans="1:19" ht="15.75" thickBot="1" x14ac:dyDescent="0.3">
      <c r="A76" s="2" t="s">
        <v>67</v>
      </c>
      <c r="B76" s="45">
        <f>F76-G76</f>
        <v>0</v>
      </c>
      <c r="C76" s="54"/>
      <c r="D76" s="22">
        <f>B76*C76/100</f>
        <v>0</v>
      </c>
      <c r="E76" s="22">
        <f>Parametrit!$B$4-2026</f>
        <v>-2</v>
      </c>
      <c r="F76" s="54"/>
      <c r="G76" s="54"/>
      <c r="H76" s="42">
        <v>40</v>
      </c>
      <c r="I76" s="31">
        <f>IF(N76="",(D76*(M76))/1000,(D76*(N76))/1000)</f>
        <v>0</v>
      </c>
      <c r="J76" s="22">
        <f>IF(D76=0,0,I76*(1-E76/H76))</f>
        <v>0</v>
      </c>
      <c r="K76" s="22">
        <f>IF(I76=0,0,I76/H76)</f>
        <v>0</v>
      </c>
      <c r="L76" s="22">
        <f>IF(N76="",F76*(C76/100)*(M76)/1000,F76*(C76/100)*(N76)/1000)</f>
        <v>0</v>
      </c>
      <c r="M76" s="32" cm="1">
        <f t="array" ref="M76">ROUND('Investoinnit ennen 2024'!K76*(Parametrit!$B$10/Parametrit!$B$7),_xlfn.IFS('2024'!S76=100,-2,'2024'!S76=1,0))</f>
        <v>0</v>
      </c>
      <c r="N76" s="32"/>
      <c r="O76" s="33">
        <f>H76</f>
        <v>40</v>
      </c>
      <c r="P76" s="33">
        <f>O76</f>
        <v>40</v>
      </c>
      <c r="Q76" s="34" t="str">
        <f>IF(AND(B76&gt;0,C76=""),"Ilmoita tuella rahoitettu osuus",IF(C76&gt;100,"Tuella rahoitettu osuus ei voi olla yli 100",IF(AND(B76&gt;0,H76=""),"Pitoaika puuttuu",IF(E76&gt;H76,"Keski-ikä ei voi olla suurempi kuin pitoaika",IF(AND(B76&gt;0,E76=""),"Keski-ikä puuttuu",IF(AND(B76&gt;0,OR(H76&lt;O76,H76&gt;P76)),"Syötetty pitoaika ei ole pitoaikavälin sisällä","OK"))))))</f>
        <v>OK</v>
      </c>
      <c r="S76" s="1">
        <v>100</v>
      </c>
    </row>
    <row r="77" spans="1:19" ht="15.75" thickBot="1" x14ac:dyDescent="0.3">
      <c r="A77" s="4" t="s">
        <v>68</v>
      </c>
      <c r="B77" s="43"/>
      <c r="C77" s="56"/>
      <c r="D77" s="19"/>
      <c r="E77" s="19"/>
      <c r="F77" s="56"/>
      <c r="G77" s="56"/>
      <c r="H77" s="28"/>
      <c r="I77" s="21"/>
      <c r="J77" s="21"/>
      <c r="K77" s="21"/>
      <c r="L77" s="21"/>
      <c r="M77" s="21"/>
      <c r="N77" s="21"/>
      <c r="O77" s="19"/>
      <c r="S77" s="1">
        <v>100</v>
      </c>
    </row>
    <row r="78" spans="1:19" ht="15.75" thickBot="1" x14ac:dyDescent="0.3">
      <c r="A78" s="2" t="s">
        <v>69</v>
      </c>
      <c r="B78" s="45">
        <f t="shared" ref="B78:B79" si="63">F78-G78</f>
        <v>0</v>
      </c>
      <c r="C78" s="54"/>
      <c r="D78" s="22">
        <f t="shared" ref="D78:D79" si="64">B78*C78/100</f>
        <v>0</v>
      </c>
      <c r="E78" s="22">
        <f>Parametrit!$B$4-2026</f>
        <v>-2</v>
      </c>
      <c r="F78" s="54"/>
      <c r="G78" s="54"/>
      <c r="H78" s="39">
        <v>40</v>
      </c>
      <c r="I78" s="31">
        <f t="shared" ref="I78:I79" si="65">IF(N78="",(D78*(M78))/1000,(D78*(N78))/1000)</f>
        <v>0</v>
      </c>
      <c r="J78" s="22">
        <f t="shared" ref="J78:J79" si="66">IF(D78=0,0,I78*(1-E78/H78))</f>
        <v>0</v>
      </c>
      <c r="K78" s="22">
        <f>IF(I78=0,0,I78/H78)</f>
        <v>0</v>
      </c>
      <c r="L78" s="22">
        <f t="shared" ref="L78:L79" si="67">IF(N78="",F78*(C78/100)*(M78)/1000,F78*(C78/100)*(N78)/1000)</f>
        <v>0</v>
      </c>
      <c r="M78" s="32" cm="1">
        <f t="array" ref="M78">ROUND('Investoinnit ennen 2024'!K78*(Parametrit!$B$10/Parametrit!$B$7),_xlfn.IFS('2024'!S78=100,-2,'2024'!S78=1,0))</f>
        <v>0</v>
      </c>
      <c r="N78" s="32"/>
      <c r="O78" s="33">
        <f>H78</f>
        <v>40</v>
      </c>
      <c r="P78" s="33">
        <f t="shared" ref="P78:P79" si="68">O78</f>
        <v>40</v>
      </c>
      <c r="Q78" s="34" t="str">
        <f>IF(AND(B78&gt;0,C78=""),"Ilmoita tuella rahoitettu osuus",IF(C78&gt;100,"Tuella rahoitettu osuus ei voi olla yli 100",IF(AND(B78&gt;0,H78=""),"Pitoaika puuttuu",IF(E78&gt;H78,"Keski-ikä ei voi olla suurempi kuin pitoaika",IF(AND(B78&gt;0,E78=""),"Keski-ikä puuttuu",IF(AND(B78&gt;0,OR(H78&lt;O78,H78&gt;P78)),"Syötetty pitoaika ei ole pitoaikavälin sisällä","OK"))))))</f>
        <v>OK</v>
      </c>
      <c r="S78" s="1">
        <v>100</v>
      </c>
    </row>
    <row r="79" spans="1:19" ht="15.75" thickBot="1" x14ac:dyDescent="0.3">
      <c r="A79" s="2" t="s">
        <v>70</v>
      </c>
      <c r="B79" s="45">
        <f t="shared" si="63"/>
        <v>0</v>
      </c>
      <c r="C79" s="54"/>
      <c r="D79" s="22">
        <f t="shared" si="64"/>
        <v>0</v>
      </c>
      <c r="E79" s="22">
        <f>Parametrit!$B$4-2026</f>
        <v>-2</v>
      </c>
      <c r="F79" s="54"/>
      <c r="G79" s="54"/>
      <c r="H79" s="42">
        <v>40</v>
      </c>
      <c r="I79" s="31">
        <f t="shared" si="65"/>
        <v>0</v>
      </c>
      <c r="J79" s="22">
        <f t="shared" si="66"/>
        <v>0</v>
      </c>
      <c r="K79" s="22">
        <f>IF(I79=0,0,I79/H79)</f>
        <v>0</v>
      </c>
      <c r="L79" s="22">
        <f t="shared" si="67"/>
        <v>0</v>
      </c>
      <c r="M79" s="32" cm="1">
        <f t="array" ref="M79">ROUND('Investoinnit ennen 2024'!K79*(Parametrit!$B$10/Parametrit!$B$7),_xlfn.IFS('2024'!S79=100,-2,'2024'!S79=1,0))</f>
        <v>0</v>
      </c>
      <c r="N79" s="32"/>
      <c r="O79" s="33">
        <f>H79</f>
        <v>40</v>
      </c>
      <c r="P79" s="33">
        <f t="shared" si="68"/>
        <v>40</v>
      </c>
      <c r="Q79" s="34" t="str">
        <f>IF(AND(B79&gt;0,C79=""),"Ilmoita tuella rahoitettu osuus",IF(C79&gt;100,"Tuella rahoitettu osuus ei voi olla yli 100",IF(AND(B79&gt;0,H79=""),"Pitoaika puuttuu",IF(E79&gt;H79,"Keski-ikä ei voi olla suurempi kuin pitoaika",IF(AND(B79&gt;0,E79=""),"Keski-ikä puuttuu",IF(AND(B79&gt;0,OR(H79&lt;O79,H79&gt;P79)),"Syötetty pitoaika ei ole pitoaikavälin sisällä","OK"))))))</f>
        <v>OK</v>
      </c>
      <c r="S79" s="1">
        <v>100</v>
      </c>
    </row>
    <row r="80" spans="1:19" x14ac:dyDescent="0.25">
      <c r="A80" s="5" t="s">
        <v>71</v>
      </c>
      <c r="B80" s="43"/>
      <c r="C80" s="56"/>
      <c r="D80" s="19"/>
      <c r="E80" s="19"/>
      <c r="F80" s="56"/>
      <c r="G80" s="56"/>
      <c r="H80" s="28"/>
      <c r="I80" s="21"/>
      <c r="J80" s="21"/>
      <c r="K80" s="21"/>
      <c r="L80" s="21"/>
      <c r="M80" s="21"/>
      <c r="N80" s="21"/>
      <c r="O80" s="19"/>
      <c r="S80" s="1">
        <v>100</v>
      </c>
    </row>
    <row r="81" spans="1:19" ht="15.75" thickBot="1" x14ac:dyDescent="0.3">
      <c r="A81" s="2" t="s">
        <v>72</v>
      </c>
      <c r="B81" s="45">
        <f t="shared" ref="B81:B85" si="69">F81-G81</f>
        <v>0</v>
      </c>
      <c r="C81" s="54"/>
      <c r="D81" s="22">
        <f t="shared" ref="D81:D85" si="70">B81*C81/100</f>
        <v>0</v>
      </c>
      <c r="E81" s="22">
        <f>Parametrit!$B$4-2026</f>
        <v>-2</v>
      </c>
      <c r="F81" s="54"/>
      <c r="G81" s="54"/>
      <c r="H81" s="42">
        <v>60</v>
      </c>
      <c r="I81" s="31">
        <f t="shared" ref="I81:I85" si="71">IF(N81="",(D81*(M81))/1000,(D81*(N81))/1000)</f>
        <v>0</v>
      </c>
      <c r="J81" s="22">
        <f t="shared" ref="J81:J85" si="72">IF(D81=0,0,I81*(1-E81/H81))</f>
        <v>0</v>
      </c>
      <c r="K81" s="22">
        <f>IF(I81=0,0,I81/H81)</f>
        <v>0</v>
      </c>
      <c r="L81" s="22">
        <f t="shared" ref="L81:L85" si="73">IF(N81="",F81*(C81/100)*(M81)/1000,F81*(C81/100)*(N81)/1000)</f>
        <v>0</v>
      </c>
      <c r="M81" s="32" cm="1">
        <f t="array" ref="M81">ROUND('Investoinnit ennen 2024'!K81*(Parametrit!$B$10/Parametrit!$B$7),_xlfn.IFS('2024'!S81=100,-2,'2024'!S81=1,0))</f>
        <v>0</v>
      </c>
      <c r="N81" s="32"/>
      <c r="O81" s="33">
        <f>H81</f>
        <v>60</v>
      </c>
      <c r="P81" s="33">
        <f t="shared" ref="P81:P85" si="74">O81</f>
        <v>60</v>
      </c>
      <c r="Q81" s="34" t="str">
        <f>IF(AND(B81&gt;0,C81=""),"Ilmoita tuella rahoitettu osuus",IF(C81&gt;100,"Tuella rahoitettu osuus ei voi olla yli 100",IF(AND(B81&gt;0,H81=""),"Pitoaika puuttuu",IF(E81&gt;H81,"Keski-ikä ei voi olla suurempi kuin pitoaika",IF(AND(B81&gt;0,E81=""),"Keski-ikä puuttuu",IF(AND(B81&gt;0,OR(H81&lt;O81,H81&gt;P81)),"Syötetty pitoaika ei ole pitoaikavälin sisällä","OK"))))))</f>
        <v>OK</v>
      </c>
      <c r="S81" s="1">
        <v>100</v>
      </c>
    </row>
    <row r="82" spans="1:19" ht="15.75" thickBot="1" x14ac:dyDescent="0.3">
      <c r="A82" s="2" t="s">
        <v>73</v>
      </c>
      <c r="B82" s="45">
        <f t="shared" si="69"/>
        <v>0</v>
      </c>
      <c r="C82" s="54"/>
      <c r="D82" s="22">
        <f t="shared" si="70"/>
        <v>0</v>
      </c>
      <c r="E82" s="22">
        <f>Parametrit!$B$4-2026</f>
        <v>-2</v>
      </c>
      <c r="F82" s="54"/>
      <c r="G82" s="54"/>
      <c r="H82" s="42">
        <v>45</v>
      </c>
      <c r="I82" s="31">
        <f t="shared" si="71"/>
        <v>0</v>
      </c>
      <c r="J82" s="22">
        <f t="shared" si="72"/>
        <v>0</v>
      </c>
      <c r="K82" s="22">
        <f>IF(I82=0,0,I82/H82)</f>
        <v>0</v>
      </c>
      <c r="L82" s="22">
        <f t="shared" si="73"/>
        <v>0</v>
      </c>
      <c r="M82" s="32" cm="1">
        <f t="array" ref="M82">ROUND('Investoinnit ennen 2024'!K82*(Parametrit!$B$10/Parametrit!$B$7),_xlfn.IFS('2024'!S82=100,-2,'2024'!S82=1,0))</f>
        <v>0</v>
      </c>
      <c r="N82" s="32"/>
      <c r="O82" s="33">
        <f>H82</f>
        <v>45</v>
      </c>
      <c r="P82" s="33">
        <f t="shared" si="74"/>
        <v>45</v>
      </c>
      <c r="Q82" s="34" t="str">
        <f>IF(AND(B82&gt;0,C82=""),"Ilmoita tuella rahoitettu osuus",IF(C82&gt;100,"Tuella rahoitettu osuus ei voi olla yli 100",IF(AND(B82&gt;0,H82=""),"Pitoaika puuttuu",IF(E82&gt;H82,"Keski-ikä ei voi olla suurempi kuin pitoaika",IF(AND(B82&gt;0,E82=""),"Keski-ikä puuttuu",IF(AND(B82&gt;0,OR(H82&lt;O82,H82&gt;P82)),"Syötetty pitoaika ei ole pitoaikavälin sisällä","OK"))))))</f>
        <v>OK</v>
      </c>
      <c r="S82" s="1">
        <v>100</v>
      </c>
    </row>
    <row r="83" spans="1:19" ht="15.75" thickBot="1" x14ac:dyDescent="0.3">
      <c r="A83" s="3" t="s">
        <v>74</v>
      </c>
      <c r="B83" s="45">
        <f t="shared" si="69"/>
        <v>0</v>
      </c>
      <c r="C83" s="54"/>
      <c r="D83" s="22">
        <f t="shared" si="70"/>
        <v>0</v>
      </c>
      <c r="E83" s="22">
        <f>Parametrit!$B$4-2026</f>
        <v>-2</v>
      </c>
      <c r="F83" s="54"/>
      <c r="G83" s="54"/>
      <c r="H83" s="39">
        <v>45</v>
      </c>
      <c r="I83" s="31">
        <f t="shared" si="71"/>
        <v>0</v>
      </c>
      <c r="J83" s="22">
        <f t="shared" si="72"/>
        <v>0</v>
      </c>
      <c r="K83" s="22">
        <f>IF(I83=0,0,I83/H83)</f>
        <v>0</v>
      </c>
      <c r="L83" s="22">
        <f t="shared" si="73"/>
        <v>0</v>
      </c>
      <c r="M83" s="32" cm="1">
        <f t="array" ref="M83">ROUND('Investoinnit ennen 2024'!K83*(Parametrit!$B$10/Parametrit!$B$7),_xlfn.IFS('2024'!S83=100,-2,'2024'!S83=1,0))</f>
        <v>0</v>
      </c>
      <c r="N83" s="32"/>
      <c r="O83" s="33">
        <f>H83</f>
        <v>45</v>
      </c>
      <c r="P83" s="33">
        <f t="shared" si="74"/>
        <v>45</v>
      </c>
      <c r="Q83" s="34" t="str">
        <f>IF(AND(B83&gt;0,C83=""),"Ilmoita tuella rahoitettu osuus",IF(C83&gt;100,"Tuella rahoitettu osuus ei voi olla yli 100",IF(AND(B83&gt;0,H83=""),"Pitoaika puuttuu",IF(E83&gt;H83,"Keski-ikä ei voi olla suurempi kuin pitoaika",IF(AND(B83&gt;0,E83=""),"Keski-ikä puuttuu",IF(AND(B83&gt;0,OR(H83&lt;O83,H83&gt;P83)),"Syötetty pitoaika ei ole pitoaikavälin sisällä","OK"))))))</f>
        <v>OK</v>
      </c>
      <c r="S83" s="1">
        <v>100</v>
      </c>
    </row>
    <row r="84" spans="1:19" ht="15.75" thickBot="1" x14ac:dyDescent="0.3">
      <c r="A84" s="3" t="s">
        <v>75</v>
      </c>
      <c r="B84" s="45">
        <f t="shared" si="69"/>
        <v>0</v>
      </c>
      <c r="C84" s="54"/>
      <c r="D84" s="22">
        <f t="shared" si="70"/>
        <v>0</v>
      </c>
      <c r="E84" s="22">
        <f>Parametrit!$B$4-2026</f>
        <v>-2</v>
      </c>
      <c r="F84" s="54"/>
      <c r="G84" s="54"/>
      <c r="H84" s="39">
        <v>45</v>
      </c>
      <c r="I84" s="31">
        <f t="shared" si="71"/>
        <v>0</v>
      </c>
      <c r="J84" s="22">
        <f t="shared" si="72"/>
        <v>0</v>
      </c>
      <c r="K84" s="22">
        <f>IF(I84=0,0,I84/H84)</f>
        <v>0</v>
      </c>
      <c r="L84" s="22">
        <f t="shared" si="73"/>
        <v>0</v>
      </c>
      <c r="M84" s="32" cm="1">
        <f t="array" ref="M84">ROUND('Investoinnit ennen 2024'!K84*(Parametrit!$B$10/Parametrit!$B$7),_xlfn.IFS('2024'!S84=100,-2,'2024'!S84=1,0))</f>
        <v>0</v>
      </c>
      <c r="N84" s="32"/>
      <c r="O84" s="33">
        <f>H84</f>
        <v>45</v>
      </c>
      <c r="P84" s="33">
        <f t="shared" si="74"/>
        <v>45</v>
      </c>
      <c r="Q84" s="34" t="str">
        <f>IF(AND(B84&gt;0,C84=""),"Ilmoita tuella rahoitettu osuus",IF(C84&gt;100,"Tuella rahoitettu osuus ei voi olla yli 100",IF(AND(B84&gt;0,H84=""),"Pitoaika puuttuu",IF(E84&gt;H84,"Keski-ikä ei voi olla suurempi kuin pitoaika",IF(AND(B84&gt;0,E84=""),"Keski-ikä puuttuu",IF(AND(B84&gt;0,OR(H84&lt;O84,H84&gt;P84)),"Syötetty pitoaika ei ole pitoaikavälin sisällä","OK"))))))</f>
        <v>OK</v>
      </c>
      <c r="S84" s="1">
        <v>100</v>
      </c>
    </row>
    <row r="85" spans="1:19" ht="15.75" thickBot="1" x14ac:dyDescent="0.3">
      <c r="A85" s="3" t="s">
        <v>76</v>
      </c>
      <c r="B85" s="45">
        <f t="shared" si="69"/>
        <v>0</v>
      </c>
      <c r="C85" s="54"/>
      <c r="D85" s="22">
        <f t="shared" si="70"/>
        <v>0</v>
      </c>
      <c r="E85" s="22">
        <f>Parametrit!$B$4-2026</f>
        <v>-2</v>
      </c>
      <c r="F85" s="54"/>
      <c r="G85" s="54"/>
      <c r="H85" s="39">
        <v>45</v>
      </c>
      <c r="I85" s="31">
        <f t="shared" si="71"/>
        <v>0</v>
      </c>
      <c r="J85" s="22">
        <f t="shared" si="72"/>
        <v>0</v>
      </c>
      <c r="K85" s="22">
        <f>IF(I85=0,0,I85/H85)</f>
        <v>0</v>
      </c>
      <c r="L85" s="22">
        <f t="shared" si="73"/>
        <v>0</v>
      </c>
      <c r="M85" s="32" cm="1">
        <f t="array" ref="M85">ROUND('Investoinnit ennen 2024'!K85*(Parametrit!$B$10/Parametrit!$B$7),_xlfn.IFS('2024'!S85=100,-2,'2024'!S85=1,0))</f>
        <v>0</v>
      </c>
      <c r="N85" s="32"/>
      <c r="O85" s="33">
        <f>H85</f>
        <v>45</v>
      </c>
      <c r="P85" s="33">
        <f t="shared" si="74"/>
        <v>45</v>
      </c>
      <c r="Q85" s="34" t="str">
        <f>IF(AND(B85&gt;0,C85=""),"Ilmoita tuella rahoitettu osuus",IF(C85&gt;100,"Tuella rahoitettu osuus ei voi olla yli 100",IF(AND(B85&gt;0,H85=""),"Pitoaika puuttuu",IF(E85&gt;H85,"Keski-ikä ei voi olla suurempi kuin pitoaika",IF(AND(B85&gt;0,E85=""),"Keski-ikä puuttuu",IF(AND(B85&gt;0,OR(H85&lt;O85,H85&gt;P85)),"Syötetty pitoaika ei ole pitoaikavälin sisällä","OK"))))))</f>
        <v>OK</v>
      </c>
      <c r="S85" s="1">
        <v>100</v>
      </c>
    </row>
    <row r="86" spans="1:19" ht="15.75" thickBot="1" x14ac:dyDescent="0.3">
      <c r="A86" s="4" t="s">
        <v>77</v>
      </c>
      <c r="B86" s="43"/>
      <c r="C86" s="56"/>
      <c r="D86" s="19"/>
      <c r="E86" s="19"/>
      <c r="F86" s="56"/>
      <c r="G86" s="56"/>
      <c r="H86" s="28"/>
      <c r="I86" s="21"/>
      <c r="J86" s="21"/>
      <c r="K86" s="21"/>
      <c r="L86" s="21"/>
      <c r="M86" s="21"/>
      <c r="N86" s="21"/>
      <c r="O86" s="19"/>
      <c r="S86" s="1">
        <v>100</v>
      </c>
    </row>
    <row r="87" spans="1:19" ht="15.75" thickBot="1" x14ac:dyDescent="0.3">
      <c r="A87" s="3" t="s">
        <v>78</v>
      </c>
      <c r="B87" s="45">
        <f>F87-G87</f>
        <v>0</v>
      </c>
      <c r="C87" s="54"/>
      <c r="D87" s="22">
        <f>B87*C87/100</f>
        <v>0</v>
      </c>
      <c r="E87" s="22">
        <f>Parametrit!$B$4-2026</f>
        <v>-2</v>
      </c>
      <c r="F87" s="54"/>
      <c r="G87" s="54"/>
      <c r="H87" s="39">
        <v>50</v>
      </c>
      <c r="I87" s="31">
        <f>IF(N87="",(D87*(M87))/1000,(D87*(N87))/1000)</f>
        <v>0</v>
      </c>
      <c r="J87" s="22">
        <f>IF(D87=0,0,I87*(1-E87/H87))</f>
        <v>0</v>
      </c>
      <c r="K87" s="22">
        <f>IF(I87=0,0,I87/H87)</f>
        <v>0</v>
      </c>
      <c r="L87" s="22">
        <f>IF(N87="",F87*(C87/100)*(M87)/1000,F87*(C87/100)*(N87)/1000)</f>
        <v>0</v>
      </c>
      <c r="M87" s="32" cm="1">
        <f t="array" ref="M87">ROUND('Investoinnit ennen 2024'!K87*(Parametrit!$B$10/Parametrit!$B$7),_xlfn.IFS('2024'!S87=100,-2,'2024'!S87=1,0))</f>
        <v>0</v>
      </c>
      <c r="N87" s="32"/>
      <c r="O87" s="33">
        <f>H87</f>
        <v>50</v>
      </c>
      <c r="P87" s="33">
        <f>O87</f>
        <v>50</v>
      </c>
      <c r="Q87" s="34" t="str">
        <f>IF(AND(B87&gt;0,C87=""),"Ilmoita tuella rahoitettu osuus",IF(C87&gt;100,"Tuella rahoitettu osuus ei voi olla yli 100",IF(AND(B87&gt;0,H87=""),"Pitoaika puuttuu",IF(E87&gt;H87,"Keski-ikä ei voi olla suurempi kuin pitoaika",IF(AND(B87&gt;0,E87=""),"Keski-ikä puuttuu",IF(AND(B87&gt;0,OR(H87&lt;O87,H87&gt;P87)),"Syötetty pitoaika ei ole pitoaikavälin sisällä","OK"))))))</f>
        <v>OK</v>
      </c>
      <c r="S87" s="1">
        <v>1</v>
      </c>
    </row>
    <row r="88" spans="1:19" ht="30" customHeight="1" thickBot="1" x14ac:dyDescent="0.3">
      <c r="A88" s="6" t="s">
        <v>79</v>
      </c>
      <c r="B88" s="43"/>
      <c r="C88" s="56"/>
      <c r="D88" s="19"/>
      <c r="E88" s="19"/>
      <c r="F88" s="56"/>
      <c r="G88" s="56"/>
      <c r="H88" s="29"/>
      <c r="I88" s="21"/>
      <c r="J88" s="21"/>
      <c r="K88" s="21"/>
      <c r="L88" s="21"/>
      <c r="M88" s="21"/>
      <c r="N88" s="21"/>
      <c r="O88" s="19"/>
      <c r="S88" s="1">
        <v>100</v>
      </c>
    </row>
    <row r="89" spans="1:19" ht="15.75" thickBot="1" x14ac:dyDescent="0.3">
      <c r="A89" s="4" t="s">
        <v>3</v>
      </c>
      <c r="B89" s="43"/>
      <c r="C89" s="56"/>
      <c r="D89" s="19"/>
      <c r="E89" s="19"/>
      <c r="F89" s="56"/>
      <c r="G89" s="56"/>
      <c r="H89" s="28"/>
      <c r="I89" s="21"/>
      <c r="J89" s="21"/>
      <c r="K89" s="21"/>
      <c r="L89" s="21"/>
      <c r="M89" s="21"/>
      <c r="N89" s="21"/>
      <c r="O89" s="19"/>
      <c r="S89" s="1">
        <v>100</v>
      </c>
    </row>
    <row r="90" spans="1:19" ht="15.75" thickBot="1" x14ac:dyDescent="0.3">
      <c r="A90" s="3" t="s">
        <v>80</v>
      </c>
      <c r="B90" s="45">
        <f>F90-G90</f>
        <v>0</v>
      </c>
      <c r="C90" s="54"/>
      <c r="D90" s="22">
        <f>B90*C90/100</f>
        <v>0</v>
      </c>
      <c r="E90" s="22">
        <f>Parametrit!$B$4-2026</f>
        <v>-2</v>
      </c>
      <c r="F90" s="54"/>
      <c r="G90" s="54"/>
      <c r="H90" s="39">
        <v>35</v>
      </c>
      <c r="I90" s="31">
        <f>IF(N90="",(D90*(M90))/1000,(D90*(N90))/1000)</f>
        <v>0</v>
      </c>
      <c r="J90" s="22">
        <f>IF(D90=0,0,I90*(1-E90/H90))</f>
        <v>0</v>
      </c>
      <c r="K90" s="22">
        <f>IF(I90=0,0,I90/H90)</f>
        <v>0</v>
      </c>
      <c r="L90" s="22">
        <f>IF(N90="",F90*(C90/100)*(M90)/1000,F90*(C90/100)*(N90)/1000)</f>
        <v>0</v>
      </c>
      <c r="M90" s="32" cm="1">
        <f t="array" ref="M90">ROUND('Investoinnit ennen 2024'!K90*(Parametrit!$B$10/Parametrit!$B$7),_xlfn.IFS('2024'!S90=100,-2,'2024'!S90=1,0))</f>
        <v>0</v>
      </c>
      <c r="N90" s="32"/>
      <c r="O90" s="33">
        <f>H90</f>
        <v>35</v>
      </c>
      <c r="P90" s="33">
        <f>O90</f>
        <v>35</v>
      </c>
      <c r="Q90" s="34" t="str">
        <f>IF(AND(B90&gt;0,C90=""),"Ilmoita tuella rahoitettu osuus",IF(C90&gt;100,"Tuella rahoitettu osuus ei voi olla yli 100",IF(AND(B90&gt;0,H90=""),"Pitoaika puuttuu",IF(E90&gt;H90,"Keski-ikä ei voi olla suurempi kuin pitoaika",IF(AND(B90&gt;0,E90=""),"Keski-ikä puuttuu",IF(AND(B90&gt;0,OR(H90&lt;O90,H90&gt;P90)),"Syötetty pitoaika ei ole pitoaikavälin sisällä","OK"))))))</f>
        <v>OK</v>
      </c>
      <c r="S90" s="1">
        <v>100</v>
      </c>
    </row>
    <row r="91" spans="1:19" ht="15.75" thickBot="1" x14ac:dyDescent="0.3">
      <c r="A91" s="4" t="s">
        <v>81</v>
      </c>
      <c r="B91" s="43"/>
      <c r="C91" s="56"/>
      <c r="D91" s="19"/>
      <c r="E91" s="19"/>
      <c r="F91" s="56"/>
      <c r="G91" s="56"/>
      <c r="H91" s="28"/>
      <c r="I91" s="21"/>
      <c r="J91" s="21"/>
      <c r="K91" s="21"/>
      <c r="L91" s="21"/>
      <c r="M91" s="21"/>
      <c r="N91" s="21"/>
      <c r="O91" s="19"/>
      <c r="S91" s="1">
        <v>100</v>
      </c>
    </row>
    <row r="92" spans="1:19" ht="15.75" thickBot="1" x14ac:dyDescent="0.3">
      <c r="A92" s="3" t="s">
        <v>82</v>
      </c>
      <c r="B92" s="45">
        <f t="shared" ref="B92:B95" si="75">F92-G92</f>
        <v>0</v>
      </c>
      <c r="C92" s="54"/>
      <c r="D92" s="22">
        <f t="shared" ref="D92:D95" si="76">B92*C92/100</f>
        <v>0</v>
      </c>
      <c r="E92" s="22">
        <f>Parametrit!$B$4-2026</f>
        <v>-2</v>
      </c>
      <c r="F92" s="54"/>
      <c r="G92" s="54"/>
      <c r="H92" s="39">
        <v>40</v>
      </c>
      <c r="I92" s="31">
        <f t="shared" ref="I92:I95" si="77">IF(N92="",(D92*(M92))/1000,(D92*(N92))/1000)</f>
        <v>0</v>
      </c>
      <c r="J92" s="22">
        <f t="shared" ref="J92:J95" si="78">IF(D92=0,0,I92*(1-E92/H92))</f>
        <v>0</v>
      </c>
      <c r="K92" s="22">
        <f>IF(I92=0,0,I92/H92)</f>
        <v>0</v>
      </c>
      <c r="L92" s="22">
        <f t="shared" ref="L92:L95" si="79">IF(N92="",F92*(C92/100)*(M92)/1000,F92*(C92/100)*(N92)/1000)</f>
        <v>0</v>
      </c>
      <c r="M92" s="32" cm="1">
        <f t="array" ref="M92">ROUND('Investoinnit ennen 2024'!K92*(Parametrit!$B$10/Parametrit!$B$7),_xlfn.IFS('2024'!S92=100,-2,'2024'!S92=1,0))</f>
        <v>0</v>
      </c>
      <c r="N92" s="32"/>
      <c r="O92" s="33">
        <f>H92</f>
        <v>40</v>
      </c>
      <c r="P92" s="33">
        <f t="shared" ref="P92:P95" si="80">O92</f>
        <v>40</v>
      </c>
      <c r="Q92" s="34" t="str">
        <f>IF(AND(B92&gt;0,C92=""),"Ilmoita tuella rahoitettu osuus",IF(C92&gt;100,"Tuella rahoitettu osuus ei voi olla yli 100",IF(AND(B92&gt;0,H92=""),"Pitoaika puuttuu",IF(E92&gt;H92,"Keski-ikä ei voi olla suurempi kuin pitoaika",IF(AND(B92&gt;0,E92=""),"Keski-ikä puuttuu",IF(AND(B92&gt;0,OR(H92&lt;O92,H92&gt;P92)),"Syötetty pitoaika ei ole pitoaikavälin sisällä","OK"))))))</f>
        <v>OK</v>
      </c>
      <c r="S92" s="1">
        <v>100</v>
      </c>
    </row>
    <row r="93" spans="1:19" ht="15.75" thickBot="1" x14ac:dyDescent="0.3">
      <c r="A93" s="3" t="s">
        <v>83</v>
      </c>
      <c r="B93" s="45">
        <f t="shared" si="75"/>
        <v>0</v>
      </c>
      <c r="C93" s="54"/>
      <c r="D93" s="22">
        <f t="shared" si="76"/>
        <v>0</v>
      </c>
      <c r="E93" s="22">
        <f>Parametrit!$B$4-2026</f>
        <v>-2</v>
      </c>
      <c r="F93" s="54"/>
      <c r="G93" s="54"/>
      <c r="H93" s="39">
        <v>40</v>
      </c>
      <c r="I93" s="31">
        <f t="shared" si="77"/>
        <v>0</v>
      </c>
      <c r="J93" s="22">
        <f t="shared" si="78"/>
        <v>0</v>
      </c>
      <c r="K93" s="22">
        <f>IF(I93=0,0,I93/H93)</f>
        <v>0</v>
      </c>
      <c r="L93" s="22">
        <f t="shared" si="79"/>
        <v>0</v>
      </c>
      <c r="M93" s="32" cm="1">
        <f t="array" ref="M93">ROUND('Investoinnit ennen 2024'!K93*(Parametrit!$B$10/Parametrit!$B$7),_xlfn.IFS('2024'!S93=100,-2,'2024'!S93=1,0))</f>
        <v>0</v>
      </c>
      <c r="N93" s="32"/>
      <c r="O93" s="33">
        <f>H93</f>
        <v>40</v>
      </c>
      <c r="P93" s="33">
        <f t="shared" si="80"/>
        <v>40</v>
      </c>
      <c r="Q93" s="34" t="str">
        <f>IF(AND(B93&gt;0,C93=""),"Ilmoita tuella rahoitettu osuus",IF(C93&gt;100,"Tuella rahoitettu osuus ei voi olla yli 100",IF(AND(B93&gt;0,H93=""),"Pitoaika puuttuu",IF(E93&gt;H93,"Keski-ikä ei voi olla suurempi kuin pitoaika",IF(AND(B93&gt;0,E93=""),"Keski-ikä puuttuu",IF(AND(B93&gt;0,OR(H93&lt;O93,H93&gt;P93)),"Syötetty pitoaika ei ole pitoaikavälin sisällä","OK"))))))</f>
        <v>OK</v>
      </c>
      <c r="S93" s="1">
        <v>100</v>
      </c>
    </row>
    <row r="94" spans="1:19" ht="15.75" thickBot="1" x14ac:dyDescent="0.3">
      <c r="A94" s="3" t="s">
        <v>84</v>
      </c>
      <c r="B94" s="45">
        <f t="shared" si="75"/>
        <v>0</v>
      </c>
      <c r="C94" s="54"/>
      <c r="D94" s="22">
        <f t="shared" si="76"/>
        <v>0</v>
      </c>
      <c r="E94" s="22">
        <f>Parametrit!$B$4-2026</f>
        <v>-2</v>
      </c>
      <c r="F94" s="54"/>
      <c r="G94" s="54"/>
      <c r="H94" s="39">
        <v>40</v>
      </c>
      <c r="I94" s="31">
        <f t="shared" si="77"/>
        <v>0</v>
      </c>
      <c r="J94" s="22">
        <f t="shared" si="78"/>
        <v>0</v>
      </c>
      <c r="K94" s="22">
        <f>IF(I94=0,0,I94/H94)</f>
        <v>0</v>
      </c>
      <c r="L94" s="22">
        <f t="shared" si="79"/>
        <v>0</v>
      </c>
      <c r="M94" s="32" cm="1">
        <f t="array" ref="M94">ROUND('Investoinnit ennen 2024'!K94*(Parametrit!$B$10/Parametrit!$B$7),_xlfn.IFS('2024'!S94=100,-2,'2024'!S94=1,0))</f>
        <v>0</v>
      </c>
      <c r="N94" s="32"/>
      <c r="O94" s="33">
        <f>H94</f>
        <v>40</v>
      </c>
      <c r="P94" s="33">
        <f t="shared" si="80"/>
        <v>40</v>
      </c>
      <c r="Q94" s="34" t="str">
        <f>IF(AND(B94&gt;0,C94=""),"Ilmoita tuella rahoitettu osuus",IF(C94&gt;100,"Tuella rahoitettu osuus ei voi olla yli 100",IF(AND(B94&gt;0,H94=""),"Pitoaika puuttuu",IF(E94&gt;H94,"Keski-ikä ei voi olla suurempi kuin pitoaika",IF(AND(B94&gt;0,E94=""),"Keski-ikä puuttuu",IF(AND(B94&gt;0,OR(H94&lt;O94,H94&gt;P94)),"Syötetty pitoaika ei ole pitoaikavälin sisällä","OK"))))))</f>
        <v>OK</v>
      </c>
      <c r="S94" s="1">
        <v>100</v>
      </c>
    </row>
    <row r="95" spans="1:19" ht="15.75" thickBot="1" x14ac:dyDescent="0.3">
      <c r="A95" s="3" t="s">
        <v>85</v>
      </c>
      <c r="B95" s="45">
        <f t="shared" si="75"/>
        <v>0</v>
      </c>
      <c r="C95" s="54"/>
      <c r="D95" s="22">
        <f t="shared" si="76"/>
        <v>0</v>
      </c>
      <c r="E95" s="22">
        <f>Parametrit!$B$4-2026</f>
        <v>-2</v>
      </c>
      <c r="F95" s="54"/>
      <c r="G95" s="54"/>
      <c r="H95" s="39">
        <v>40</v>
      </c>
      <c r="I95" s="31">
        <f t="shared" si="77"/>
        <v>0</v>
      </c>
      <c r="J95" s="22">
        <f t="shared" si="78"/>
        <v>0</v>
      </c>
      <c r="K95" s="22">
        <f>IF(I95=0,0,I95/H95)</f>
        <v>0</v>
      </c>
      <c r="L95" s="22">
        <f t="shared" si="79"/>
        <v>0</v>
      </c>
      <c r="M95" s="32" cm="1">
        <f t="array" ref="M95">ROUND('Investoinnit ennen 2024'!K95*(Parametrit!$B$10/Parametrit!$B$7),_xlfn.IFS('2024'!S95=100,-2,'2024'!S95=1,0))</f>
        <v>0</v>
      </c>
      <c r="N95" s="32"/>
      <c r="O95" s="33">
        <f>H95</f>
        <v>40</v>
      </c>
      <c r="P95" s="33">
        <f t="shared" si="80"/>
        <v>40</v>
      </c>
      <c r="Q95" s="34" t="str">
        <f>IF(AND(B95&gt;0,C95=""),"Ilmoita tuella rahoitettu osuus",IF(C95&gt;100,"Tuella rahoitettu osuus ei voi olla yli 100",IF(AND(B95&gt;0,H95=""),"Pitoaika puuttuu",IF(E95&gt;H95,"Keski-ikä ei voi olla suurempi kuin pitoaika",IF(AND(B95&gt;0,E95=""),"Keski-ikä puuttuu",IF(AND(B95&gt;0,OR(H95&lt;O95,H95&gt;P95)),"Syötetty pitoaika ei ole pitoaikavälin sisällä","OK"))))))</f>
        <v>OK</v>
      </c>
      <c r="S95" s="1">
        <v>100</v>
      </c>
    </row>
    <row r="96" spans="1:19" ht="15" customHeight="1" thickBot="1" x14ac:dyDescent="0.3">
      <c r="A96" s="4" t="s">
        <v>86</v>
      </c>
      <c r="B96" s="43"/>
      <c r="C96" s="56"/>
      <c r="D96" s="19"/>
      <c r="E96" s="19"/>
      <c r="F96" s="56"/>
      <c r="G96" s="56"/>
      <c r="H96" s="28"/>
      <c r="I96" s="21"/>
      <c r="J96" s="21"/>
      <c r="K96" s="21"/>
      <c r="L96" s="21"/>
      <c r="M96" s="21"/>
      <c r="N96" s="21"/>
      <c r="O96" s="19"/>
      <c r="S96" s="1">
        <v>100</v>
      </c>
    </row>
    <row r="97" spans="1:19" ht="15.75" thickBot="1" x14ac:dyDescent="0.3">
      <c r="A97" s="3" t="s">
        <v>87</v>
      </c>
      <c r="B97" s="45">
        <f t="shared" ref="B97:B100" si="81">F97-G97</f>
        <v>0</v>
      </c>
      <c r="C97" s="54"/>
      <c r="D97" s="22">
        <f t="shared" ref="D97:D100" si="82">B97*C97/100</f>
        <v>0</v>
      </c>
      <c r="E97" s="22">
        <f>Parametrit!$B$4-2026</f>
        <v>-2</v>
      </c>
      <c r="F97" s="54"/>
      <c r="G97" s="54"/>
      <c r="H97" s="39">
        <v>40</v>
      </c>
      <c r="I97" s="31">
        <f t="shared" ref="I97:I100" si="83">IF(N97="",(D97*(M97))/1000,(D97*(N97))/1000)</f>
        <v>0</v>
      </c>
      <c r="J97" s="22">
        <f t="shared" ref="J97:J100" si="84">IF(D97=0,0,I97*(1-E97/H97))</f>
        <v>0</v>
      </c>
      <c r="K97" s="22">
        <f>IF(I97=0,0,I97/H97)</f>
        <v>0</v>
      </c>
      <c r="L97" s="22">
        <f t="shared" ref="L97:L100" si="85">IF(N97="",F97*(C97/100)*(M97)/1000,F97*(C97/100)*(N97)/1000)</f>
        <v>0</v>
      </c>
      <c r="M97" s="32" cm="1">
        <f t="array" ref="M97">ROUND('Investoinnit ennen 2024'!K97*(Parametrit!$B$10/Parametrit!$B$7),_xlfn.IFS('2024'!S97=100,-2,'2024'!S97=1,0))</f>
        <v>0</v>
      </c>
      <c r="N97" s="32"/>
      <c r="O97" s="33">
        <f>H97</f>
        <v>40</v>
      </c>
      <c r="P97" s="33">
        <f t="shared" ref="P97:P100" si="86">O97</f>
        <v>40</v>
      </c>
      <c r="Q97" s="34" t="str">
        <f>IF(AND(B97&gt;0,C97=""),"Ilmoita tuella rahoitettu osuus",IF(C97&gt;100,"Tuella rahoitettu osuus ei voi olla yli 100",IF(AND(B97&gt;0,H97=""),"Pitoaika puuttuu",IF(E97&gt;H97,"Keski-ikä ei voi olla suurempi kuin pitoaika",IF(AND(B97&gt;0,E97=""),"Keski-ikä puuttuu",IF(AND(B97&gt;0,OR(H97&lt;O97,H97&gt;P97)),"Syötetty pitoaika ei ole pitoaikavälin sisällä","OK"))))))</f>
        <v>OK</v>
      </c>
      <c r="S97" s="1">
        <v>100</v>
      </c>
    </row>
    <row r="98" spans="1:19" ht="15.75" thickBot="1" x14ac:dyDescent="0.3">
      <c r="A98" s="3" t="s">
        <v>88</v>
      </c>
      <c r="B98" s="45">
        <f t="shared" si="81"/>
        <v>0</v>
      </c>
      <c r="C98" s="54"/>
      <c r="D98" s="22">
        <f t="shared" si="82"/>
        <v>0</v>
      </c>
      <c r="E98" s="22">
        <f>Parametrit!$B$4-2026</f>
        <v>-2</v>
      </c>
      <c r="F98" s="54"/>
      <c r="G98" s="54"/>
      <c r="H98" s="39">
        <v>40</v>
      </c>
      <c r="I98" s="31">
        <f t="shared" si="83"/>
        <v>0</v>
      </c>
      <c r="J98" s="22">
        <f t="shared" si="84"/>
        <v>0</v>
      </c>
      <c r="K98" s="22">
        <f>IF(I98=0,0,I98/H98)</f>
        <v>0</v>
      </c>
      <c r="L98" s="22">
        <f t="shared" si="85"/>
        <v>0</v>
      </c>
      <c r="M98" s="32" cm="1">
        <f t="array" ref="M98">ROUND('Investoinnit ennen 2024'!K98*(Parametrit!$B$10/Parametrit!$B$7),_xlfn.IFS('2024'!S98=100,-2,'2024'!S98=1,0))</f>
        <v>0</v>
      </c>
      <c r="N98" s="32"/>
      <c r="O98" s="33">
        <f>H98</f>
        <v>40</v>
      </c>
      <c r="P98" s="33">
        <f t="shared" si="86"/>
        <v>40</v>
      </c>
      <c r="Q98" s="34" t="str">
        <f>IF(AND(B98&gt;0,C98=""),"Ilmoita tuella rahoitettu osuus",IF(C98&gt;100,"Tuella rahoitettu osuus ei voi olla yli 100",IF(AND(B98&gt;0,H98=""),"Pitoaika puuttuu",IF(E98&gt;H98,"Keski-ikä ei voi olla suurempi kuin pitoaika",IF(AND(B98&gt;0,E98=""),"Keski-ikä puuttuu",IF(AND(B98&gt;0,OR(H98&lt;O98,H98&gt;P98)),"Syötetty pitoaika ei ole pitoaikavälin sisällä","OK"))))))</f>
        <v>OK</v>
      </c>
      <c r="S98" s="1">
        <v>100</v>
      </c>
    </row>
    <row r="99" spans="1:19" ht="15.75" thickBot="1" x14ac:dyDescent="0.3">
      <c r="A99" s="3" t="s">
        <v>89</v>
      </c>
      <c r="B99" s="45">
        <f t="shared" si="81"/>
        <v>0</v>
      </c>
      <c r="C99" s="54"/>
      <c r="D99" s="22">
        <f t="shared" si="82"/>
        <v>0</v>
      </c>
      <c r="E99" s="22">
        <f>Parametrit!$B$4-2026</f>
        <v>-2</v>
      </c>
      <c r="F99" s="54"/>
      <c r="G99" s="54"/>
      <c r="H99" s="39">
        <v>40</v>
      </c>
      <c r="I99" s="31">
        <f t="shared" si="83"/>
        <v>0</v>
      </c>
      <c r="J99" s="22">
        <f t="shared" si="84"/>
        <v>0</v>
      </c>
      <c r="K99" s="22">
        <f>IF(I99=0,0,I99/H99)</f>
        <v>0</v>
      </c>
      <c r="L99" s="22">
        <f t="shared" si="85"/>
        <v>0</v>
      </c>
      <c r="M99" s="32" cm="1">
        <f t="array" ref="M99">ROUND('Investoinnit ennen 2024'!K99*(Parametrit!$B$10/Parametrit!$B$7),_xlfn.IFS('2024'!S99=100,-2,'2024'!S99=1,0))</f>
        <v>0</v>
      </c>
      <c r="N99" s="32"/>
      <c r="O99" s="33">
        <f>H99</f>
        <v>40</v>
      </c>
      <c r="P99" s="33">
        <f t="shared" si="86"/>
        <v>40</v>
      </c>
      <c r="Q99" s="34" t="str">
        <f>IF(AND(B99&gt;0,C99=""),"Ilmoita tuella rahoitettu osuus",IF(C99&gt;100,"Tuella rahoitettu osuus ei voi olla yli 100",IF(AND(B99&gt;0,H99=""),"Pitoaika puuttuu",IF(E99&gt;H99,"Keski-ikä ei voi olla suurempi kuin pitoaika",IF(AND(B99&gt;0,E99=""),"Keski-ikä puuttuu",IF(AND(B99&gt;0,OR(H99&lt;O99,H99&gt;P99)),"Syötetty pitoaika ei ole pitoaikavälin sisällä","OK"))))))</f>
        <v>OK</v>
      </c>
      <c r="S99" s="1">
        <v>100</v>
      </c>
    </row>
    <row r="100" spans="1:19" ht="15.75" thickBot="1" x14ac:dyDescent="0.3">
      <c r="A100" s="3" t="s">
        <v>90</v>
      </c>
      <c r="B100" s="45">
        <f t="shared" si="81"/>
        <v>0</v>
      </c>
      <c r="C100" s="54"/>
      <c r="D100" s="22">
        <f t="shared" si="82"/>
        <v>0</v>
      </c>
      <c r="E100" s="22">
        <f>Parametrit!$B$4-2026</f>
        <v>-2</v>
      </c>
      <c r="F100" s="54"/>
      <c r="G100" s="54"/>
      <c r="H100" s="39">
        <v>40</v>
      </c>
      <c r="I100" s="31">
        <f t="shared" si="83"/>
        <v>0</v>
      </c>
      <c r="J100" s="22">
        <f t="shared" si="84"/>
        <v>0</v>
      </c>
      <c r="K100" s="22">
        <f>IF(I100=0,0,I100/H100)</f>
        <v>0</v>
      </c>
      <c r="L100" s="22">
        <f t="shared" si="85"/>
        <v>0</v>
      </c>
      <c r="M100" s="32" cm="1">
        <f t="array" ref="M100">ROUND('Investoinnit ennen 2024'!K100*(Parametrit!$B$10/Parametrit!$B$7),_xlfn.IFS('2024'!S100=100,-2,'2024'!S100=1,0))</f>
        <v>0</v>
      </c>
      <c r="N100" s="32"/>
      <c r="O100" s="33">
        <f>H100</f>
        <v>40</v>
      </c>
      <c r="P100" s="33">
        <f t="shared" si="86"/>
        <v>40</v>
      </c>
      <c r="Q100" s="34" t="str">
        <f>IF(AND(B100&gt;0,C100=""),"Ilmoita tuella rahoitettu osuus",IF(C100&gt;100,"Tuella rahoitettu osuus ei voi olla yli 100",IF(AND(B100&gt;0,H100=""),"Pitoaika puuttuu",IF(E100&gt;H100,"Keski-ikä ei voi olla suurempi kuin pitoaika",IF(AND(B100&gt;0,E100=""),"Keski-ikä puuttuu",IF(AND(B100&gt;0,OR(H100&lt;O100,H100&gt;P100)),"Syötetty pitoaika ei ole pitoaikavälin sisällä","OK"))))))</f>
        <v>OK</v>
      </c>
      <c r="S100" s="1">
        <v>100</v>
      </c>
    </row>
    <row r="101" spans="1:19" ht="30" customHeight="1" thickBot="1" x14ac:dyDescent="0.3">
      <c r="A101" s="6" t="s">
        <v>91</v>
      </c>
      <c r="B101" s="43"/>
      <c r="C101" s="56"/>
      <c r="D101" s="19"/>
      <c r="E101" s="19"/>
      <c r="F101" s="56"/>
      <c r="G101" s="56"/>
      <c r="H101" s="29"/>
      <c r="I101" s="21"/>
      <c r="J101" s="21"/>
      <c r="K101" s="21"/>
      <c r="L101" s="21"/>
      <c r="M101" s="21"/>
      <c r="N101" s="21"/>
      <c r="O101" s="19"/>
      <c r="S101" s="1">
        <v>100</v>
      </c>
    </row>
    <row r="102" spans="1:19" ht="15.75" thickBot="1" x14ac:dyDescent="0.3">
      <c r="A102" s="4" t="s">
        <v>92</v>
      </c>
      <c r="B102" s="43"/>
      <c r="C102" s="56"/>
      <c r="D102" s="19"/>
      <c r="E102" s="19"/>
      <c r="F102" s="56"/>
      <c r="G102" s="56"/>
      <c r="H102" s="28"/>
      <c r="I102" s="21"/>
      <c r="J102" s="21"/>
      <c r="K102" s="21"/>
      <c r="L102" s="21"/>
      <c r="M102" s="21"/>
      <c r="N102" s="21"/>
      <c r="O102" s="19"/>
      <c r="S102" s="1">
        <v>100</v>
      </c>
    </row>
    <row r="103" spans="1:19" ht="15.75" thickBot="1" x14ac:dyDescent="0.3">
      <c r="A103" s="3" t="s">
        <v>93</v>
      </c>
      <c r="B103" s="45">
        <f t="shared" ref="B103:B104" si="87">F103-G103</f>
        <v>0</v>
      </c>
      <c r="C103" s="54"/>
      <c r="D103" s="22">
        <f t="shared" ref="D103:D104" si="88">B103*C103/100</f>
        <v>0</v>
      </c>
      <c r="E103" s="22">
        <f>Parametrit!$B$4-2026</f>
        <v>-2</v>
      </c>
      <c r="F103" s="54"/>
      <c r="G103" s="54"/>
      <c r="H103" s="39">
        <v>40</v>
      </c>
      <c r="I103" s="31">
        <f t="shared" ref="I103:I104" si="89">IF(N103="",(D103*(M103))/1000,(D103*(N103))/1000)</f>
        <v>0</v>
      </c>
      <c r="J103" s="22">
        <f t="shared" ref="J103:J104" si="90">IF(D103=0,0,I103*(1-E103/H103))</f>
        <v>0</v>
      </c>
      <c r="K103" s="22">
        <f>IF(I103=0,0,I103/H103)</f>
        <v>0</v>
      </c>
      <c r="L103" s="22">
        <f t="shared" ref="L103:L104" si="91">IF(N103="",F103*(C103/100)*(M103)/1000,F103*(C103/100)*(N103)/1000)</f>
        <v>0</v>
      </c>
      <c r="M103" s="32" cm="1">
        <f t="array" ref="M103">ROUND('Investoinnit ennen 2024'!K103*(Parametrit!$B$10/Parametrit!$B$7),_xlfn.IFS('2024'!S103=100,-2,'2024'!S103=1,0))</f>
        <v>0</v>
      </c>
      <c r="N103" s="32"/>
      <c r="O103" s="33">
        <f>H103</f>
        <v>40</v>
      </c>
      <c r="P103" s="33">
        <f t="shared" ref="P103:P104" si="92">O103</f>
        <v>40</v>
      </c>
      <c r="Q103" s="34" t="str">
        <f>IF(AND(B103&gt;0,C103=""),"Ilmoita tuella rahoitettu osuus",IF(C103&gt;100,"Tuella rahoitettu osuus ei voi olla yli 100",IF(AND(B103&gt;0,H103=""),"Pitoaika puuttuu",IF(E103&gt;H103,"Keski-ikä ei voi olla suurempi kuin pitoaika",IF(AND(B103&gt;0,E103=""),"Keski-ikä puuttuu",IF(AND(B103&gt;0,OR(H103&lt;O103,H103&gt;P103)),"Syötetty pitoaika ei ole pitoaikavälin sisällä","OK"))))))</f>
        <v>OK</v>
      </c>
      <c r="S103" s="1">
        <v>100</v>
      </c>
    </row>
    <row r="104" spans="1:19" ht="15.75" thickBot="1" x14ac:dyDescent="0.3">
      <c r="A104" s="3" t="s">
        <v>94</v>
      </c>
      <c r="B104" s="45">
        <f t="shared" si="87"/>
        <v>0</v>
      </c>
      <c r="C104" s="54"/>
      <c r="D104" s="22">
        <f t="shared" si="88"/>
        <v>0</v>
      </c>
      <c r="E104" s="22">
        <f>Parametrit!$B$4-2026</f>
        <v>-2</v>
      </c>
      <c r="F104" s="54"/>
      <c r="G104" s="54"/>
      <c r="H104" s="39">
        <v>40</v>
      </c>
      <c r="I104" s="31">
        <f t="shared" si="89"/>
        <v>0</v>
      </c>
      <c r="J104" s="22">
        <f t="shared" si="90"/>
        <v>0</v>
      </c>
      <c r="K104" s="22">
        <f>IF(I104=0,0,I104/H104)</f>
        <v>0</v>
      </c>
      <c r="L104" s="22">
        <f t="shared" si="91"/>
        <v>0</v>
      </c>
      <c r="M104" s="32" cm="1">
        <f t="array" ref="M104">ROUND('Investoinnit ennen 2024'!K104*(Parametrit!$B$10/Parametrit!$B$7),_xlfn.IFS('2024'!S104=100,-2,'2024'!S104=1,0))</f>
        <v>0</v>
      </c>
      <c r="N104" s="32"/>
      <c r="O104" s="33">
        <f>H104</f>
        <v>40</v>
      </c>
      <c r="P104" s="33">
        <f t="shared" si="92"/>
        <v>40</v>
      </c>
      <c r="Q104" s="34" t="str">
        <f>IF(AND(B104&gt;0,C104=""),"Ilmoita tuella rahoitettu osuus",IF(C104&gt;100,"Tuella rahoitettu osuus ei voi olla yli 100",IF(AND(B104&gt;0,H104=""),"Pitoaika puuttuu",IF(E104&gt;H104,"Keski-ikä ei voi olla suurempi kuin pitoaika",IF(AND(B104&gt;0,E104=""),"Keski-ikä puuttuu",IF(AND(B104&gt;0,OR(H104&lt;O104,H104&gt;P104)),"Syötetty pitoaika ei ole pitoaikavälin sisällä","OK"))))))</f>
        <v>OK</v>
      </c>
      <c r="S104" s="1">
        <v>100</v>
      </c>
    </row>
    <row r="105" spans="1:19" ht="15.75" thickBot="1" x14ac:dyDescent="0.3">
      <c r="A105" s="4" t="s">
        <v>95</v>
      </c>
      <c r="B105" s="43"/>
      <c r="C105" s="56"/>
      <c r="D105" s="19"/>
      <c r="E105" s="19"/>
      <c r="F105" s="56"/>
      <c r="G105" s="56"/>
      <c r="H105" s="28"/>
      <c r="I105" s="21"/>
      <c r="J105" s="21"/>
      <c r="K105" s="21"/>
      <c r="L105" s="21"/>
      <c r="M105" s="21"/>
      <c r="N105" s="21"/>
      <c r="O105" s="19"/>
      <c r="S105" s="1">
        <v>100</v>
      </c>
    </row>
    <row r="106" spans="1:19" ht="15.75" thickBot="1" x14ac:dyDescent="0.3">
      <c r="A106" s="3" t="s">
        <v>96</v>
      </c>
      <c r="B106" s="45">
        <f>F106-G106</f>
        <v>0</v>
      </c>
      <c r="C106" s="58"/>
      <c r="D106" s="40">
        <f>B106*C106/100</f>
        <v>0</v>
      </c>
      <c r="E106" s="22">
        <f>Parametrit!$B$4-2026</f>
        <v>-2</v>
      </c>
      <c r="F106" s="58"/>
      <c r="G106" s="58"/>
      <c r="H106" s="41">
        <v>60</v>
      </c>
      <c r="I106" s="31">
        <f>IF(N106="",(D106*(M106))/1000,(D106*(N106))/1000)</f>
        <v>0</v>
      </c>
      <c r="J106" s="22">
        <f>IF(D106=0,0,I106*(1-E106/H106))</f>
        <v>0</v>
      </c>
      <c r="K106" s="22">
        <f>IF(I106=0,0,I106/H106)</f>
        <v>0</v>
      </c>
      <c r="L106" s="22">
        <f>IF(N106="",F106*(C106/100)*(M106)/1000,F106*(C106/100)*(N106)/1000)</f>
        <v>0</v>
      </c>
      <c r="M106" s="32" cm="1">
        <f t="array" ref="M106">ROUND('Investoinnit ennen 2024'!K106*(Parametrit!$B$10/Parametrit!$B$7),_xlfn.IFS('2024'!S106=100,-2,'2024'!S106=1,0))</f>
        <v>0</v>
      </c>
      <c r="N106" s="32"/>
      <c r="O106" s="33">
        <f>H106</f>
        <v>60</v>
      </c>
      <c r="P106" s="33">
        <f>O106</f>
        <v>60</v>
      </c>
      <c r="Q106" s="34" t="str">
        <f>IF(AND(B106&gt;0,C106=""),"Ilmoita tuella rahoitettu osuus",IF(C106&gt;100,"Tuella rahoitettu osuus ei voi olla yli 100",IF(AND(B106&gt;0,H106=""),"Pitoaika puuttuu",IF(E106&gt;H106,"Keski-ikä ei voi olla suurempi kuin pitoaika",IF(AND(B106&gt;0,E106=""),"Keski-ikä puuttuu",IF(AND(B106&gt;0,OR(H106&lt;O106,H106&gt;P106)),"Syötetty pitoaika ei ole pitoaikavälin sisällä","OK"))))))</f>
        <v>OK</v>
      </c>
      <c r="S106" s="1">
        <v>100</v>
      </c>
    </row>
    <row r="107" spans="1:19" x14ac:dyDescent="0.25">
      <c r="C107" s="19"/>
      <c r="D107" s="19"/>
      <c r="E107" s="19"/>
      <c r="F107" s="19"/>
      <c r="G107" s="19"/>
      <c r="H107" s="19"/>
      <c r="I107" s="48">
        <f>SUM(I4:I106)</f>
        <v>0</v>
      </c>
      <c r="J107" s="48">
        <f t="shared" ref="J107:L107" si="93">SUM(J4:J106)</f>
        <v>0</v>
      </c>
      <c r="K107" s="48">
        <f t="shared" si="93"/>
        <v>0</v>
      </c>
      <c r="L107" s="48">
        <f t="shared" si="93"/>
        <v>0</v>
      </c>
      <c r="M107" s="19"/>
      <c r="N107" s="19"/>
      <c r="O107" s="19"/>
    </row>
  </sheetData>
  <sheetProtection algorithmName="SHA-512" hashValue="+7U31q6I5GEYczTaS2qy62bNQtRO5Xr9KUkXXKxfre+Apfrzxk2UdQokHHeJCC4wgupyVMKzuMwr29tjfqg7UA==" saltValue="F3LBpIcAOd8AIRn0fz9cRg==" spinCount="100000" sheet="1" objects="1" scenarios="1" sort="0" autoFilter="0"/>
  <autoFilter ref="A1:T107" xr:uid="{6E1F1871-C866-4A5D-9DF4-6723E28A59EC}"/>
  <conditionalFormatting sqref="Q4:Q7 Q9:Q11 Q13:Q15 Q17:Q24 Q26:Q34 Q36 Q39:Q47 Q49:Q57 Q59:Q74 Q76 Q78:Q79 Q81:Q85 Q87 Q90 Q92:Q95 Q97:Q100 Q103:Q104 Q106">
    <cfRule type="containsBlanks" dxfId="5" priority="1">
      <formula>LEN(TRIM(Q4))=0</formula>
    </cfRule>
    <cfRule type="notContainsText" dxfId="4" priority="2" operator="notContains" text="OK">
      <formula>ISERROR(SEARCH("OK",Q4))</formula>
    </cfRule>
    <cfRule type="containsText" dxfId="3" priority="3" operator="containsText" text="OK">
      <formula>NOT(ISERROR(SEARCH("OK",Q4)))</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AEB5B-DCB5-464A-A6C4-7883681F0F89}">
  <dimension ref="A1:S107"/>
  <sheetViews>
    <sheetView workbookViewId="0">
      <pane ySplit="1" topLeftCell="A2" activePane="bottomLeft" state="frozen"/>
      <selection pane="bottomLeft" activeCell="C4" sqref="C4"/>
    </sheetView>
  </sheetViews>
  <sheetFormatPr defaultRowHeight="15" x14ac:dyDescent="0.25"/>
  <cols>
    <col min="1" max="1" width="49.7109375" style="1" customWidth="1"/>
    <col min="2" max="2" width="15.42578125" style="37" customWidth="1"/>
    <col min="3" max="3" width="12.85546875" style="1" customWidth="1"/>
    <col min="4" max="4" width="11.140625" style="1" customWidth="1"/>
    <col min="5" max="12" width="9.140625" style="1"/>
    <col min="13" max="14" width="13.28515625" style="1" customWidth="1"/>
    <col min="15" max="16" width="9.140625" style="1"/>
    <col min="17" max="17" width="18.85546875" style="1" customWidth="1"/>
    <col min="18" max="18" width="9.140625" style="1"/>
    <col min="19" max="19" width="0" style="1" hidden="1" customWidth="1"/>
    <col min="20" max="16384" width="9.140625" style="1"/>
  </cols>
  <sheetData>
    <row r="1" spans="1:19" s="17" customFormat="1" ht="42.75" thickBot="1" x14ac:dyDescent="0.3">
      <c r="A1" s="14" t="s">
        <v>128</v>
      </c>
      <c r="B1" s="18" t="s">
        <v>105</v>
      </c>
      <c r="C1" s="18" t="s">
        <v>106</v>
      </c>
      <c r="D1" s="18" t="s">
        <v>107</v>
      </c>
      <c r="E1" s="18" t="s">
        <v>108</v>
      </c>
      <c r="F1" s="18" t="s">
        <v>117</v>
      </c>
      <c r="G1" s="18" t="s">
        <v>109</v>
      </c>
      <c r="H1" s="18" t="s">
        <v>1</v>
      </c>
      <c r="I1" s="15" t="s">
        <v>110</v>
      </c>
      <c r="J1" s="15" t="s">
        <v>111</v>
      </c>
      <c r="K1" s="15" t="s">
        <v>112</v>
      </c>
      <c r="L1" s="15" t="s">
        <v>118</v>
      </c>
      <c r="M1" s="16" t="s">
        <v>119</v>
      </c>
      <c r="N1" s="16" t="s">
        <v>120</v>
      </c>
      <c r="O1" s="15" t="s">
        <v>113</v>
      </c>
      <c r="P1" s="15" t="s">
        <v>114</v>
      </c>
      <c r="Q1" s="30" t="s">
        <v>115</v>
      </c>
    </row>
    <row r="2" spans="1:19" ht="30" customHeight="1" thickBot="1" x14ac:dyDescent="0.3">
      <c r="A2" s="6" t="s">
        <v>2</v>
      </c>
      <c r="B2" s="35"/>
      <c r="C2" s="23"/>
      <c r="D2" s="23"/>
      <c r="E2" s="24"/>
      <c r="F2" s="24"/>
      <c r="G2" s="24"/>
      <c r="H2" s="25"/>
      <c r="I2" s="19"/>
      <c r="J2" s="19"/>
      <c r="K2" s="19"/>
      <c r="L2" s="19"/>
      <c r="M2" s="19"/>
      <c r="N2" s="19"/>
      <c r="O2" s="19"/>
    </row>
    <row r="3" spans="1:19" ht="15.75" thickBot="1" x14ac:dyDescent="0.3">
      <c r="A3" s="4" t="s">
        <v>3</v>
      </c>
      <c r="B3" s="36"/>
      <c r="C3" s="20"/>
      <c r="D3" s="26"/>
      <c r="E3" s="19"/>
      <c r="F3" s="19"/>
      <c r="G3" s="19"/>
      <c r="H3" s="27"/>
      <c r="I3" s="19"/>
      <c r="J3" s="19"/>
      <c r="K3" s="19"/>
      <c r="L3" s="19"/>
      <c r="M3" s="19"/>
      <c r="N3" s="19"/>
      <c r="O3" s="19"/>
    </row>
    <row r="4" spans="1:19" ht="15.75" thickBot="1" x14ac:dyDescent="0.3">
      <c r="A4" s="3" t="s">
        <v>4</v>
      </c>
      <c r="B4" s="45">
        <f>F4-G4</f>
        <v>0</v>
      </c>
      <c r="C4" s="54"/>
      <c r="D4" s="22">
        <f>B4*C4/100</f>
        <v>0</v>
      </c>
      <c r="E4" s="22">
        <f>Parametrit!$B$4-2027</f>
        <v>-3</v>
      </c>
      <c r="F4" s="54"/>
      <c r="G4" s="54"/>
      <c r="H4" s="39">
        <v>80</v>
      </c>
      <c r="I4" s="31">
        <f>IF(N4="",(D4*(M4))/1000,(D4*(N4))/1000)</f>
        <v>0</v>
      </c>
      <c r="J4" s="22">
        <f>IF(D4=0,0,I4*(1-E4/H4))</f>
        <v>0</v>
      </c>
      <c r="K4" s="22">
        <f>IF(I4=0,0,I4/H4)</f>
        <v>0</v>
      </c>
      <c r="L4" s="22">
        <f>IF(N4="",F4*(C4/100)*(M4)/1000,F4*(C4/100)*(N4)/1000)</f>
        <v>0</v>
      </c>
      <c r="M4" s="32" cm="1">
        <f t="array" ref="M4">ROUND('Investoinnit ennen 2024'!K4*(Parametrit!$B$11/Parametrit!$B$7),_xlfn.IFS('2024'!S4=100,-2,'2024'!S4=1,0))</f>
        <v>0</v>
      </c>
      <c r="N4" s="32"/>
      <c r="O4" s="33">
        <v>80</v>
      </c>
      <c r="P4" s="33">
        <v>80</v>
      </c>
      <c r="Q4" s="34" t="str">
        <f>IF(AND(B4&gt;0,C4=""),"Ilmoita tuella rahoitettu osuus",IF(C4&gt;100,"Tuella rahoitettu osuus ei voi olla yli 100",IF(AND(B4&gt;0,H4=""),"Pitoaika puuttuu",IF(E4&gt;H4,"Keski-ikä ei voi olla suurempi kuin pitoaika",IF(AND(B4&gt;0,E4=""),"Keski-ikä puuttuu",IF(AND(B4&gt;0,OR(H4&lt;O4,H4&gt;P4)),"Syötetty pitoaika ei ole pitoaikavälin sisällä","OK"))))))</f>
        <v>OK</v>
      </c>
      <c r="S4" s="1">
        <v>100</v>
      </c>
    </row>
    <row r="5" spans="1:19" ht="15.75" thickBot="1" x14ac:dyDescent="0.3">
      <c r="A5" s="3" t="s">
        <v>5</v>
      </c>
      <c r="B5" s="45">
        <f t="shared" ref="B5:B7" si="0">F5-G5</f>
        <v>0</v>
      </c>
      <c r="C5" s="54"/>
      <c r="D5" s="22">
        <f t="shared" ref="D5:D7" si="1">B5*C5/100</f>
        <v>0</v>
      </c>
      <c r="E5" s="22">
        <f>Parametrit!$B$4-2027</f>
        <v>-3</v>
      </c>
      <c r="F5" s="54"/>
      <c r="G5" s="54"/>
      <c r="H5" s="39">
        <v>65</v>
      </c>
      <c r="I5" s="31">
        <f t="shared" ref="I5:I7" si="2">IF(N5="",(D5*(M5))/1000,(D5*(N5))/1000)</f>
        <v>0</v>
      </c>
      <c r="J5" s="22">
        <f t="shared" ref="J5:J7" si="3">IF(D5=0,0,I5*(1-E5/H5))</f>
        <v>0</v>
      </c>
      <c r="K5" s="22">
        <f>IF(I5=0,0,I5/H5)</f>
        <v>0</v>
      </c>
      <c r="L5" s="22">
        <f t="shared" ref="L5:L7" si="4">IF(N5="",F5*(C5/100)*(M5)/1000,F5*(C5/100)*(N5)/1000)</f>
        <v>0</v>
      </c>
      <c r="M5" s="32" cm="1">
        <f t="array" ref="M5">ROUND('Investoinnit ennen 2024'!K5*(Parametrit!$B$11/Parametrit!$B$7),_xlfn.IFS('2024'!S5=100,-2,'2024'!S5=1,0))</f>
        <v>0</v>
      </c>
      <c r="N5" s="32"/>
      <c r="O5" s="33">
        <f>H5</f>
        <v>65</v>
      </c>
      <c r="P5" s="33">
        <f>O5</f>
        <v>65</v>
      </c>
      <c r="Q5" s="34" t="str">
        <f>IF(AND(B5&gt;0,C5=""),"Ilmoita tuella rahoitettu osuus",IF(C5&gt;100,"Tuella rahoitettu osuus ei voi olla yli 100",IF(AND(B5&gt;0,H5=""),"Pitoaika puuttuu",IF(E5&gt;H5,"Keski-ikä ei voi olla suurempi kuin pitoaika",IF(AND(B5&gt;0,E5=""),"Keski-ikä puuttuu",IF(AND(B5&gt;0,OR(H5&lt;O5,H5&gt;P5)),"Syötetty pitoaika ei ole pitoaikavälin sisällä","OK"))))))</f>
        <v>OK</v>
      </c>
      <c r="S5" s="1">
        <v>100</v>
      </c>
    </row>
    <row r="6" spans="1:19" ht="15.75" thickBot="1" x14ac:dyDescent="0.3">
      <c r="A6" s="3" t="s">
        <v>6</v>
      </c>
      <c r="B6" s="45">
        <f t="shared" si="0"/>
        <v>0</v>
      </c>
      <c r="C6" s="54"/>
      <c r="D6" s="22">
        <f t="shared" si="1"/>
        <v>0</v>
      </c>
      <c r="E6" s="22">
        <f>Parametrit!$B$4-2027</f>
        <v>-3</v>
      </c>
      <c r="F6" s="54"/>
      <c r="G6" s="54"/>
      <c r="H6" s="39">
        <v>65</v>
      </c>
      <c r="I6" s="31">
        <f t="shared" si="2"/>
        <v>0</v>
      </c>
      <c r="J6" s="22">
        <f t="shared" si="3"/>
        <v>0</v>
      </c>
      <c r="K6" s="22">
        <f>IF(I6=0,0,I6/H6)</f>
        <v>0</v>
      </c>
      <c r="L6" s="22">
        <f t="shared" si="4"/>
        <v>0</v>
      </c>
      <c r="M6" s="32" cm="1">
        <f t="array" ref="M6">ROUND('Investoinnit ennen 2024'!K6*(Parametrit!$B$11/Parametrit!$B$7),_xlfn.IFS('2024'!S6=100,-2,'2024'!S6=1,0))</f>
        <v>0</v>
      </c>
      <c r="N6" s="32"/>
      <c r="O6" s="33">
        <f>H6</f>
        <v>65</v>
      </c>
      <c r="P6" s="33">
        <f t="shared" ref="P6:P7" si="5">O6</f>
        <v>65</v>
      </c>
      <c r="Q6" s="34" t="str">
        <f>IF(AND(B6&gt;0,C6=""),"Ilmoita tuella rahoitettu osuus",IF(C6&gt;100,"Tuella rahoitettu osuus ei voi olla yli 100",IF(AND(B6&gt;0,H6=""),"Pitoaika puuttuu",IF(E6&gt;H6,"Keski-ikä ei voi olla suurempi kuin pitoaika",IF(AND(B6&gt;0,E6=""),"Keski-ikä puuttuu",IF(AND(B6&gt;0,OR(H6&lt;O6,H6&gt;P6)),"Syötetty pitoaika ei ole pitoaikavälin sisällä","OK"))))))</f>
        <v>OK</v>
      </c>
      <c r="S6" s="1">
        <v>100</v>
      </c>
    </row>
    <row r="7" spans="1:19" ht="15.75" thickBot="1" x14ac:dyDescent="0.3">
      <c r="A7" s="3" t="s">
        <v>7</v>
      </c>
      <c r="B7" s="45">
        <f t="shared" si="0"/>
        <v>0</v>
      </c>
      <c r="C7" s="54"/>
      <c r="D7" s="22">
        <f t="shared" si="1"/>
        <v>0</v>
      </c>
      <c r="E7" s="22">
        <f>Parametrit!$B$4-2027</f>
        <v>-3</v>
      </c>
      <c r="F7" s="54"/>
      <c r="G7" s="54"/>
      <c r="H7" s="39">
        <v>65</v>
      </c>
      <c r="I7" s="31">
        <f t="shared" si="2"/>
        <v>0</v>
      </c>
      <c r="J7" s="22">
        <f t="shared" si="3"/>
        <v>0</v>
      </c>
      <c r="K7" s="22">
        <f>IF(I7=0,0,I7/H7)</f>
        <v>0</v>
      </c>
      <c r="L7" s="22">
        <f t="shared" si="4"/>
        <v>0</v>
      </c>
      <c r="M7" s="32" cm="1">
        <f t="array" ref="M7">ROUND('Investoinnit ennen 2024'!K7*(Parametrit!$B$11/Parametrit!$B$7),_xlfn.IFS('2024'!S7=100,-2,'2024'!S7=1,0))</f>
        <v>0</v>
      </c>
      <c r="N7" s="32"/>
      <c r="O7" s="33">
        <f>H7</f>
        <v>65</v>
      </c>
      <c r="P7" s="33">
        <f t="shared" si="5"/>
        <v>65</v>
      </c>
      <c r="Q7" s="34" t="str">
        <f>IF(AND(B7&gt;0,C7=""),"Ilmoita tuella rahoitettu osuus",IF(C7&gt;100,"Tuella rahoitettu osuus ei voi olla yli 100",IF(AND(B7&gt;0,H7=""),"Pitoaika puuttuu",IF(E7&gt;H7,"Keski-ikä ei voi olla suurempi kuin pitoaika",IF(AND(B7&gt;0,E7=""),"Keski-ikä puuttuu",IF(AND(B7&gt;0,OR(H7&lt;O7,H7&gt;P7)),"Syötetty pitoaika ei ole pitoaikavälin sisällä","OK"))))))</f>
        <v>OK</v>
      </c>
      <c r="S7" s="1">
        <v>100</v>
      </c>
    </row>
    <row r="8" spans="1:19" ht="15.75" thickBot="1" x14ac:dyDescent="0.3">
      <c r="A8" s="4" t="s">
        <v>8</v>
      </c>
      <c r="B8" s="43"/>
      <c r="C8" s="56"/>
      <c r="D8" s="19"/>
      <c r="E8" s="19"/>
      <c r="F8" s="56"/>
      <c r="G8" s="56"/>
      <c r="H8" s="28"/>
      <c r="I8" s="21"/>
      <c r="J8" s="21"/>
      <c r="K8" s="21"/>
      <c r="L8" s="21"/>
      <c r="M8" s="21"/>
      <c r="N8" s="21"/>
      <c r="O8" s="19"/>
      <c r="S8" s="1">
        <v>100</v>
      </c>
    </row>
    <row r="9" spans="1:19" ht="15.75" thickBot="1" x14ac:dyDescent="0.3">
      <c r="A9" s="2" t="s">
        <v>4</v>
      </c>
      <c r="B9" s="45">
        <f t="shared" ref="B9:B11" si="6">F9-G9</f>
        <v>0</v>
      </c>
      <c r="C9" s="54"/>
      <c r="D9" s="22">
        <f t="shared" ref="D9:D11" si="7">B9*C9/100</f>
        <v>0</v>
      </c>
      <c r="E9" s="22">
        <f>Parametrit!$B$4-2027</f>
        <v>-3</v>
      </c>
      <c r="F9" s="54"/>
      <c r="G9" s="54"/>
      <c r="H9" s="42">
        <v>80</v>
      </c>
      <c r="I9" s="31">
        <f t="shared" ref="I9:I11" si="8">IF(N9="",(D9*(M9))/1000,(D9*(N9))/1000)</f>
        <v>0</v>
      </c>
      <c r="J9" s="22">
        <f t="shared" ref="J9:J11" si="9">IF(D9=0,0,I9*(1-E9/H9))</f>
        <v>0</v>
      </c>
      <c r="K9" s="22">
        <f>IF(I9=0,0,I9/H9)</f>
        <v>0</v>
      </c>
      <c r="L9" s="22">
        <f t="shared" ref="L9:L11" si="10">IF(N9="",F9*(C9/100)*(M9)/1000,F9*(C9/100)*(N9)/1000)</f>
        <v>0</v>
      </c>
      <c r="M9" s="32" cm="1">
        <f t="array" ref="M9">ROUND('Investoinnit ennen 2024'!K9*(Parametrit!$B$11/Parametrit!$B$7),_xlfn.IFS('2024'!S9=100,-2,'2024'!S9=1,0))</f>
        <v>0</v>
      </c>
      <c r="N9" s="32"/>
      <c r="O9" s="33">
        <f>H9</f>
        <v>80</v>
      </c>
      <c r="P9" s="33">
        <f t="shared" ref="P9:P11" si="11">O9</f>
        <v>80</v>
      </c>
      <c r="Q9" s="34" t="str">
        <f>IF(AND(B9&gt;0,C9=""),"Ilmoita tuella rahoitettu osuus",IF(C9&gt;100,"Tuella rahoitettu osuus ei voi olla yli 100",IF(AND(B9&gt;0,H9=""),"Pitoaika puuttuu",IF(E9&gt;H9,"Keski-ikä ei voi olla suurempi kuin pitoaika",IF(AND(B9&gt;0,E9=""),"Keski-ikä puuttuu",IF(AND(B9&gt;0,OR(H9&lt;O9,H9&gt;P9)),"Syötetty pitoaika ei ole pitoaikavälin sisällä","OK"))))))</f>
        <v>OK</v>
      </c>
      <c r="S9" s="1">
        <v>100</v>
      </c>
    </row>
    <row r="10" spans="1:19" ht="15.75" thickBot="1" x14ac:dyDescent="0.3">
      <c r="A10" s="2" t="s">
        <v>5</v>
      </c>
      <c r="B10" s="45">
        <f t="shared" si="6"/>
        <v>0</v>
      </c>
      <c r="C10" s="54"/>
      <c r="D10" s="22">
        <f t="shared" si="7"/>
        <v>0</v>
      </c>
      <c r="E10" s="22">
        <f>Parametrit!$B$4-2027</f>
        <v>-3</v>
      </c>
      <c r="F10" s="54"/>
      <c r="G10" s="54"/>
      <c r="H10" s="42">
        <v>65</v>
      </c>
      <c r="I10" s="31">
        <f t="shared" si="8"/>
        <v>0</v>
      </c>
      <c r="J10" s="22">
        <f t="shared" si="9"/>
        <v>0</v>
      </c>
      <c r="K10" s="22">
        <f>IF(I10=0,0,I10/H10)</f>
        <v>0</v>
      </c>
      <c r="L10" s="22">
        <f t="shared" si="10"/>
        <v>0</v>
      </c>
      <c r="M10" s="32" cm="1">
        <f t="array" ref="M10">ROUND('Investoinnit ennen 2024'!K10*(Parametrit!$B$11/Parametrit!$B$7),_xlfn.IFS('2024'!S10=100,-2,'2024'!S10=1,0))</f>
        <v>0</v>
      </c>
      <c r="N10" s="32"/>
      <c r="O10" s="33">
        <f>H10</f>
        <v>65</v>
      </c>
      <c r="P10" s="33">
        <f t="shared" si="11"/>
        <v>65</v>
      </c>
      <c r="Q10" s="34" t="str">
        <f>IF(AND(B10&gt;0,C10=""),"Ilmoita tuella rahoitettu osuus",IF(C10&gt;100,"Tuella rahoitettu osuus ei voi olla yli 100",IF(AND(B10&gt;0,H10=""),"Pitoaika puuttuu",IF(E10&gt;H10,"Keski-ikä ei voi olla suurempi kuin pitoaika",IF(AND(B10&gt;0,E10=""),"Keski-ikä puuttuu",IF(AND(B10&gt;0,OR(H10&lt;O10,H10&gt;P10)),"Syötetty pitoaika ei ole pitoaikavälin sisällä","OK"))))))</f>
        <v>OK</v>
      </c>
      <c r="S10" s="1">
        <v>100</v>
      </c>
    </row>
    <row r="11" spans="1:19" ht="15.75" thickBot="1" x14ac:dyDescent="0.3">
      <c r="A11" s="2" t="s">
        <v>7</v>
      </c>
      <c r="B11" s="45">
        <f t="shared" si="6"/>
        <v>0</v>
      </c>
      <c r="C11" s="54"/>
      <c r="D11" s="22">
        <f t="shared" si="7"/>
        <v>0</v>
      </c>
      <c r="E11" s="22">
        <f>Parametrit!$B$4-2027</f>
        <v>-3</v>
      </c>
      <c r="F11" s="54"/>
      <c r="G11" s="54"/>
      <c r="H11" s="42">
        <v>65</v>
      </c>
      <c r="I11" s="31">
        <f t="shared" si="8"/>
        <v>0</v>
      </c>
      <c r="J11" s="22">
        <f t="shared" si="9"/>
        <v>0</v>
      </c>
      <c r="K11" s="22">
        <f>IF(I11=0,0,I11/H11)</f>
        <v>0</v>
      </c>
      <c r="L11" s="22">
        <f t="shared" si="10"/>
        <v>0</v>
      </c>
      <c r="M11" s="32" cm="1">
        <f t="array" ref="M11">ROUND('Investoinnit ennen 2024'!K11*(Parametrit!$B$11/Parametrit!$B$7),_xlfn.IFS('2024'!S11=100,-2,'2024'!S11=1,0))</f>
        <v>0</v>
      </c>
      <c r="N11" s="32"/>
      <c r="O11" s="33">
        <f>H11</f>
        <v>65</v>
      </c>
      <c r="P11" s="33">
        <f t="shared" si="11"/>
        <v>65</v>
      </c>
      <c r="Q11" s="34" t="str">
        <f>IF(AND(B11&gt;0,C11=""),"Ilmoita tuella rahoitettu osuus",IF(C11&gt;100,"Tuella rahoitettu osuus ei voi olla yli 100",IF(AND(B11&gt;0,H11=""),"Pitoaika puuttuu",IF(E11&gt;H11,"Keski-ikä ei voi olla suurempi kuin pitoaika",IF(AND(B11&gt;0,E11=""),"Keski-ikä puuttuu",IF(AND(B11&gt;0,OR(H11&lt;O11,H11&gt;P11)),"Syötetty pitoaika ei ole pitoaikavälin sisällä","OK"))))))</f>
        <v>OK</v>
      </c>
      <c r="S11" s="1">
        <v>100</v>
      </c>
    </row>
    <row r="12" spans="1:19" ht="15.75" thickBot="1" x14ac:dyDescent="0.3">
      <c r="A12" s="4" t="s">
        <v>9</v>
      </c>
      <c r="B12" s="43"/>
      <c r="C12" s="56"/>
      <c r="D12" s="19"/>
      <c r="E12" s="19"/>
      <c r="F12" s="56"/>
      <c r="G12" s="56"/>
      <c r="H12" s="28"/>
      <c r="I12" s="21"/>
      <c r="J12" s="21"/>
      <c r="K12" s="21"/>
      <c r="L12" s="21"/>
      <c r="M12" s="21"/>
      <c r="N12" s="21"/>
      <c r="O12" s="19"/>
      <c r="S12" s="1">
        <v>100</v>
      </c>
    </row>
    <row r="13" spans="1:19" ht="15.75" thickBot="1" x14ac:dyDescent="0.3">
      <c r="A13" s="3" t="s">
        <v>10</v>
      </c>
      <c r="B13" s="45">
        <f t="shared" ref="B13:B15" si="12">F13-G13</f>
        <v>0</v>
      </c>
      <c r="C13" s="54"/>
      <c r="D13" s="22">
        <f t="shared" ref="D13:D15" si="13">B13*C13/100</f>
        <v>0</v>
      </c>
      <c r="E13" s="22">
        <f>Parametrit!$B$4-2027</f>
        <v>-3</v>
      </c>
      <c r="F13" s="54"/>
      <c r="G13" s="54"/>
      <c r="H13" s="39">
        <v>80</v>
      </c>
      <c r="I13" s="31">
        <f t="shared" ref="I13:I15" si="14">IF(N13="",(D13*(M13))/1000,(D13*(N13))/1000)</f>
        <v>0</v>
      </c>
      <c r="J13" s="22">
        <f t="shared" ref="J13:J15" si="15">IF(D13=0,0,I13*(1-E13/H13))</f>
        <v>0</v>
      </c>
      <c r="K13" s="22">
        <f>IF(I13=0,0,I13/H13)</f>
        <v>0</v>
      </c>
      <c r="L13" s="22">
        <f t="shared" ref="L13:L15" si="16">IF(N13="",F13*(C13/100)*(M13)/1000,F13*(C13/100)*(N13)/1000)</f>
        <v>0</v>
      </c>
      <c r="M13" s="32" cm="1">
        <f t="array" ref="M13">ROUND('Investoinnit ennen 2024'!K13*(Parametrit!$B$11/Parametrit!$B$7),_xlfn.IFS('2024'!S13=100,-2,'2024'!S13=1,0))</f>
        <v>0</v>
      </c>
      <c r="N13" s="32"/>
      <c r="O13" s="33">
        <f>H13</f>
        <v>80</v>
      </c>
      <c r="P13" s="33">
        <f t="shared" ref="P13:P15" si="17">O13</f>
        <v>80</v>
      </c>
      <c r="Q13" s="34" t="str">
        <f>IF(AND(B13&gt;0,C13=""),"Ilmoita tuella rahoitettu osuus",IF(C13&gt;100,"Tuella rahoitettu osuus ei voi olla yli 100",IF(AND(B13&gt;0,H13=""),"Pitoaika puuttuu",IF(E13&gt;H13,"Keski-ikä ei voi olla suurempi kuin pitoaika",IF(AND(B13&gt;0,E13=""),"Keski-ikä puuttuu",IF(AND(B13&gt;0,OR(H13&lt;O13,H13&gt;P13)),"Syötetty pitoaika ei ole pitoaikavälin sisällä","OK"))))))</f>
        <v>OK</v>
      </c>
      <c r="S13" s="1">
        <v>100</v>
      </c>
    </row>
    <row r="14" spans="1:19" ht="15.75" thickBot="1" x14ac:dyDescent="0.3">
      <c r="A14" s="3" t="s">
        <v>5</v>
      </c>
      <c r="B14" s="45">
        <f t="shared" si="12"/>
        <v>0</v>
      </c>
      <c r="C14" s="54"/>
      <c r="D14" s="22">
        <f t="shared" si="13"/>
        <v>0</v>
      </c>
      <c r="E14" s="22">
        <f>Parametrit!$B$4-2027</f>
        <v>-3</v>
      </c>
      <c r="F14" s="54"/>
      <c r="G14" s="54"/>
      <c r="H14" s="39">
        <v>65</v>
      </c>
      <c r="I14" s="31">
        <f t="shared" si="14"/>
        <v>0</v>
      </c>
      <c r="J14" s="22">
        <f t="shared" si="15"/>
        <v>0</v>
      </c>
      <c r="K14" s="22">
        <f>IF(I14=0,0,I14/H14)</f>
        <v>0</v>
      </c>
      <c r="L14" s="22">
        <f t="shared" si="16"/>
        <v>0</v>
      </c>
      <c r="M14" s="32" cm="1">
        <f t="array" ref="M14">ROUND('Investoinnit ennen 2024'!K14*(Parametrit!$B$11/Parametrit!$B$7),_xlfn.IFS('2024'!S14=100,-2,'2024'!S14=1,0))</f>
        <v>0</v>
      </c>
      <c r="N14" s="32"/>
      <c r="O14" s="33">
        <f>H14</f>
        <v>65</v>
      </c>
      <c r="P14" s="33">
        <f t="shared" si="17"/>
        <v>65</v>
      </c>
      <c r="Q14" s="34" t="str">
        <f>IF(AND(B14&gt;0,C14=""),"Ilmoita tuella rahoitettu osuus",IF(C14&gt;100,"Tuella rahoitettu osuus ei voi olla yli 100",IF(AND(B14&gt;0,H14=""),"Pitoaika puuttuu",IF(E14&gt;H14,"Keski-ikä ei voi olla suurempi kuin pitoaika",IF(AND(B14&gt;0,E14=""),"Keski-ikä puuttuu",IF(AND(B14&gt;0,OR(H14&lt;O14,H14&gt;P14)),"Syötetty pitoaika ei ole pitoaikavälin sisällä","OK"))))))</f>
        <v>OK</v>
      </c>
      <c r="S14" s="1">
        <v>100</v>
      </c>
    </row>
    <row r="15" spans="1:19" ht="15.75" thickBot="1" x14ac:dyDescent="0.3">
      <c r="A15" s="3" t="s">
        <v>11</v>
      </c>
      <c r="B15" s="45">
        <f t="shared" si="12"/>
        <v>0</v>
      </c>
      <c r="C15" s="54"/>
      <c r="D15" s="22">
        <f t="shared" si="13"/>
        <v>0</v>
      </c>
      <c r="E15" s="22">
        <f>Parametrit!$B$4-2027</f>
        <v>-3</v>
      </c>
      <c r="F15" s="54"/>
      <c r="G15" s="54"/>
      <c r="H15" s="39">
        <v>50</v>
      </c>
      <c r="I15" s="31">
        <f t="shared" si="14"/>
        <v>0</v>
      </c>
      <c r="J15" s="22">
        <f t="shared" si="15"/>
        <v>0</v>
      </c>
      <c r="K15" s="22">
        <f>IF(I15=0,0,I15/H15)</f>
        <v>0</v>
      </c>
      <c r="L15" s="22">
        <f t="shared" si="16"/>
        <v>0</v>
      </c>
      <c r="M15" s="32" cm="1">
        <f t="array" ref="M15">ROUND('Investoinnit ennen 2024'!K15*(Parametrit!$B$11/Parametrit!$B$7),_xlfn.IFS('2024'!S15=100,-2,'2024'!S15=1,0))</f>
        <v>0</v>
      </c>
      <c r="N15" s="32"/>
      <c r="O15" s="33">
        <f>H15</f>
        <v>50</v>
      </c>
      <c r="P15" s="33">
        <f t="shared" si="17"/>
        <v>50</v>
      </c>
      <c r="Q15" s="34" t="str">
        <f>IF(AND(B15&gt;0,C15=""),"Ilmoita tuella rahoitettu osuus",IF(C15&gt;100,"Tuella rahoitettu osuus ei voi olla yli 100",IF(AND(B15&gt;0,H15=""),"Pitoaika puuttuu",IF(E15&gt;H15,"Keski-ikä ei voi olla suurempi kuin pitoaika",IF(AND(B15&gt;0,E15=""),"Keski-ikä puuttuu",IF(AND(B15&gt;0,OR(H15&lt;O15,H15&gt;P15)),"Syötetty pitoaika ei ole pitoaikavälin sisällä","OK"))))))</f>
        <v>OK</v>
      </c>
      <c r="S15" s="1">
        <v>100</v>
      </c>
    </row>
    <row r="16" spans="1:19" ht="15.75" thickBot="1" x14ac:dyDescent="0.3">
      <c r="A16" s="4" t="s">
        <v>12</v>
      </c>
      <c r="B16" s="43"/>
      <c r="C16" s="56"/>
      <c r="D16" s="19"/>
      <c r="E16" s="19"/>
      <c r="F16" s="56"/>
      <c r="G16" s="56"/>
      <c r="H16" s="28"/>
      <c r="I16" s="21"/>
      <c r="J16" s="21"/>
      <c r="K16" s="21"/>
      <c r="L16" s="21"/>
      <c r="M16" s="21"/>
      <c r="N16" s="21"/>
      <c r="O16" s="19"/>
      <c r="S16" s="1">
        <v>100</v>
      </c>
    </row>
    <row r="17" spans="1:19" ht="15.75" thickBot="1" x14ac:dyDescent="0.3">
      <c r="A17" s="2" t="s">
        <v>10</v>
      </c>
      <c r="B17" s="45">
        <f t="shared" ref="B17:B24" si="18">F17-G17</f>
        <v>0</v>
      </c>
      <c r="C17" s="54"/>
      <c r="D17" s="22">
        <f t="shared" ref="D17:D24" si="19">B17*C17/100</f>
        <v>0</v>
      </c>
      <c r="E17" s="22">
        <f>Parametrit!$B$4-2027</f>
        <v>-3</v>
      </c>
      <c r="F17" s="54"/>
      <c r="G17" s="54"/>
      <c r="H17" s="42">
        <v>80</v>
      </c>
      <c r="I17" s="31">
        <f t="shared" ref="I17:I24" si="20">IF(N17="",(D17*(M17))/1000,(D17*(N17))/1000)</f>
        <v>0</v>
      </c>
      <c r="J17" s="22">
        <f t="shared" ref="J17:J24" si="21">IF(D17=0,0,I17*(1-E17/H17))</f>
        <v>0</v>
      </c>
      <c r="K17" s="22">
        <f t="shared" ref="K17:K24" si="22">IF(I17=0,0,I17/H17)</f>
        <v>0</v>
      </c>
      <c r="L17" s="22">
        <f t="shared" ref="L17:L24" si="23">IF(N17="",F17*(C17/100)*(M17)/1000,F17*(C17/100)*(N17)/1000)</f>
        <v>0</v>
      </c>
      <c r="M17" s="32" cm="1">
        <f t="array" ref="M17">ROUND('Investoinnit ennen 2024'!K17*(Parametrit!$B$11/Parametrit!$B$7),_xlfn.IFS('2024'!S17=100,-2,'2024'!S17=1,0))</f>
        <v>0</v>
      </c>
      <c r="N17" s="32"/>
      <c r="O17" s="33">
        <f t="shared" ref="O17:O24" si="24">H17</f>
        <v>80</v>
      </c>
      <c r="P17" s="33">
        <f t="shared" ref="P17:P24" si="25">O17</f>
        <v>80</v>
      </c>
      <c r="Q17" s="34" t="str">
        <f t="shared" ref="Q17:Q24" si="26">IF(AND(B17&gt;0,C17=""),"Ilmoita tuella rahoitettu osuus",IF(C17&gt;100,"Tuella rahoitettu osuus ei voi olla yli 100",IF(AND(B17&gt;0,H17=""),"Pitoaika puuttuu",IF(E17&gt;H17,"Keski-ikä ei voi olla suurempi kuin pitoaika",IF(AND(B17&gt;0,E17=""),"Keski-ikä puuttuu",IF(AND(B17&gt;0,OR(H17&lt;O17,H17&gt;P17)),"Syötetty pitoaika ei ole pitoaikavälin sisällä","OK"))))))</f>
        <v>OK</v>
      </c>
      <c r="S17" s="1">
        <v>100</v>
      </c>
    </row>
    <row r="18" spans="1:19" ht="15.75" thickBot="1" x14ac:dyDescent="0.3">
      <c r="A18" s="2" t="s">
        <v>13</v>
      </c>
      <c r="B18" s="45">
        <f t="shared" si="18"/>
        <v>0</v>
      </c>
      <c r="C18" s="54"/>
      <c r="D18" s="22">
        <f t="shared" si="19"/>
        <v>0</v>
      </c>
      <c r="E18" s="22">
        <f>Parametrit!$B$4-2027</f>
        <v>-3</v>
      </c>
      <c r="F18" s="54"/>
      <c r="G18" s="54"/>
      <c r="H18" s="42">
        <v>80</v>
      </c>
      <c r="I18" s="31">
        <f t="shared" si="20"/>
        <v>0</v>
      </c>
      <c r="J18" s="22">
        <f t="shared" si="21"/>
        <v>0</v>
      </c>
      <c r="K18" s="22">
        <f t="shared" si="22"/>
        <v>0</v>
      </c>
      <c r="L18" s="22">
        <f t="shared" si="23"/>
        <v>0</v>
      </c>
      <c r="M18" s="32" cm="1">
        <f t="array" ref="M18">ROUND('Investoinnit ennen 2024'!K18*(Parametrit!$B$11/Parametrit!$B$7),_xlfn.IFS('2024'!S18=100,-2,'2024'!S18=1,0))</f>
        <v>0</v>
      </c>
      <c r="N18" s="32"/>
      <c r="O18" s="33">
        <f t="shared" si="24"/>
        <v>80</v>
      </c>
      <c r="P18" s="33">
        <f t="shared" si="25"/>
        <v>80</v>
      </c>
      <c r="Q18" s="34" t="str">
        <f t="shared" si="26"/>
        <v>OK</v>
      </c>
      <c r="S18" s="1">
        <v>100</v>
      </c>
    </row>
    <row r="19" spans="1:19" ht="15.75" thickBot="1" x14ac:dyDescent="0.3">
      <c r="A19" s="2" t="s">
        <v>5</v>
      </c>
      <c r="B19" s="45">
        <f t="shared" si="18"/>
        <v>0</v>
      </c>
      <c r="C19" s="54"/>
      <c r="D19" s="22">
        <f t="shared" si="19"/>
        <v>0</v>
      </c>
      <c r="E19" s="22">
        <f>Parametrit!$B$4-2027</f>
        <v>-3</v>
      </c>
      <c r="F19" s="54"/>
      <c r="G19" s="54"/>
      <c r="H19" s="42">
        <v>65</v>
      </c>
      <c r="I19" s="31">
        <f t="shared" si="20"/>
        <v>0</v>
      </c>
      <c r="J19" s="22">
        <f t="shared" si="21"/>
        <v>0</v>
      </c>
      <c r="K19" s="22">
        <f t="shared" si="22"/>
        <v>0</v>
      </c>
      <c r="L19" s="22">
        <f t="shared" si="23"/>
        <v>0</v>
      </c>
      <c r="M19" s="32" cm="1">
        <f t="array" ref="M19">ROUND('Investoinnit ennen 2024'!K19*(Parametrit!$B$11/Parametrit!$B$7),_xlfn.IFS('2024'!S19=100,-2,'2024'!S19=1,0))</f>
        <v>0</v>
      </c>
      <c r="N19" s="32"/>
      <c r="O19" s="33">
        <f t="shared" si="24"/>
        <v>65</v>
      </c>
      <c r="P19" s="33">
        <f t="shared" si="25"/>
        <v>65</v>
      </c>
      <c r="Q19" s="34" t="str">
        <f t="shared" si="26"/>
        <v>OK</v>
      </c>
      <c r="S19" s="1">
        <v>100</v>
      </c>
    </row>
    <row r="20" spans="1:19" ht="15.75" thickBot="1" x14ac:dyDescent="0.3">
      <c r="A20" s="2" t="s">
        <v>14</v>
      </c>
      <c r="B20" s="45">
        <f t="shared" si="18"/>
        <v>0</v>
      </c>
      <c r="C20" s="54"/>
      <c r="D20" s="22">
        <f t="shared" si="19"/>
        <v>0</v>
      </c>
      <c r="E20" s="22">
        <f>Parametrit!$B$4-2027</f>
        <v>-3</v>
      </c>
      <c r="F20" s="54"/>
      <c r="G20" s="54"/>
      <c r="H20" s="42">
        <v>65</v>
      </c>
      <c r="I20" s="31">
        <f t="shared" si="20"/>
        <v>0</v>
      </c>
      <c r="J20" s="22">
        <f t="shared" si="21"/>
        <v>0</v>
      </c>
      <c r="K20" s="22">
        <f t="shared" si="22"/>
        <v>0</v>
      </c>
      <c r="L20" s="22">
        <f t="shared" si="23"/>
        <v>0</v>
      </c>
      <c r="M20" s="32" cm="1">
        <f t="array" ref="M20">ROUND('Investoinnit ennen 2024'!K20*(Parametrit!$B$11/Parametrit!$B$7),_xlfn.IFS('2024'!S20=100,-2,'2024'!S20=1,0))</f>
        <v>0</v>
      </c>
      <c r="N20" s="32"/>
      <c r="O20" s="33">
        <f t="shared" si="24"/>
        <v>65</v>
      </c>
      <c r="P20" s="33">
        <f t="shared" si="25"/>
        <v>65</v>
      </c>
      <c r="Q20" s="34" t="str">
        <f t="shared" si="26"/>
        <v>OK</v>
      </c>
      <c r="S20" s="1">
        <v>100</v>
      </c>
    </row>
    <row r="21" spans="1:19" ht="15.75" thickBot="1" x14ac:dyDescent="0.3">
      <c r="A21" s="2" t="s">
        <v>15</v>
      </c>
      <c r="B21" s="45">
        <f t="shared" si="18"/>
        <v>0</v>
      </c>
      <c r="C21" s="54"/>
      <c r="D21" s="22">
        <f t="shared" si="19"/>
        <v>0</v>
      </c>
      <c r="E21" s="22">
        <f>Parametrit!$B$4-2027</f>
        <v>-3</v>
      </c>
      <c r="F21" s="54"/>
      <c r="G21" s="54"/>
      <c r="H21" s="42">
        <v>65</v>
      </c>
      <c r="I21" s="31">
        <f t="shared" si="20"/>
        <v>0</v>
      </c>
      <c r="J21" s="22">
        <f t="shared" si="21"/>
        <v>0</v>
      </c>
      <c r="K21" s="22">
        <f t="shared" si="22"/>
        <v>0</v>
      </c>
      <c r="L21" s="22">
        <f t="shared" si="23"/>
        <v>0</v>
      </c>
      <c r="M21" s="32" cm="1">
        <f t="array" ref="M21">ROUND('Investoinnit ennen 2024'!K21*(Parametrit!$B$11/Parametrit!$B$7),_xlfn.IFS('2024'!S21=100,-2,'2024'!S21=1,0))</f>
        <v>0</v>
      </c>
      <c r="N21" s="32"/>
      <c r="O21" s="33">
        <f t="shared" si="24"/>
        <v>65</v>
      </c>
      <c r="P21" s="33">
        <f t="shared" si="25"/>
        <v>65</v>
      </c>
      <c r="Q21" s="34" t="str">
        <f t="shared" si="26"/>
        <v>OK</v>
      </c>
      <c r="S21" s="1">
        <v>100</v>
      </c>
    </row>
    <row r="22" spans="1:19" ht="15.75" thickBot="1" x14ac:dyDescent="0.3">
      <c r="A22" s="2" t="s">
        <v>6</v>
      </c>
      <c r="B22" s="45">
        <f t="shared" si="18"/>
        <v>0</v>
      </c>
      <c r="C22" s="54"/>
      <c r="D22" s="22">
        <f t="shared" si="19"/>
        <v>0</v>
      </c>
      <c r="E22" s="22">
        <f>Parametrit!$B$4-2027</f>
        <v>-3</v>
      </c>
      <c r="F22" s="54"/>
      <c r="G22" s="54"/>
      <c r="H22" s="42">
        <v>65</v>
      </c>
      <c r="I22" s="31">
        <f t="shared" si="20"/>
        <v>0</v>
      </c>
      <c r="J22" s="22">
        <f t="shared" si="21"/>
        <v>0</v>
      </c>
      <c r="K22" s="22">
        <f t="shared" si="22"/>
        <v>0</v>
      </c>
      <c r="L22" s="22">
        <f t="shared" si="23"/>
        <v>0</v>
      </c>
      <c r="M22" s="32" cm="1">
        <f t="array" ref="M22">ROUND('Investoinnit ennen 2024'!K22*(Parametrit!$B$11/Parametrit!$B$7),_xlfn.IFS('2024'!S22=100,-2,'2024'!S22=1,0))</f>
        <v>0</v>
      </c>
      <c r="N22" s="32"/>
      <c r="O22" s="33">
        <f t="shared" si="24"/>
        <v>65</v>
      </c>
      <c r="P22" s="33">
        <f t="shared" si="25"/>
        <v>65</v>
      </c>
      <c r="Q22" s="34" t="str">
        <f t="shared" si="26"/>
        <v>OK</v>
      </c>
      <c r="S22" s="1">
        <v>100</v>
      </c>
    </row>
    <row r="23" spans="1:19" ht="15.75" thickBot="1" x14ac:dyDescent="0.3">
      <c r="A23" s="2" t="s">
        <v>11</v>
      </c>
      <c r="B23" s="45">
        <f t="shared" si="18"/>
        <v>0</v>
      </c>
      <c r="C23" s="54"/>
      <c r="D23" s="22">
        <f t="shared" si="19"/>
        <v>0</v>
      </c>
      <c r="E23" s="22">
        <f>Parametrit!$B$4-2027</f>
        <v>-3</v>
      </c>
      <c r="F23" s="54"/>
      <c r="G23" s="54"/>
      <c r="H23" s="42">
        <v>50</v>
      </c>
      <c r="I23" s="31">
        <f t="shared" si="20"/>
        <v>0</v>
      </c>
      <c r="J23" s="22">
        <f t="shared" si="21"/>
        <v>0</v>
      </c>
      <c r="K23" s="22">
        <f t="shared" si="22"/>
        <v>0</v>
      </c>
      <c r="L23" s="22">
        <f t="shared" si="23"/>
        <v>0</v>
      </c>
      <c r="M23" s="32" cm="1">
        <f t="array" ref="M23">ROUND('Investoinnit ennen 2024'!K23*(Parametrit!$B$11/Parametrit!$B$7),_xlfn.IFS('2024'!S23=100,-2,'2024'!S23=1,0))</f>
        <v>0</v>
      </c>
      <c r="N23" s="32"/>
      <c r="O23" s="33">
        <f t="shared" si="24"/>
        <v>50</v>
      </c>
      <c r="P23" s="33">
        <f t="shared" si="25"/>
        <v>50</v>
      </c>
      <c r="Q23" s="34" t="str">
        <f t="shared" si="26"/>
        <v>OK</v>
      </c>
      <c r="S23" s="1">
        <v>100</v>
      </c>
    </row>
    <row r="24" spans="1:19" ht="15.75" thickBot="1" x14ac:dyDescent="0.3">
      <c r="A24" s="2" t="s">
        <v>7</v>
      </c>
      <c r="B24" s="45">
        <f t="shared" si="18"/>
        <v>0</v>
      </c>
      <c r="C24" s="54"/>
      <c r="D24" s="22">
        <f t="shared" si="19"/>
        <v>0</v>
      </c>
      <c r="E24" s="22">
        <f>Parametrit!$B$4-2027</f>
        <v>-3</v>
      </c>
      <c r="F24" s="54"/>
      <c r="G24" s="54"/>
      <c r="H24" s="42">
        <v>50</v>
      </c>
      <c r="I24" s="31">
        <f t="shared" si="20"/>
        <v>0</v>
      </c>
      <c r="J24" s="22">
        <f t="shared" si="21"/>
        <v>0</v>
      </c>
      <c r="K24" s="22">
        <f t="shared" si="22"/>
        <v>0</v>
      </c>
      <c r="L24" s="22">
        <f t="shared" si="23"/>
        <v>0</v>
      </c>
      <c r="M24" s="32" cm="1">
        <f t="array" ref="M24">ROUND('Investoinnit ennen 2024'!K24*(Parametrit!$B$11/Parametrit!$B$7),_xlfn.IFS('2024'!S24=100,-2,'2024'!S24=1,0))</f>
        <v>0</v>
      </c>
      <c r="N24" s="32"/>
      <c r="O24" s="33">
        <f t="shared" si="24"/>
        <v>50</v>
      </c>
      <c r="P24" s="33">
        <f t="shared" si="25"/>
        <v>50</v>
      </c>
      <c r="Q24" s="34" t="str">
        <f t="shared" si="26"/>
        <v>OK</v>
      </c>
      <c r="S24" s="1">
        <v>100</v>
      </c>
    </row>
    <row r="25" spans="1:19" ht="15.75" thickBot="1" x14ac:dyDescent="0.3">
      <c r="A25" s="4" t="s">
        <v>16</v>
      </c>
      <c r="B25" s="43"/>
      <c r="C25" s="56"/>
      <c r="D25" s="19"/>
      <c r="E25" s="19"/>
      <c r="F25" s="56"/>
      <c r="G25" s="56"/>
      <c r="H25" s="28"/>
      <c r="I25" s="21"/>
      <c r="J25" s="21"/>
      <c r="K25" s="21"/>
      <c r="L25" s="21"/>
      <c r="M25" s="21"/>
      <c r="N25" s="21"/>
      <c r="O25" s="19"/>
      <c r="S25" s="1">
        <v>100</v>
      </c>
    </row>
    <row r="26" spans="1:19" ht="15.75" thickBot="1" x14ac:dyDescent="0.3">
      <c r="A26" s="3" t="s">
        <v>17</v>
      </c>
      <c r="B26" s="45">
        <f t="shared" ref="B26:B34" si="27">F26-G26</f>
        <v>0</v>
      </c>
      <c r="C26" s="54"/>
      <c r="D26" s="22">
        <f t="shared" ref="D26:D34" si="28">B26*C26/100</f>
        <v>0</v>
      </c>
      <c r="E26" s="22">
        <f>Parametrit!$B$4-2027</f>
        <v>-3</v>
      </c>
      <c r="F26" s="54"/>
      <c r="G26" s="54"/>
      <c r="H26" s="39">
        <v>65</v>
      </c>
      <c r="I26" s="31">
        <f t="shared" ref="I26:I34" si="29">IF(N26="",(D26*(M26))/1000,(D26*(N26))/1000)</f>
        <v>0</v>
      </c>
      <c r="J26" s="22">
        <f t="shared" ref="J26:J34" si="30">IF(D26=0,0,I26*(1-E26/H26))</f>
        <v>0</v>
      </c>
      <c r="K26" s="22">
        <f t="shared" ref="K26:K34" si="31">IF(I26=0,0,I26/H26)</f>
        <v>0</v>
      </c>
      <c r="L26" s="22">
        <f t="shared" ref="L26:L34" si="32">IF(N26="",F26*(C26/100)*(M26)/1000,F26*(C26/100)*(N26)/1000)</f>
        <v>0</v>
      </c>
      <c r="M26" s="32" cm="1">
        <f t="array" ref="M26">ROUND('Investoinnit ennen 2024'!K26*(Parametrit!$B$11/Parametrit!$B$7),_xlfn.IFS('2024'!S26=100,-2,'2024'!S26=1,0))</f>
        <v>0</v>
      </c>
      <c r="N26" s="32"/>
      <c r="O26" s="33">
        <f t="shared" ref="O26:O34" si="33">H26</f>
        <v>65</v>
      </c>
      <c r="P26" s="33">
        <f t="shared" ref="P26:P34" si="34">O26</f>
        <v>65</v>
      </c>
      <c r="Q26" s="34" t="str">
        <f t="shared" ref="Q26:Q34" si="35">IF(AND(B26&gt;0,C26=""),"Ilmoita tuella rahoitettu osuus",IF(C26&gt;100,"Tuella rahoitettu osuus ei voi olla yli 100",IF(AND(B26&gt;0,H26=""),"Pitoaika puuttuu",IF(E26&gt;H26,"Keski-ikä ei voi olla suurempi kuin pitoaika",IF(AND(B26&gt;0,E26=""),"Keski-ikä puuttuu",IF(AND(B26&gt;0,OR(H26&lt;O26,H26&gt;P26)),"Syötetty pitoaika ei ole pitoaikavälin sisällä","OK"))))))</f>
        <v>OK</v>
      </c>
      <c r="S26" s="1">
        <v>100</v>
      </c>
    </row>
    <row r="27" spans="1:19" ht="15.75" thickBot="1" x14ac:dyDescent="0.3">
      <c r="A27" s="3" t="s">
        <v>18</v>
      </c>
      <c r="B27" s="45">
        <f t="shared" si="27"/>
        <v>0</v>
      </c>
      <c r="C27" s="54"/>
      <c r="D27" s="22">
        <f t="shared" si="28"/>
        <v>0</v>
      </c>
      <c r="E27" s="22">
        <f>Parametrit!$B$4-2027</f>
        <v>-3</v>
      </c>
      <c r="F27" s="54"/>
      <c r="G27" s="54"/>
      <c r="H27" s="39">
        <v>65</v>
      </c>
      <c r="I27" s="31">
        <f t="shared" si="29"/>
        <v>0</v>
      </c>
      <c r="J27" s="22">
        <f t="shared" si="30"/>
        <v>0</v>
      </c>
      <c r="K27" s="22">
        <f t="shared" si="31"/>
        <v>0</v>
      </c>
      <c r="L27" s="22">
        <f t="shared" si="32"/>
        <v>0</v>
      </c>
      <c r="M27" s="32" cm="1">
        <f t="array" ref="M27">ROUND('Investoinnit ennen 2024'!K27*(Parametrit!$B$11/Parametrit!$B$7),_xlfn.IFS('2024'!S27=100,-2,'2024'!S27=1,0))</f>
        <v>0</v>
      </c>
      <c r="N27" s="32"/>
      <c r="O27" s="33">
        <f t="shared" si="33"/>
        <v>65</v>
      </c>
      <c r="P27" s="33">
        <f t="shared" si="34"/>
        <v>65</v>
      </c>
      <c r="Q27" s="34" t="str">
        <f t="shared" si="35"/>
        <v>OK</v>
      </c>
      <c r="S27" s="1">
        <v>100</v>
      </c>
    </row>
    <row r="28" spans="1:19" ht="15.75" thickBot="1" x14ac:dyDescent="0.3">
      <c r="A28" s="3" t="s">
        <v>19</v>
      </c>
      <c r="B28" s="45">
        <f t="shared" si="27"/>
        <v>0</v>
      </c>
      <c r="C28" s="54"/>
      <c r="D28" s="22">
        <f t="shared" si="28"/>
        <v>0</v>
      </c>
      <c r="E28" s="22">
        <f>Parametrit!$B$4-2027</f>
        <v>-3</v>
      </c>
      <c r="F28" s="54"/>
      <c r="G28" s="54"/>
      <c r="H28" s="39">
        <v>65</v>
      </c>
      <c r="I28" s="31">
        <f t="shared" si="29"/>
        <v>0</v>
      </c>
      <c r="J28" s="22">
        <f t="shared" si="30"/>
        <v>0</v>
      </c>
      <c r="K28" s="22">
        <f t="shared" si="31"/>
        <v>0</v>
      </c>
      <c r="L28" s="22">
        <f t="shared" si="32"/>
        <v>0</v>
      </c>
      <c r="M28" s="32" cm="1">
        <f t="array" ref="M28">ROUND('Investoinnit ennen 2024'!K28*(Parametrit!$B$11/Parametrit!$B$7),_xlfn.IFS('2024'!S28=100,-2,'2024'!S28=1,0))</f>
        <v>0</v>
      </c>
      <c r="N28" s="32"/>
      <c r="O28" s="33">
        <f t="shared" si="33"/>
        <v>65</v>
      </c>
      <c r="P28" s="33">
        <f t="shared" si="34"/>
        <v>65</v>
      </c>
      <c r="Q28" s="34" t="str">
        <f t="shared" si="35"/>
        <v>OK</v>
      </c>
      <c r="S28" s="1">
        <v>100</v>
      </c>
    </row>
    <row r="29" spans="1:19" ht="15.75" thickBot="1" x14ac:dyDescent="0.3">
      <c r="A29" s="3" t="s">
        <v>20</v>
      </c>
      <c r="B29" s="45">
        <f t="shared" si="27"/>
        <v>0</v>
      </c>
      <c r="C29" s="54"/>
      <c r="D29" s="22">
        <f t="shared" si="28"/>
        <v>0</v>
      </c>
      <c r="E29" s="22">
        <f>Parametrit!$B$4-2027</f>
        <v>-3</v>
      </c>
      <c r="F29" s="54"/>
      <c r="G29" s="54"/>
      <c r="H29" s="39">
        <v>65</v>
      </c>
      <c r="I29" s="31">
        <f t="shared" si="29"/>
        <v>0</v>
      </c>
      <c r="J29" s="22">
        <f t="shared" si="30"/>
        <v>0</v>
      </c>
      <c r="K29" s="22">
        <f t="shared" si="31"/>
        <v>0</v>
      </c>
      <c r="L29" s="22">
        <f t="shared" si="32"/>
        <v>0</v>
      </c>
      <c r="M29" s="32" cm="1">
        <f t="array" ref="M29">ROUND('Investoinnit ennen 2024'!K29*(Parametrit!$B$11/Parametrit!$B$7),_xlfn.IFS('2024'!S29=100,-2,'2024'!S29=1,0))</f>
        <v>0</v>
      </c>
      <c r="N29" s="32"/>
      <c r="O29" s="33">
        <f t="shared" si="33"/>
        <v>65</v>
      </c>
      <c r="P29" s="33">
        <f t="shared" si="34"/>
        <v>65</v>
      </c>
      <c r="Q29" s="34" t="str">
        <f t="shared" si="35"/>
        <v>OK</v>
      </c>
      <c r="S29" s="1">
        <v>100</v>
      </c>
    </row>
    <row r="30" spans="1:19" ht="15.75" thickBot="1" x14ac:dyDescent="0.3">
      <c r="A30" s="3" t="s">
        <v>21</v>
      </c>
      <c r="B30" s="45">
        <f t="shared" si="27"/>
        <v>0</v>
      </c>
      <c r="C30" s="54"/>
      <c r="D30" s="22">
        <f t="shared" si="28"/>
        <v>0</v>
      </c>
      <c r="E30" s="22">
        <f>Parametrit!$B$4-2027</f>
        <v>-3</v>
      </c>
      <c r="F30" s="54"/>
      <c r="G30" s="54"/>
      <c r="H30" s="39">
        <v>65</v>
      </c>
      <c r="I30" s="31">
        <f t="shared" si="29"/>
        <v>0</v>
      </c>
      <c r="J30" s="22">
        <f t="shared" si="30"/>
        <v>0</v>
      </c>
      <c r="K30" s="22">
        <f t="shared" si="31"/>
        <v>0</v>
      </c>
      <c r="L30" s="22">
        <f t="shared" si="32"/>
        <v>0</v>
      </c>
      <c r="M30" s="32" cm="1">
        <f t="array" ref="M30">ROUND('Investoinnit ennen 2024'!K30*(Parametrit!$B$11/Parametrit!$B$7),_xlfn.IFS('2024'!S30=100,-2,'2024'!S30=1,0))</f>
        <v>0</v>
      </c>
      <c r="N30" s="32"/>
      <c r="O30" s="33">
        <f t="shared" si="33"/>
        <v>65</v>
      </c>
      <c r="P30" s="33">
        <f t="shared" si="34"/>
        <v>65</v>
      </c>
      <c r="Q30" s="34" t="str">
        <f t="shared" si="35"/>
        <v>OK</v>
      </c>
      <c r="S30" s="1">
        <v>100</v>
      </c>
    </row>
    <row r="31" spans="1:19" ht="15.75" thickBot="1" x14ac:dyDescent="0.3">
      <c r="A31" s="3" t="s">
        <v>22</v>
      </c>
      <c r="B31" s="45">
        <f t="shared" si="27"/>
        <v>0</v>
      </c>
      <c r="C31" s="54"/>
      <c r="D31" s="22">
        <f t="shared" si="28"/>
        <v>0</v>
      </c>
      <c r="E31" s="22">
        <f>Parametrit!$B$4-2027</f>
        <v>-3</v>
      </c>
      <c r="F31" s="54"/>
      <c r="G31" s="54"/>
      <c r="H31" s="39">
        <v>50</v>
      </c>
      <c r="I31" s="31">
        <f t="shared" si="29"/>
        <v>0</v>
      </c>
      <c r="J31" s="22">
        <f t="shared" si="30"/>
        <v>0</v>
      </c>
      <c r="K31" s="22">
        <f t="shared" si="31"/>
        <v>0</v>
      </c>
      <c r="L31" s="22">
        <f t="shared" si="32"/>
        <v>0</v>
      </c>
      <c r="M31" s="32" cm="1">
        <f t="array" ref="M31">ROUND('Investoinnit ennen 2024'!K31*(Parametrit!$B$11/Parametrit!$B$7),_xlfn.IFS('2024'!S31=100,-2,'2024'!S31=1,0))</f>
        <v>0</v>
      </c>
      <c r="N31" s="32"/>
      <c r="O31" s="33">
        <f t="shared" si="33"/>
        <v>50</v>
      </c>
      <c r="P31" s="33">
        <f t="shared" si="34"/>
        <v>50</v>
      </c>
      <c r="Q31" s="34" t="str">
        <f t="shared" si="35"/>
        <v>OK</v>
      </c>
      <c r="S31" s="1">
        <v>100</v>
      </c>
    </row>
    <row r="32" spans="1:19" ht="15.75" thickBot="1" x14ac:dyDescent="0.3">
      <c r="A32" s="3" t="s">
        <v>23</v>
      </c>
      <c r="B32" s="45">
        <f t="shared" si="27"/>
        <v>0</v>
      </c>
      <c r="C32" s="54"/>
      <c r="D32" s="22">
        <f t="shared" si="28"/>
        <v>0</v>
      </c>
      <c r="E32" s="22">
        <f>Parametrit!$B$4-2027</f>
        <v>-3</v>
      </c>
      <c r="F32" s="54"/>
      <c r="G32" s="54"/>
      <c r="H32" s="39">
        <v>65</v>
      </c>
      <c r="I32" s="31">
        <f t="shared" si="29"/>
        <v>0</v>
      </c>
      <c r="J32" s="22">
        <f t="shared" si="30"/>
        <v>0</v>
      </c>
      <c r="K32" s="22">
        <f t="shared" si="31"/>
        <v>0</v>
      </c>
      <c r="L32" s="22">
        <f t="shared" si="32"/>
        <v>0</v>
      </c>
      <c r="M32" s="32" cm="1">
        <f t="array" ref="M32">ROUND('Investoinnit ennen 2024'!K32*(Parametrit!$B$11/Parametrit!$B$7),_xlfn.IFS('2024'!S32=100,-2,'2024'!S32=1,0))</f>
        <v>0</v>
      </c>
      <c r="N32" s="32"/>
      <c r="O32" s="33">
        <f t="shared" si="33"/>
        <v>65</v>
      </c>
      <c r="P32" s="33">
        <f t="shared" si="34"/>
        <v>65</v>
      </c>
      <c r="Q32" s="34" t="str">
        <f t="shared" si="35"/>
        <v>OK</v>
      </c>
      <c r="S32" s="1">
        <v>100</v>
      </c>
    </row>
    <row r="33" spans="1:19" ht="15.75" thickBot="1" x14ac:dyDescent="0.3">
      <c r="A33" s="3" t="s">
        <v>24</v>
      </c>
      <c r="B33" s="45">
        <f t="shared" si="27"/>
        <v>0</v>
      </c>
      <c r="C33" s="54"/>
      <c r="D33" s="22">
        <f t="shared" si="28"/>
        <v>0</v>
      </c>
      <c r="E33" s="22">
        <f>Parametrit!$B$4-2027</f>
        <v>-3</v>
      </c>
      <c r="F33" s="54"/>
      <c r="G33" s="54"/>
      <c r="H33" s="39">
        <v>65</v>
      </c>
      <c r="I33" s="31">
        <f t="shared" si="29"/>
        <v>0</v>
      </c>
      <c r="J33" s="22">
        <f t="shared" si="30"/>
        <v>0</v>
      </c>
      <c r="K33" s="22">
        <f t="shared" si="31"/>
        <v>0</v>
      </c>
      <c r="L33" s="22">
        <f t="shared" si="32"/>
        <v>0</v>
      </c>
      <c r="M33" s="32" cm="1">
        <f t="array" ref="M33">ROUND('Investoinnit ennen 2024'!K33*(Parametrit!$B$11/Parametrit!$B$7),_xlfn.IFS('2024'!S33=100,-2,'2024'!S33=1,0))</f>
        <v>0</v>
      </c>
      <c r="N33" s="32"/>
      <c r="O33" s="33">
        <f t="shared" si="33"/>
        <v>65</v>
      </c>
      <c r="P33" s="33">
        <f t="shared" si="34"/>
        <v>65</v>
      </c>
      <c r="Q33" s="34" t="str">
        <f t="shared" si="35"/>
        <v>OK</v>
      </c>
      <c r="S33" s="1">
        <v>100</v>
      </c>
    </row>
    <row r="34" spans="1:19" ht="15.75" thickBot="1" x14ac:dyDescent="0.3">
      <c r="A34" s="3" t="s">
        <v>25</v>
      </c>
      <c r="B34" s="45">
        <f t="shared" si="27"/>
        <v>0</v>
      </c>
      <c r="C34" s="54"/>
      <c r="D34" s="22">
        <f t="shared" si="28"/>
        <v>0</v>
      </c>
      <c r="E34" s="22">
        <f>Parametrit!$B$4-2027</f>
        <v>-3</v>
      </c>
      <c r="F34" s="54"/>
      <c r="G34" s="54"/>
      <c r="H34" s="39">
        <v>40</v>
      </c>
      <c r="I34" s="31">
        <f t="shared" si="29"/>
        <v>0</v>
      </c>
      <c r="J34" s="22">
        <f t="shared" si="30"/>
        <v>0</v>
      </c>
      <c r="K34" s="22">
        <f t="shared" si="31"/>
        <v>0</v>
      </c>
      <c r="L34" s="22">
        <f t="shared" si="32"/>
        <v>0</v>
      </c>
      <c r="M34" s="32" cm="1">
        <f t="array" ref="M34">ROUND('Investoinnit ennen 2024'!K34*(Parametrit!$B$11/Parametrit!$B$7),_xlfn.IFS('2024'!S34=100,-2,'2024'!S34=1,0))</f>
        <v>0</v>
      </c>
      <c r="N34" s="32"/>
      <c r="O34" s="33">
        <f t="shared" si="33"/>
        <v>40</v>
      </c>
      <c r="P34" s="33">
        <f t="shared" si="34"/>
        <v>40</v>
      </c>
      <c r="Q34" s="34" t="str">
        <f t="shared" si="35"/>
        <v>OK</v>
      </c>
      <c r="S34" s="1">
        <v>100</v>
      </c>
    </row>
    <row r="35" spans="1:19" ht="15.75" thickBot="1" x14ac:dyDescent="0.3">
      <c r="A35" s="4" t="s">
        <v>26</v>
      </c>
      <c r="B35" s="43"/>
      <c r="C35" s="56"/>
      <c r="D35" s="19"/>
      <c r="E35" s="19"/>
      <c r="F35" s="56"/>
      <c r="G35" s="56"/>
      <c r="H35" s="28"/>
      <c r="I35" s="21"/>
      <c r="J35" s="21"/>
      <c r="K35" s="21"/>
      <c r="L35" s="21"/>
      <c r="M35" s="21"/>
      <c r="N35" s="21"/>
      <c r="O35" s="19"/>
      <c r="S35" s="1">
        <v>100</v>
      </c>
    </row>
    <row r="36" spans="1:19" ht="15.75" thickBot="1" x14ac:dyDescent="0.3">
      <c r="A36" s="3" t="s">
        <v>27</v>
      </c>
      <c r="B36" s="45">
        <f>F36-G36</f>
        <v>0</v>
      </c>
      <c r="C36" s="54"/>
      <c r="D36" s="22">
        <f>B36*C36/100</f>
        <v>0</v>
      </c>
      <c r="E36" s="38"/>
      <c r="F36" s="54"/>
      <c r="G36" s="54"/>
      <c r="H36" s="44"/>
      <c r="I36" s="31">
        <f>IF(N36="",(D36*(M36))/1000,(D36*(N36))/1000)</f>
        <v>0</v>
      </c>
      <c r="J36" s="22">
        <f>I36</f>
        <v>0</v>
      </c>
      <c r="K36" s="22">
        <v>0</v>
      </c>
      <c r="L36" s="22">
        <f>IF(N36="",F36*(C36/100)*(M36)/1000,F36*(C36/100)*(N36)/1000)</f>
        <v>0</v>
      </c>
      <c r="M36" s="32" cm="1">
        <f t="array" ref="M36">ROUND('Investoinnit ennen 2024'!K36*(Parametrit!$B$11/Parametrit!$B$7),_xlfn.IFS('2024'!S36=100,-2,'2024'!S36=1,0))</f>
        <v>0</v>
      </c>
      <c r="N36" s="32"/>
      <c r="O36" s="33"/>
      <c r="P36" s="33"/>
      <c r="Q36" s="34" t="str">
        <f>IF(AND(B36&gt;0,C36=""),"Ilmoita tuella rahoitettu osuus",IF(C36&gt;100,"Tuella rahoitettu osuus ei voi olla yli 100","OK"))</f>
        <v>OK</v>
      </c>
      <c r="S36" s="1">
        <v>100</v>
      </c>
    </row>
    <row r="37" spans="1:19" ht="30" customHeight="1" thickBot="1" x14ac:dyDescent="0.3">
      <c r="A37" s="6" t="s">
        <v>28</v>
      </c>
      <c r="B37" s="43"/>
      <c r="C37" s="56"/>
      <c r="D37" s="19"/>
      <c r="E37" s="19"/>
      <c r="F37" s="56"/>
      <c r="G37" s="56"/>
      <c r="H37" s="29"/>
      <c r="I37" s="21"/>
      <c r="J37" s="21"/>
      <c r="K37" s="21"/>
      <c r="L37" s="21"/>
      <c r="M37" s="21"/>
      <c r="N37" s="21"/>
      <c r="O37" s="19"/>
      <c r="S37" s="1">
        <v>100</v>
      </c>
    </row>
    <row r="38" spans="1:19" ht="25.5" customHeight="1" x14ac:dyDescent="0.25">
      <c r="A38" s="5" t="s">
        <v>29</v>
      </c>
      <c r="B38" s="43"/>
      <c r="C38" s="56"/>
      <c r="D38" s="19"/>
      <c r="E38" s="19"/>
      <c r="F38" s="56"/>
      <c r="G38" s="56"/>
      <c r="H38" s="28"/>
      <c r="I38" s="21"/>
      <c r="J38" s="21"/>
      <c r="K38" s="21"/>
      <c r="L38" s="21"/>
      <c r="M38" s="21"/>
      <c r="N38" s="21"/>
      <c r="O38" s="19"/>
      <c r="S38" s="1">
        <v>100</v>
      </c>
    </row>
    <row r="39" spans="1:19" ht="15.75" thickBot="1" x14ac:dyDescent="0.3">
      <c r="A39" s="3" t="s">
        <v>30</v>
      </c>
      <c r="B39" s="45">
        <f t="shared" ref="B39:B47" si="36">F39-G39</f>
        <v>0</v>
      </c>
      <c r="C39" s="54"/>
      <c r="D39" s="22">
        <f t="shared" ref="D39:D47" si="37">B39*C39/100</f>
        <v>0</v>
      </c>
      <c r="E39" s="22">
        <f>Parametrit!$B$4-2027</f>
        <v>-3</v>
      </c>
      <c r="F39" s="54"/>
      <c r="G39" s="54"/>
      <c r="H39" s="39">
        <v>50</v>
      </c>
      <c r="I39" s="31">
        <f t="shared" ref="I39:I47" si="38">IF(N39="",(D39*(M39))/1000,(D39*(N39))/1000)</f>
        <v>0</v>
      </c>
      <c r="J39" s="22">
        <f t="shared" ref="J39:J47" si="39">IF(D39=0,0,I39*(1-E39/H39))</f>
        <v>0</v>
      </c>
      <c r="K39" s="22">
        <f t="shared" ref="K39:K47" si="40">IF(I39=0,0,I39/H39)</f>
        <v>0</v>
      </c>
      <c r="L39" s="22">
        <f t="shared" ref="L39:L47" si="41">IF(N39="",F39*(C39/100)*(M39)/1000,F39*(C39/100)*(N39)/1000)</f>
        <v>0</v>
      </c>
      <c r="M39" s="32" cm="1">
        <f t="array" ref="M39">ROUND('Investoinnit ennen 2024'!K39*(Parametrit!$B$11/Parametrit!$B$7),_xlfn.IFS('2024'!S39=100,-2,'2024'!S39=1,0))</f>
        <v>0</v>
      </c>
      <c r="N39" s="32"/>
      <c r="O39" s="33">
        <f t="shared" ref="O39:O47" si="42">H39</f>
        <v>50</v>
      </c>
      <c r="P39" s="33">
        <f t="shared" ref="P39:P47" si="43">O39</f>
        <v>50</v>
      </c>
      <c r="Q39" s="34" t="str">
        <f t="shared" ref="Q39:Q47" si="44">IF(AND(B39&gt;0,C39=""),"Ilmoita tuella rahoitettu osuus",IF(C39&gt;100,"Tuella rahoitettu osuus ei voi olla yli 100",IF(AND(B39&gt;0,H39=""),"Pitoaika puuttuu",IF(E39&gt;H39,"Keski-ikä ei voi olla suurempi kuin pitoaika",IF(AND(B39&gt;0,E39=""),"Keski-ikä puuttuu",IF(AND(B39&gt;0,OR(H39&lt;O39,H39&gt;P39)),"Syötetty pitoaika ei ole pitoaikavälin sisällä","OK"))))))</f>
        <v>OK</v>
      </c>
      <c r="S39" s="1">
        <v>100</v>
      </c>
    </row>
    <row r="40" spans="1:19" ht="15.75" thickBot="1" x14ac:dyDescent="0.3">
      <c r="A40" s="2" t="s">
        <v>31</v>
      </c>
      <c r="B40" s="45">
        <f t="shared" si="36"/>
        <v>0</v>
      </c>
      <c r="C40" s="54"/>
      <c r="D40" s="22">
        <f t="shared" si="37"/>
        <v>0</v>
      </c>
      <c r="E40" s="22">
        <f>Parametrit!$B$4-2027</f>
        <v>-3</v>
      </c>
      <c r="F40" s="54"/>
      <c r="G40" s="54"/>
      <c r="H40" s="39">
        <v>50</v>
      </c>
      <c r="I40" s="31">
        <f t="shared" si="38"/>
        <v>0</v>
      </c>
      <c r="J40" s="22">
        <f t="shared" si="39"/>
        <v>0</v>
      </c>
      <c r="K40" s="22">
        <f t="shared" si="40"/>
        <v>0</v>
      </c>
      <c r="L40" s="22">
        <f t="shared" si="41"/>
        <v>0</v>
      </c>
      <c r="M40" s="32" cm="1">
        <f t="array" ref="M40">ROUND('Investoinnit ennen 2024'!K40*(Parametrit!$B$11/Parametrit!$B$7),_xlfn.IFS('2024'!S40=100,-2,'2024'!S40=1,0))</f>
        <v>0</v>
      </c>
      <c r="N40" s="32"/>
      <c r="O40" s="33">
        <f t="shared" si="42"/>
        <v>50</v>
      </c>
      <c r="P40" s="33">
        <f t="shared" si="43"/>
        <v>50</v>
      </c>
      <c r="Q40" s="34" t="str">
        <f t="shared" si="44"/>
        <v>OK</v>
      </c>
      <c r="S40" s="1">
        <v>100</v>
      </c>
    </row>
    <row r="41" spans="1:19" ht="15.75" thickBot="1" x14ac:dyDescent="0.3">
      <c r="A41" s="2" t="s">
        <v>32</v>
      </c>
      <c r="B41" s="45">
        <f t="shared" si="36"/>
        <v>0</v>
      </c>
      <c r="C41" s="54"/>
      <c r="D41" s="22">
        <f t="shared" si="37"/>
        <v>0</v>
      </c>
      <c r="E41" s="22">
        <f>Parametrit!$B$4-2027</f>
        <v>-3</v>
      </c>
      <c r="F41" s="54"/>
      <c r="G41" s="54"/>
      <c r="H41" s="39">
        <v>50</v>
      </c>
      <c r="I41" s="31">
        <f t="shared" si="38"/>
        <v>0</v>
      </c>
      <c r="J41" s="22">
        <f t="shared" si="39"/>
        <v>0</v>
      </c>
      <c r="K41" s="22">
        <f t="shared" si="40"/>
        <v>0</v>
      </c>
      <c r="L41" s="22">
        <f t="shared" si="41"/>
        <v>0</v>
      </c>
      <c r="M41" s="32" cm="1">
        <f t="array" ref="M41">ROUND('Investoinnit ennen 2024'!K41*(Parametrit!$B$11/Parametrit!$B$7),_xlfn.IFS('2024'!S41=100,-2,'2024'!S41=1,0))</f>
        <v>0</v>
      </c>
      <c r="N41" s="32"/>
      <c r="O41" s="33">
        <f t="shared" si="42"/>
        <v>50</v>
      </c>
      <c r="P41" s="33">
        <f t="shared" si="43"/>
        <v>50</v>
      </c>
      <c r="Q41" s="34" t="str">
        <f t="shared" si="44"/>
        <v>OK</v>
      </c>
      <c r="S41" s="1">
        <v>100</v>
      </c>
    </row>
    <row r="42" spans="1:19" ht="15.75" thickBot="1" x14ac:dyDescent="0.3">
      <c r="A42" s="2" t="s">
        <v>33</v>
      </c>
      <c r="B42" s="45">
        <f t="shared" si="36"/>
        <v>0</v>
      </c>
      <c r="C42" s="54"/>
      <c r="D42" s="22">
        <f t="shared" si="37"/>
        <v>0</v>
      </c>
      <c r="E42" s="22">
        <f>Parametrit!$B$4-2027</f>
        <v>-3</v>
      </c>
      <c r="F42" s="54"/>
      <c r="G42" s="54"/>
      <c r="H42" s="42">
        <v>50</v>
      </c>
      <c r="I42" s="31">
        <f t="shared" si="38"/>
        <v>0</v>
      </c>
      <c r="J42" s="22">
        <f t="shared" si="39"/>
        <v>0</v>
      </c>
      <c r="K42" s="22">
        <f t="shared" si="40"/>
        <v>0</v>
      </c>
      <c r="L42" s="22">
        <f t="shared" si="41"/>
        <v>0</v>
      </c>
      <c r="M42" s="32" cm="1">
        <f t="array" ref="M42">ROUND('Investoinnit ennen 2024'!K42*(Parametrit!$B$11/Parametrit!$B$7),_xlfn.IFS('2024'!S42=100,-2,'2024'!S42=1,0))</f>
        <v>0</v>
      </c>
      <c r="N42" s="32"/>
      <c r="O42" s="33">
        <f t="shared" si="42"/>
        <v>50</v>
      </c>
      <c r="P42" s="33">
        <f t="shared" si="43"/>
        <v>50</v>
      </c>
      <c r="Q42" s="34" t="str">
        <f t="shared" si="44"/>
        <v>OK</v>
      </c>
      <c r="S42" s="1">
        <v>100</v>
      </c>
    </row>
    <row r="43" spans="1:19" ht="15.75" thickBot="1" x14ac:dyDescent="0.3">
      <c r="A43" s="2" t="s">
        <v>34</v>
      </c>
      <c r="B43" s="45">
        <f t="shared" si="36"/>
        <v>0</v>
      </c>
      <c r="C43" s="54"/>
      <c r="D43" s="22">
        <f t="shared" si="37"/>
        <v>0</v>
      </c>
      <c r="E43" s="22">
        <f>Parametrit!$B$4-2027</f>
        <v>-3</v>
      </c>
      <c r="F43" s="54"/>
      <c r="G43" s="54"/>
      <c r="H43" s="42">
        <v>40</v>
      </c>
      <c r="I43" s="31">
        <f t="shared" si="38"/>
        <v>0</v>
      </c>
      <c r="J43" s="22">
        <f t="shared" si="39"/>
        <v>0</v>
      </c>
      <c r="K43" s="22">
        <f t="shared" si="40"/>
        <v>0</v>
      </c>
      <c r="L43" s="22">
        <f t="shared" si="41"/>
        <v>0</v>
      </c>
      <c r="M43" s="32" cm="1">
        <f t="array" ref="M43">ROUND('Investoinnit ennen 2024'!K43*(Parametrit!$B$11/Parametrit!$B$7),_xlfn.IFS('2024'!S43=100,-2,'2024'!S43=1,0))</f>
        <v>0</v>
      </c>
      <c r="N43" s="32"/>
      <c r="O43" s="33">
        <f t="shared" si="42"/>
        <v>40</v>
      </c>
      <c r="P43" s="33">
        <f t="shared" si="43"/>
        <v>40</v>
      </c>
      <c r="Q43" s="34" t="str">
        <f t="shared" si="44"/>
        <v>OK</v>
      </c>
      <c r="S43" s="1">
        <v>100</v>
      </c>
    </row>
    <row r="44" spans="1:19" ht="15.75" thickBot="1" x14ac:dyDescent="0.3">
      <c r="A44" s="2" t="s">
        <v>35</v>
      </c>
      <c r="B44" s="45">
        <f t="shared" si="36"/>
        <v>0</v>
      </c>
      <c r="C44" s="54"/>
      <c r="D44" s="22">
        <f t="shared" si="37"/>
        <v>0</v>
      </c>
      <c r="E44" s="22">
        <f>Parametrit!$B$4-2027</f>
        <v>-3</v>
      </c>
      <c r="F44" s="54"/>
      <c r="G44" s="54"/>
      <c r="H44" s="42">
        <v>40</v>
      </c>
      <c r="I44" s="31">
        <f t="shared" si="38"/>
        <v>0</v>
      </c>
      <c r="J44" s="22">
        <f t="shared" si="39"/>
        <v>0</v>
      </c>
      <c r="K44" s="22">
        <f t="shared" si="40"/>
        <v>0</v>
      </c>
      <c r="L44" s="22">
        <f t="shared" si="41"/>
        <v>0</v>
      </c>
      <c r="M44" s="32" cm="1">
        <f t="array" ref="M44">ROUND('Investoinnit ennen 2024'!K44*(Parametrit!$B$11/Parametrit!$B$7),_xlfn.IFS('2024'!S44=100,-2,'2024'!S44=1,0))</f>
        <v>0</v>
      </c>
      <c r="N44" s="32"/>
      <c r="O44" s="33">
        <f t="shared" si="42"/>
        <v>40</v>
      </c>
      <c r="P44" s="33">
        <f t="shared" si="43"/>
        <v>40</v>
      </c>
      <c r="Q44" s="34" t="str">
        <f t="shared" si="44"/>
        <v>OK</v>
      </c>
      <c r="S44" s="1">
        <v>100</v>
      </c>
    </row>
    <row r="45" spans="1:19" ht="15.75" thickBot="1" x14ac:dyDescent="0.3">
      <c r="A45" s="2" t="s">
        <v>36</v>
      </c>
      <c r="B45" s="45">
        <f t="shared" si="36"/>
        <v>0</v>
      </c>
      <c r="C45" s="54"/>
      <c r="D45" s="22">
        <f t="shared" si="37"/>
        <v>0</v>
      </c>
      <c r="E45" s="22">
        <f>Parametrit!$B$4-2027</f>
        <v>-3</v>
      </c>
      <c r="F45" s="54"/>
      <c r="G45" s="54"/>
      <c r="H45" s="42">
        <v>40</v>
      </c>
      <c r="I45" s="31">
        <f t="shared" si="38"/>
        <v>0</v>
      </c>
      <c r="J45" s="22">
        <f t="shared" si="39"/>
        <v>0</v>
      </c>
      <c r="K45" s="22">
        <f t="shared" si="40"/>
        <v>0</v>
      </c>
      <c r="L45" s="22">
        <f t="shared" si="41"/>
        <v>0</v>
      </c>
      <c r="M45" s="32" cm="1">
        <f t="array" ref="M45">ROUND('Investoinnit ennen 2024'!K45*(Parametrit!$B$11/Parametrit!$B$7),_xlfn.IFS('2024'!S45=100,-2,'2024'!S45=1,0))</f>
        <v>0</v>
      </c>
      <c r="N45" s="32"/>
      <c r="O45" s="33">
        <f t="shared" si="42"/>
        <v>40</v>
      </c>
      <c r="P45" s="33">
        <f t="shared" si="43"/>
        <v>40</v>
      </c>
      <c r="Q45" s="34" t="str">
        <f t="shared" si="44"/>
        <v>OK</v>
      </c>
      <c r="S45" s="1">
        <v>100</v>
      </c>
    </row>
    <row r="46" spans="1:19" ht="15.75" thickBot="1" x14ac:dyDescent="0.3">
      <c r="A46" s="2" t="s">
        <v>37</v>
      </c>
      <c r="B46" s="45">
        <f t="shared" si="36"/>
        <v>0</v>
      </c>
      <c r="C46" s="54"/>
      <c r="D46" s="22">
        <f t="shared" si="37"/>
        <v>0</v>
      </c>
      <c r="E46" s="22">
        <f>Parametrit!$B$4-2027</f>
        <v>-3</v>
      </c>
      <c r="F46" s="54"/>
      <c r="G46" s="54"/>
      <c r="H46" s="42">
        <v>50</v>
      </c>
      <c r="I46" s="31">
        <f t="shared" si="38"/>
        <v>0</v>
      </c>
      <c r="J46" s="22">
        <f t="shared" si="39"/>
        <v>0</v>
      </c>
      <c r="K46" s="22">
        <f t="shared" si="40"/>
        <v>0</v>
      </c>
      <c r="L46" s="22">
        <f t="shared" si="41"/>
        <v>0</v>
      </c>
      <c r="M46" s="32" cm="1">
        <f t="array" ref="M46">ROUND('Investoinnit ennen 2024'!K46*(Parametrit!$B$11/Parametrit!$B$7),_xlfn.IFS('2024'!S46=100,-2,'2024'!S46=1,0))</f>
        <v>0</v>
      </c>
      <c r="N46" s="32"/>
      <c r="O46" s="33">
        <f t="shared" si="42"/>
        <v>50</v>
      </c>
      <c r="P46" s="33">
        <f t="shared" si="43"/>
        <v>50</v>
      </c>
      <c r="Q46" s="34" t="str">
        <f t="shared" si="44"/>
        <v>OK</v>
      </c>
      <c r="S46" s="1">
        <v>100</v>
      </c>
    </row>
    <row r="47" spans="1:19" ht="15.75" thickBot="1" x14ac:dyDescent="0.3">
      <c r="A47" s="2" t="s">
        <v>38</v>
      </c>
      <c r="B47" s="45">
        <f t="shared" si="36"/>
        <v>0</v>
      </c>
      <c r="C47" s="54"/>
      <c r="D47" s="22">
        <f t="shared" si="37"/>
        <v>0</v>
      </c>
      <c r="E47" s="22">
        <f>Parametrit!$B$4-2027</f>
        <v>-3</v>
      </c>
      <c r="F47" s="54"/>
      <c r="G47" s="54"/>
      <c r="H47" s="39">
        <v>50</v>
      </c>
      <c r="I47" s="31">
        <f t="shared" si="38"/>
        <v>0</v>
      </c>
      <c r="J47" s="22">
        <f t="shared" si="39"/>
        <v>0</v>
      </c>
      <c r="K47" s="22">
        <f t="shared" si="40"/>
        <v>0</v>
      </c>
      <c r="L47" s="22">
        <f t="shared" si="41"/>
        <v>0</v>
      </c>
      <c r="M47" s="32" cm="1">
        <f t="array" ref="M47">ROUND('Investoinnit ennen 2024'!K47*(Parametrit!$B$11/Parametrit!$B$7),_xlfn.IFS('2024'!S47=100,-2,'2024'!S47=1,0))</f>
        <v>0</v>
      </c>
      <c r="N47" s="32"/>
      <c r="O47" s="33">
        <f t="shared" si="42"/>
        <v>50</v>
      </c>
      <c r="P47" s="33">
        <f t="shared" si="43"/>
        <v>50</v>
      </c>
      <c r="Q47" s="34" t="str">
        <f t="shared" si="44"/>
        <v>OK</v>
      </c>
      <c r="S47" s="1">
        <v>100</v>
      </c>
    </row>
    <row r="48" spans="1:19" ht="25.5" customHeight="1" x14ac:dyDescent="0.25">
      <c r="A48" s="5" t="s">
        <v>39</v>
      </c>
      <c r="B48" s="43"/>
      <c r="C48" s="56"/>
      <c r="D48" s="19"/>
      <c r="E48" s="19"/>
      <c r="F48" s="56"/>
      <c r="G48" s="56"/>
      <c r="H48" s="28"/>
      <c r="I48" s="21"/>
      <c r="J48" s="21"/>
      <c r="K48" s="21"/>
      <c r="L48" s="21"/>
      <c r="M48" s="21"/>
      <c r="N48" s="21"/>
      <c r="O48" s="19"/>
      <c r="S48" s="1">
        <v>100</v>
      </c>
    </row>
    <row r="49" spans="1:19" ht="15.75" thickBot="1" x14ac:dyDescent="0.3">
      <c r="A49" s="2" t="s">
        <v>40</v>
      </c>
      <c r="B49" s="45">
        <f t="shared" ref="B49:B57" si="45">F49-G49</f>
        <v>0</v>
      </c>
      <c r="C49" s="54"/>
      <c r="D49" s="22">
        <f t="shared" ref="D49:D57" si="46">B49*C49/100</f>
        <v>0</v>
      </c>
      <c r="E49" s="22">
        <f>Parametrit!$B$4-2027</f>
        <v>-3</v>
      </c>
      <c r="F49" s="54"/>
      <c r="G49" s="54"/>
      <c r="H49" s="42">
        <v>20</v>
      </c>
      <c r="I49" s="31">
        <f t="shared" ref="I49:I57" si="47">IF(N49="",(D49*(M49))/1000,(D49*(N49))/1000)</f>
        <v>0</v>
      </c>
      <c r="J49" s="22">
        <f t="shared" ref="J49:J57" si="48">IF(D49=0,0,I49*(1-E49/H49))</f>
        <v>0</v>
      </c>
      <c r="K49" s="22">
        <f t="shared" ref="K49:K57" si="49">IF(I49=0,0,I49/H49)</f>
        <v>0</v>
      </c>
      <c r="L49" s="22">
        <f t="shared" ref="L49:L57" si="50">IF(N49="",F49*(C49/100)*(M49)/1000,F49*(C49/100)*(N49)/1000)</f>
        <v>0</v>
      </c>
      <c r="M49" s="32" cm="1">
        <f t="array" ref="M49">ROUND('Investoinnit ennen 2024'!K49*(Parametrit!$B$11/Parametrit!$B$7),_xlfn.IFS('2024'!S49=100,-2,'2024'!S49=1,0))</f>
        <v>0</v>
      </c>
      <c r="N49" s="32"/>
      <c r="O49" s="33">
        <f t="shared" ref="O49:O57" si="51">H49</f>
        <v>20</v>
      </c>
      <c r="P49" s="33">
        <f t="shared" ref="P49:P57" si="52">O49</f>
        <v>20</v>
      </c>
      <c r="Q49" s="34" t="str">
        <f t="shared" ref="Q49:Q57" si="53">IF(AND(B49&gt;0,C49=""),"Ilmoita tuella rahoitettu osuus",IF(C49&gt;100,"Tuella rahoitettu osuus ei voi olla yli 100",IF(AND(B49&gt;0,H49=""),"Pitoaika puuttuu",IF(E49&gt;H49,"Keski-ikä ei voi olla suurempi kuin pitoaika",IF(AND(B49&gt;0,E49=""),"Keski-ikä puuttuu",IF(AND(B49&gt;0,OR(H49&lt;O49,H49&gt;P49)),"Syötetty pitoaika ei ole pitoaikavälin sisällä","OK"))))))</f>
        <v>OK</v>
      </c>
      <c r="S49" s="1">
        <v>100</v>
      </c>
    </row>
    <row r="50" spans="1:19" ht="15.75" thickBot="1" x14ac:dyDescent="0.3">
      <c r="A50" s="2" t="s">
        <v>41</v>
      </c>
      <c r="B50" s="45">
        <f t="shared" si="45"/>
        <v>0</v>
      </c>
      <c r="C50" s="54"/>
      <c r="D50" s="22">
        <f t="shared" si="46"/>
        <v>0</v>
      </c>
      <c r="E50" s="22">
        <f>Parametrit!$B$4-2027</f>
        <v>-3</v>
      </c>
      <c r="F50" s="54"/>
      <c r="G50" s="54"/>
      <c r="H50" s="42">
        <v>20</v>
      </c>
      <c r="I50" s="31">
        <f t="shared" si="47"/>
        <v>0</v>
      </c>
      <c r="J50" s="22">
        <f t="shared" si="48"/>
        <v>0</v>
      </c>
      <c r="K50" s="22">
        <f t="shared" si="49"/>
        <v>0</v>
      </c>
      <c r="L50" s="22">
        <f t="shared" si="50"/>
        <v>0</v>
      </c>
      <c r="M50" s="32" cm="1">
        <f t="array" ref="M50">ROUND('Investoinnit ennen 2024'!K50*(Parametrit!$B$11/Parametrit!$B$7),_xlfn.IFS('2024'!S50=100,-2,'2024'!S50=1,0))</f>
        <v>0</v>
      </c>
      <c r="N50" s="32"/>
      <c r="O50" s="33">
        <f t="shared" si="51"/>
        <v>20</v>
      </c>
      <c r="P50" s="33">
        <f t="shared" si="52"/>
        <v>20</v>
      </c>
      <c r="Q50" s="34" t="str">
        <f t="shared" si="53"/>
        <v>OK</v>
      </c>
      <c r="S50" s="1">
        <v>100</v>
      </c>
    </row>
    <row r="51" spans="1:19" ht="15.75" thickBot="1" x14ac:dyDescent="0.3">
      <c r="A51" s="2" t="s">
        <v>42</v>
      </c>
      <c r="B51" s="45">
        <f t="shared" si="45"/>
        <v>0</v>
      </c>
      <c r="C51" s="54"/>
      <c r="D51" s="22">
        <f t="shared" si="46"/>
        <v>0</v>
      </c>
      <c r="E51" s="22">
        <f>Parametrit!$B$4-2027</f>
        <v>-3</v>
      </c>
      <c r="F51" s="54"/>
      <c r="G51" s="54"/>
      <c r="H51" s="42">
        <v>20</v>
      </c>
      <c r="I51" s="31">
        <f t="shared" si="47"/>
        <v>0</v>
      </c>
      <c r="J51" s="22">
        <f t="shared" si="48"/>
        <v>0</v>
      </c>
      <c r="K51" s="22">
        <f t="shared" si="49"/>
        <v>0</v>
      </c>
      <c r="L51" s="22">
        <f t="shared" si="50"/>
        <v>0</v>
      </c>
      <c r="M51" s="32" cm="1">
        <f t="array" ref="M51">ROUND('Investoinnit ennen 2024'!K51*(Parametrit!$B$11/Parametrit!$B$7),_xlfn.IFS('2024'!S51=100,-2,'2024'!S51=1,0))</f>
        <v>0</v>
      </c>
      <c r="N51" s="32"/>
      <c r="O51" s="33">
        <f t="shared" si="51"/>
        <v>20</v>
      </c>
      <c r="P51" s="33">
        <f t="shared" si="52"/>
        <v>20</v>
      </c>
      <c r="Q51" s="34" t="str">
        <f t="shared" si="53"/>
        <v>OK</v>
      </c>
      <c r="S51" s="1">
        <v>100</v>
      </c>
    </row>
    <row r="52" spans="1:19" ht="15.75" thickBot="1" x14ac:dyDescent="0.3">
      <c r="A52" s="2" t="s">
        <v>43</v>
      </c>
      <c r="B52" s="45">
        <f t="shared" si="45"/>
        <v>0</v>
      </c>
      <c r="C52" s="54"/>
      <c r="D52" s="22">
        <f t="shared" si="46"/>
        <v>0</v>
      </c>
      <c r="E52" s="22">
        <f>Parametrit!$B$4-2027</f>
        <v>-3</v>
      </c>
      <c r="F52" s="54"/>
      <c r="G52" s="54"/>
      <c r="H52" s="42">
        <v>20</v>
      </c>
      <c r="I52" s="31">
        <f t="shared" si="47"/>
        <v>0</v>
      </c>
      <c r="J52" s="22">
        <f t="shared" si="48"/>
        <v>0</v>
      </c>
      <c r="K52" s="22">
        <f t="shared" si="49"/>
        <v>0</v>
      </c>
      <c r="L52" s="22">
        <f t="shared" si="50"/>
        <v>0</v>
      </c>
      <c r="M52" s="32" cm="1">
        <f t="array" ref="M52">ROUND('Investoinnit ennen 2024'!K52*(Parametrit!$B$11/Parametrit!$B$7),_xlfn.IFS('2024'!S52=100,-2,'2024'!S52=1,0))</f>
        <v>0</v>
      </c>
      <c r="N52" s="32"/>
      <c r="O52" s="33">
        <f t="shared" si="51"/>
        <v>20</v>
      </c>
      <c r="P52" s="33">
        <f t="shared" si="52"/>
        <v>20</v>
      </c>
      <c r="Q52" s="34" t="str">
        <f t="shared" si="53"/>
        <v>OK</v>
      </c>
      <c r="S52" s="1">
        <v>100</v>
      </c>
    </row>
    <row r="53" spans="1:19" ht="15.75" thickBot="1" x14ac:dyDescent="0.3">
      <c r="A53" s="2" t="s">
        <v>44</v>
      </c>
      <c r="B53" s="45">
        <f t="shared" si="45"/>
        <v>0</v>
      </c>
      <c r="C53" s="54"/>
      <c r="D53" s="22">
        <f t="shared" si="46"/>
        <v>0</v>
      </c>
      <c r="E53" s="22">
        <f>Parametrit!$B$4-2027</f>
        <v>-3</v>
      </c>
      <c r="F53" s="54"/>
      <c r="G53" s="54"/>
      <c r="H53" s="42">
        <v>20</v>
      </c>
      <c r="I53" s="31">
        <f t="shared" si="47"/>
        <v>0</v>
      </c>
      <c r="J53" s="22">
        <f t="shared" si="48"/>
        <v>0</v>
      </c>
      <c r="K53" s="22">
        <f t="shared" si="49"/>
        <v>0</v>
      </c>
      <c r="L53" s="22">
        <f t="shared" si="50"/>
        <v>0</v>
      </c>
      <c r="M53" s="32" cm="1">
        <f t="array" ref="M53">ROUND('Investoinnit ennen 2024'!K53*(Parametrit!$B$11/Parametrit!$B$7),_xlfn.IFS('2024'!S53=100,-2,'2024'!S53=1,0))</f>
        <v>0</v>
      </c>
      <c r="N53" s="32"/>
      <c r="O53" s="33">
        <f t="shared" si="51"/>
        <v>20</v>
      </c>
      <c r="P53" s="33">
        <f t="shared" si="52"/>
        <v>20</v>
      </c>
      <c r="Q53" s="34" t="str">
        <f t="shared" si="53"/>
        <v>OK</v>
      </c>
      <c r="S53" s="1">
        <v>100</v>
      </c>
    </row>
    <row r="54" spans="1:19" ht="15.75" thickBot="1" x14ac:dyDescent="0.3">
      <c r="A54" s="2" t="s">
        <v>45</v>
      </c>
      <c r="B54" s="45">
        <f t="shared" si="45"/>
        <v>0</v>
      </c>
      <c r="C54" s="54"/>
      <c r="D54" s="22">
        <f t="shared" si="46"/>
        <v>0</v>
      </c>
      <c r="E54" s="22">
        <f>Parametrit!$B$4-2027</f>
        <v>-3</v>
      </c>
      <c r="F54" s="54"/>
      <c r="G54" s="54"/>
      <c r="H54" s="42">
        <v>20</v>
      </c>
      <c r="I54" s="31">
        <f t="shared" si="47"/>
        <v>0</v>
      </c>
      <c r="J54" s="22">
        <f t="shared" si="48"/>
        <v>0</v>
      </c>
      <c r="K54" s="22">
        <f t="shared" si="49"/>
        <v>0</v>
      </c>
      <c r="L54" s="22">
        <f t="shared" si="50"/>
        <v>0</v>
      </c>
      <c r="M54" s="32" cm="1">
        <f t="array" ref="M54">ROUND('Investoinnit ennen 2024'!K54*(Parametrit!$B$11/Parametrit!$B$7),_xlfn.IFS('2024'!S54=100,-2,'2024'!S54=1,0))</f>
        <v>0</v>
      </c>
      <c r="N54" s="32"/>
      <c r="O54" s="33">
        <f t="shared" si="51"/>
        <v>20</v>
      </c>
      <c r="P54" s="33">
        <f t="shared" si="52"/>
        <v>20</v>
      </c>
      <c r="Q54" s="34" t="str">
        <f t="shared" si="53"/>
        <v>OK</v>
      </c>
      <c r="S54" s="1">
        <v>100</v>
      </c>
    </row>
    <row r="55" spans="1:19" ht="15.75" thickBot="1" x14ac:dyDescent="0.3">
      <c r="A55" s="2" t="s">
        <v>46</v>
      </c>
      <c r="B55" s="45">
        <f t="shared" si="45"/>
        <v>0</v>
      </c>
      <c r="C55" s="54"/>
      <c r="D55" s="22">
        <f t="shared" si="46"/>
        <v>0</v>
      </c>
      <c r="E55" s="22">
        <f>Parametrit!$B$4-2027</f>
        <v>-3</v>
      </c>
      <c r="F55" s="54"/>
      <c r="G55" s="54"/>
      <c r="H55" s="42">
        <v>20</v>
      </c>
      <c r="I55" s="31">
        <f t="shared" si="47"/>
        <v>0</v>
      </c>
      <c r="J55" s="22">
        <f t="shared" si="48"/>
        <v>0</v>
      </c>
      <c r="K55" s="22">
        <f t="shared" si="49"/>
        <v>0</v>
      </c>
      <c r="L55" s="22">
        <f t="shared" si="50"/>
        <v>0</v>
      </c>
      <c r="M55" s="32" cm="1">
        <f t="array" ref="M55">ROUND('Investoinnit ennen 2024'!K55*(Parametrit!$B$11/Parametrit!$B$7),_xlfn.IFS('2024'!S55=100,-2,'2024'!S55=1,0))</f>
        <v>0</v>
      </c>
      <c r="N55" s="32"/>
      <c r="O55" s="33">
        <f t="shared" si="51"/>
        <v>20</v>
      </c>
      <c r="P55" s="33">
        <f t="shared" si="52"/>
        <v>20</v>
      </c>
      <c r="Q55" s="34" t="str">
        <f t="shared" si="53"/>
        <v>OK</v>
      </c>
      <c r="S55" s="1">
        <v>100</v>
      </c>
    </row>
    <row r="56" spans="1:19" ht="15.75" thickBot="1" x14ac:dyDescent="0.3">
      <c r="A56" s="2" t="s">
        <v>47</v>
      </c>
      <c r="B56" s="45">
        <f t="shared" si="45"/>
        <v>0</v>
      </c>
      <c r="C56" s="54"/>
      <c r="D56" s="22">
        <f t="shared" si="46"/>
        <v>0</v>
      </c>
      <c r="E56" s="22">
        <f>Parametrit!$B$4-2027</f>
        <v>-3</v>
      </c>
      <c r="F56" s="54"/>
      <c r="G56" s="54"/>
      <c r="H56" s="42">
        <v>20</v>
      </c>
      <c r="I56" s="31">
        <f t="shared" si="47"/>
        <v>0</v>
      </c>
      <c r="J56" s="22">
        <f t="shared" si="48"/>
        <v>0</v>
      </c>
      <c r="K56" s="22">
        <f t="shared" si="49"/>
        <v>0</v>
      </c>
      <c r="L56" s="22">
        <f t="shared" si="50"/>
        <v>0</v>
      </c>
      <c r="M56" s="32" cm="1">
        <f t="array" ref="M56">ROUND('Investoinnit ennen 2024'!K56*(Parametrit!$B$11/Parametrit!$B$7),_xlfn.IFS('2024'!S56=100,-2,'2024'!S56=1,0))</f>
        <v>0</v>
      </c>
      <c r="N56" s="32"/>
      <c r="O56" s="33">
        <f t="shared" si="51"/>
        <v>20</v>
      </c>
      <c r="P56" s="33">
        <f t="shared" si="52"/>
        <v>20</v>
      </c>
      <c r="Q56" s="34" t="str">
        <f t="shared" si="53"/>
        <v>OK</v>
      </c>
      <c r="S56" s="1">
        <v>100</v>
      </c>
    </row>
    <row r="57" spans="1:19" ht="15.75" thickBot="1" x14ac:dyDescent="0.3">
      <c r="A57" s="2" t="s">
        <v>48</v>
      </c>
      <c r="B57" s="45">
        <f t="shared" si="45"/>
        <v>0</v>
      </c>
      <c r="C57" s="54"/>
      <c r="D57" s="22">
        <f t="shared" si="46"/>
        <v>0</v>
      </c>
      <c r="E57" s="22">
        <f>Parametrit!$B$4-2027</f>
        <v>-3</v>
      </c>
      <c r="F57" s="54"/>
      <c r="G57" s="54"/>
      <c r="H57" s="42">
        <v>20</v>
      </c>
      <c r="I57" s="31">
        <f t="shared" si="47"/>
        <v>0</v>
      </c>
      <c r="J57" s="22">
        <f t="shared" si="48"/>
        <v>0</v>
      </c>
      <c r="K57" s="22">
        <f t="shared" si="49"/>
        <v>0</v>
      </c>
      <c r="L57" s="22">
        <f t="shared" si="50"/>
        <v>0</v>
      </c>
      <c r="M57" s="32" cm="1">
        <f t="array" ref="M57">ROUND('Investoinnit ennen 2024'!K57*(Parametrit!$B$11/Parametrit!$B$7),_xlfn.IFS('2024'!S57=100,-2,'2024'!S57=1,0))</f>
        <v>0</v>
      </c>
      <c r="N57" s="32"/>
      <c r="O57" s="33">
        <f t="shared" si="51"/>
        <v>20</v>
      </c>
      <c r="P57" s="33">
        <f t="shared" si="52"/>
        <v>20</v>
      </c>
      <c r="Q57" s="34" t="str">
        <f t="shared" si="53"/>
        <v>OK</v>
      </c>
      <c r="S57" s="1">
        <v>100</v>
      </c>
    </row>
    <row r="58" spans="1:19" ht="15.75" thickBot="1" x14ac:dyDescent="0.3">
      <c r="A58" s="4" t="s">
        <v>49</v>
      </c>
      <c r="B58" s="43"/>
      <c r="C58" s="56"/>
      <c r="D58" s="19"/>
      <c r="E58" s="19"/>
      <c r="F58" s="56"/>
      <c r="G58" s="56"/>
      <c r="H58" s="28"/>
      <c r="I58" s="21"/>
      <c r="J58" s="21"/>
      <c r="K58" s="21"/>
      <c r="L58" s="21"/>
      <c r="M58" s="21"/>
      <c r="N58" s="21"/>
      <c r="O58" s="19"/>
      <c r="S58" s="1">
        <v>100</v>
      </c>
    </row>
    <row r="59" spans="1:19" ht="15.75" thickBot="1" x14ac:dyDescent="0.3">
      <c r="A59" s="2" t="s">
        <v>50</v>
      </c>
      <c r="B59" s="45">
        <f t="shared" ref="B59:B74" si="54">F59-G59</f>
        <v>0</v>
      </c>
      <c r="C59" s="54"/>
      <c r="D59" s="22">
        <f t="shared" ref="D59:D74" si="55">B59*C59/100</f>
        <v>0</v>
      </c>
      <c r="E59" s="22">
        <f>Parametrit!$B$4-2027</f>
        <v>-3</v>
      </c>
      <c r="F59" s="54"/>
      <c r="G59" s="54"/>
      <c r="H59" s="39">
        <v>35</v>
      </c>
      <c r="I59" s="31">
        <f t="shared" ref="I59:I74" si="56">IF(N59="",(D59*(M59))/1000,(D59*(N59))/1000)</f>
        <v>0</v>
      </c>
      <c r="J59" s="22">
        <f t="shared" ref="J59:J74" si="57">IF(D59=0,0,I59*(1-E59/H59))</f>
        <v>0</v>
      </c>
      <c r="K59" s="22">
        <f t="shared" ref="K59:K74" si="58">IF(I59=0,0,I59/H59)</f>
        <v>0</v>
      </c>
      <c r="L59" s="22">
        <f t="shared" ref="L59:L74" si="59">IF(N59="",F59*(C59/100)*(M59)/1000,F59*(C59/100)*(N59)/1000)</f>
        <v>0</v>
      </c>
      <c r="M59" s="32" cm="1">
        <f t="array" ref="M59">ROUND('Investoinnit ennen 2024'!K59*(Parametrit!$B$11/Parametrit!$B$7),_xlfn.IFS('2024'!S59=100,-2,'2024'!S59=1,0))</f>
        <v>0</v>
      </c>
      <c r="N59" s="32"/>
      <c r="O59" s="33">
        <f t="shared" ref="O59:O74" si="60">H59</f>
        <v>35</v>
      </c>
      <c r="P59" s="33">
        <f t="shared" ref="P59:P74" si="61">O59</f>
        <v>35</v>
      </c>
      <c r="Q59" s="34" t="str">
        <f t="shared" ref="Q59:Q74" si="62">IF(AND(B59&gt;0,C59=""),"Ilmoita tuella rahoitettu osuus",IF(C59&gt;100,"Tuella rahoitettu osuus ei voi olla yli 100",IF(AND(B59&gt;0,H59=""),"Pitoaika puuttuu",IF(E59&gt;H59,"Keski-ikä ei voi olla suurempi kuin pitoaika",IF(AND(B59&gt;0,E59=""),"Keski-ikä puuttuu",IF(AND(B59&gt;0,OR(H59&lt;O59,H59&gt;P59)),"Syötetty pitoaika ei ole pitoaikavälin sisällä","OK"))))))</f>
        <v>OK</v>
      </c>
      <c r="S59" s="1">
        <v>100</v>
      </c>
    </row>
    <row r="60" spans="1:19" ht="15.75" thickBot="1" x14ac:dyDescent="0.3">
      <c r="A60" s="2" t="s">
        <v>51</v>
      </c>
      <c r="B60" s="45">
        <f t="shared" si="54"/>
        <v>0</v>
      </c>
      <c r="C60" s="54"/>
      <c r="D60" s="22">
        <f t="shared" si="55"/>
        <v>0</v>
      </c>
      <c r="E60" s="22">
        <f>Parametrit!$B$4-2027</f>
        <v>-3</v>
      </c>
      <c r="F60" s="54"/>
      <c r="G60" s="54"/>
      <c r="H60" s="39">
        <v>35</v>
      </c>
      <c r="I60" s="31">
        <f t="shared" si="56"/>
        <v>0</v>
      </c>
      <c r="J60" s="22">
        <f t="shared" si="57"/>
        <v>0</v>
      </c>
      <c r="K60" s="22">
        <f t="shared" si="58"/>
        <v>0</v>
      </c>
      <c r="L60" s="22">
        <f t="shared" si="59"/>
        <v>0</v>
      </c>
      <c r="M60" s="32" cm="1">
        <f t="array" ref="M60">ROUND('Investoinnit ennen 2024'!K60*(Parametrit!$B$11/Parametrit!$B$7),_xlfn.IFS('2024'!S60=100,-2,'2024'!S60=1,0))</f>
        <v>0</v>
      </c>
      <c r="N60" s="32"/>
      <c r="O60" s="33">
        <f t="shared" si="60"/>
        <v>35</v>
      </c>
      <c r="P60" s="33">
        <f t="shared" si="61"/>
        <v>35</v>
      </c>
      <c r="Q60" s="34" t="str">
        <f t="shared" si="62"/>
        <v>OK</v>
      </c>
      <c r="S60" s="1">
        <v>100</v>
      </c>
    </row>
    <row r="61" spans="1:19" ht="15.75" thickBot="1" x14ac:dyDescent="0.3">
      <c r="A61" s="2" t="s">
        <v>52</v>
      </c>
      <c r="B61" s="45">
        <f t="shared" si="54"/>
        <v>0</v>
      </c>
      <c r="C61" s="54"/>
      <c r="D61" s="22">
        <f t="shared" si="55"/>
        <v>0</v>
      </c>
      <c r="E61" s="22">
        <f>Parametrit!$B$4-2027</f>
        <v>-3</v>
      </c>
      <c r="F61" s="54"/>
      <c r="G61" s="54"/>
      <c r="H61" s="39">
        <v>35</v>
      </c>
      <c r="I61" s="31">
        <f t="shared" si="56"/>
        <v>0</v>
      </c>
      <c r="J61" s="22">
        <f t="shared" si="57"/>
        <v>0</v>
      </c>
      <c r="K61" s="22">
        <f t="shared" si="58"/>
        <v>0</v>
      </c>
      <c r="L61" s="22">
        <f t="shared" si="59"/>
        <v>0</v>
      </c>
      <c r="M61" s="32" cm="1">
        <f t="array" ref="M61">ROUND('Investoinnit ennen 2024'!K61*(Parametrit!$B$11/Parametrit!$B$7),_xlfn.IFS('2024'!S61=100,-2,'2024'!S61=1,0))</f>
        <v>0</v>
      </c>
      <c r="N61" s="32"/>
      <c r="O61" s="33">
        <f t="shared" si="60"/>
        <v>35</v>
      </c>
      <c r="P61" s="33">
        <f t="shared" si="61"/>
        <v>35</v>
      </c>
      <c r="Q61" s="34" t="str">
        <f t="shared" si="62"/>
        <v>OK</v>
      </c>
      <c r="S61" s="1">
        <v>100</v>
      </c>
    </row>
    <row r="62" spans="1:19" ht="15.75" thickBot="1" x14ac:dyDescent="0.3">
      <c r="A62" s="2" t="s">
        <v>53</v>
      </c>
      <c r="B62" s="45">
        <f t="shared" si="54"/>
        <v>0</v>
      </c>
      <c r="C62" s="54"/>
      <c r="D62" s="22">
        <f t="shared" si="55"/>
        <v>0</v>
      </c>
      <c r="E62" s="22">
        <f>Parametrit!$B$4-2027</f>
        <v>-3</v>
      </c>
      <c r="F62" s="54"/>
      <c r="G62" s="54"/>
      <c r="H62" s="39">
        <v>35</v>
      </c>
      <c r="I62" s="31">
        <f t="shared" si="56"/>
        <v>0</v>
      </c>
      <c r="J62" s="22">
        <f t="shared" si="57"/>
        <v>0</v>
      </c>
      <c r="K62" s="22">
        <f t="shared" si="58"/>
        <v>0</v>
      </c>
      <c r="L62" s="22">
        <f t="shared" si="59"/>
        <v>0</v>
      </c>
      <c r="M62" s="32" cm="1">
        <f t="array" ref="M62">ROUND('Investoinnit ennen 2024'!K62*(Parametrit!$B$11/Parametrit!$B$7),_xlfn.IFS('2024'!S62=100,-2,'2024'!S62=1,0))</f>
        <v>0</v>
      </c>
      <c r="N62" s="32"/>
      <c r="O62" s="33">
        <f t="shared" si="60"/>
        <v>35</v>
      </c>
      <c r="P62" s="33">
        <f t="shared" si="61"/>
        <v>35</v>
      </c>
      <c r="Q62" s="34" t="str">
        <f t="shared" si="62"/>
        <v>OK</v>
      </c>
      <c r="S62" s="1">
        <v>100</v>
      </c>
    </row>
    <row r="63" spans="1:19" ht="15.75" thickBot="1" x14ac:dyDescent="0.3">
      <c r="A63" s="2" t="s">
        <v>54</v>
      </c>
      <c r="B63" s="45">
        <f t="shared" si="54"/>
        <v>0</v>
      </c>
      <c r="C63" s="54"/>
      <c r="D63" s="22">
        <f t="shared" si="55"/>
        <v>0</v>
      </c>
      <c r="E63" s="22">
        <f>Parametrit!$B$4-2027</f>
        <v>-3</v>
      </c>
      <c r="F63" s="54"/>
      <c r="G63" s="54"/>
      <c r="H63" s="39">
        <v>35</v>
      </c>
      <c r="I63" s="31">
        <f t="shared" si="56"/>
        <v>0</v>
      </c>
      <c r="J63" s="22">
        <f t="shared" si="57"/>
        <v>0</v>
      </c>
      <c r="K63" s="22">
        <f t="shared" si="58"/>
        <v>0</v>
      </c>
      <c r="L63" s="22">
        <f t="shared" si="59"/>
        <v>0</v>
      </c>
      <c r="M63" s="32" cm="1">
        <f t="array" ref="M63">ROUND('Investoinnit ennen 2024'!K63*(Parametrit!$B$11/Parametrit!$B$7),_xlfn.IFS('2024'!S63=100,-2,'2024'!S63=1,0))</f>
        <v>0</v>
      </c>
      <c r="N63" s="32"/>
      <c r="O63" s="33">
        <f t="shared" si="60"/>
        <v>35</v>
      </c>
      <c r="P63" s="33">
        <f t="shared" si="61"/>
        <v>35</v>
      </c>
      <c r="Q63" s="34" t="str">
        <f t="shared" si="62"/>
        <v>OK</v>
      </c>
      <c r="S63" s="1">
        <v>100</v>
      </c>
    </row>
    <row r="64" spans="1:19" ht="15.75" thickBot="1" x14ac:dyDescent="0.3">
      <c r="A64" s="2" t="s">
        <v>55</v>
      </c>
      <c r="B64" s="45">
        <f t="shared" si="54"/>
        <v>0</v>
      </c>
      <c r="C64" s="54"/>
      <c r="D64" s="22">
        <f t="shared" si="55"/>
        <v>0</v>
      </c>
      <c r="E64" s="22">
        <f>Parametrit!$B$4-2027</f>
        <v>-3</v>
      </c>
      <c r="F64" s="54"/>
      <c r="G64" s="54"/>
      <c r="H64" s="39">
        <v>35</v>
      </c>
      <c r="I64" s="31">
        <f t="shared" si="56"/>
        <v>0</v>
      </c>
      <c r="J64" s="22">
        <f t="shared" si="57"/>
        <v>0</v>
      </c>
      <c r="K64" s="22">
        <f t="shared" si="58"/>
        <v>0</v>
      </c>
      <c r="L64" s="22">
        <f t="shared" si="59"/>
        <v>0</v>
      </c>
      <c r="M64" s="32" cm="1">
        <f t="array" ref="M64">ROUND('Investoinnit ennen 2024'!K64*(Parametrit!$B$11/Parametrit!$B$7),_xlfn.IFS('2024'!S64=100,-2,'2024'!S64=1,0))</f>
        <v>0</v>
      </c>
      <c r="N64" s="32"/>
      <c r="O64" s="33">
        <f t="shared" si="60"/>
        <v>35</v>
      </c>
      <c r="P64" s="33">
        <f t="shared" si="61"/>
        <v>35</v>
      </c>
      <c r="Q64" s="34" t="str">
        <f t="shared" si="62"/>
        <v>OK</v>
      </c>
      <c r="S64" s="1">
        <v>100</v>
      </c>
    </row>
    <row r="65" spans="1:19" ht="15.75" thickBot="1" x14ac:dyDescent="0.3">
      <c r="A65" s="2" t="s">
        <v>56</v>
      </c>
      <c r="B65" s="45">
        <f t="shared" si="54"/>
        <v>0</v>
      </c>
      <c r="C65" s="54"/>
      <c r="D65" s="22">
        <f t="shared" si="55"/>
        <v>0</v>
      </c>
      <c r="E65" s="22">
        <f>Parametrit!$B$4-2027</f>
        <v>-3</v>
      </c>
      <c r="F65" s="54"/>
      <c r="G65" s="54"/>
      <c r="H65" s="39">
        <v>35</v>
      </c>
      <c r="I65" s="31">
        <f t="shared" si="56"/>
        <v>0</v>
      </c>
      <c r="J65" s="22">
        <f t="shared" si="57"/>
        <v>0</v>
      </c>
      <c r="K65" s="22">
        <f t="shared" si="58"/>
        <v>0</v>
      </c>
      <c r="L65" s="22">
        <f t="shared" si="59"/>
        <v>0</v>
      </c>
      <c r="M65" s="32" cm="1">
        <f t="array" ref="M65">ROUND('Investoinnit ennen 2024'!K65*(Parametrit!$B$11/Parametrit!$B$7),_xlfn.IFS('2024'!S65=100,-2,'2024'!S65=1,0))</f>
        <v>0</v>
      </c>
      <c r="N65" s="32"/>
      <c r="O65" s="33">
        <f t="shared" si="60"/>
        <v>35</v>
      </c>
      <c r="P65" s="33">
        <f t="shared" si="61"/>
        <v>35</v>
      </c>
      <c r="Q65" s="34" t="str">
        <f t="shared" si="62"/>
        <v>OK</v>
      </c>
      <c r="S65" s="1">
        <v>100</v>
      </c>
    </row>
    <row r="66" spans="1:19" ht="15.75" thickBot="1" x14ac:dyDescent="0.3">
      <c r="A66" s="2" t="s">
        <v>57</v>
      </c>
      <c r="B66" s="45">
        <f t="shared" si="54"/>
        <v>0</v>
      </c>
      <c r="C66" s="54"/>
      <c r="D66" s="22">
        <f t="shared" si="55"/>
        <v>0</v>
      </c>
      <c r="E66" s="22">
        <f>Parametrit!$B$4-2027</f>
        <v>-3</v>
      </c>
      <c r="F66" s="54"/>
      <c r="G66" s="54"/>
      <c r="H66" s="39">
        <v>35</v>
      </c>
      <c r="I66" s="31">
        <f t="shared" si="56"/>
        <v>0</v>
      </c>
      <c r="J66" s="22">
        <f t="shared" si="57"/>
        <v>0</v>
      </c>
      <c r="K66" s="22">
        <f t="shared" si="58"/>
        <v>0</v>
      </c>
      <c r="L66" s="22">
        <f t="shared" si="59"/>
        <v>0</v>
      </c>
      <c r="M66" s="32" cm="1">
        <f t="array" ref="M66">ROUND('Investoinnit ennen 2024'!K66*(Parametrit!$B$11/Parametrit!$B$7),_xlfn.IFS('2024'!S66=100,-2,'2024'!S66=1,0))</f>
        <v>0</v>
      </c>
      <c r="N66" s="32"/>
      <c r="O66" s="33">
        <f t="shared" si="60"/>
        <v>35</v>
      </c>
      <c r="P66" s="33">
        <f t="shared" si="61"/>
        <v>35</v>
      </c>
      <c r="Q66" s="34" t="str">
        <f t="shared" si="62"/>
        <v>OK</v>
      </c>
      <c r="S66" s="1">
        <v>100</v>
      </c>
    </row>
    <row r="67" spans="1:19" ht="15.75" thickBot="1" x14ac:dyDescent="0.3">
      <c r="A67" s="2" t="s">
        <v>58</v>
      </c>
      <c r="B67" s="45">
        <f t="shared" si="54"/>
        <v>0</v>
      </c>
      <c r="C67" s="54"/>
      <c r="D67" s="22">
        <f t="shared" si="55"/>
        <v>0</v>
      </c>
      <c r="E67" s="22">
        <f>Parametrit!$B$4-2027</f>
        <v>-3</v>
      </c>
      <c r="F67" s="54"/>
      <c r="G67" s="54"/>
      <c r="H67" s="39">
        <v>35</v>
      </c>
      <c r="I67" s="31">
        <f t="shared" si="56"/>
        <v>0</v>
      </c>
      <c r="J67" s="22">
        <f t="shared" si="57"/>
        <v>0</v>
      </c>
      <c r="K67" s="22">
        <f t="shared" si="58"/>
        <v>0</v>
      </c>
      <c r="L67" s="22">
        <f t="shared" si="59"/>
        <v>0</v>
      </c>
      <c r="M67" s="32" cm="1">
        <f t="array" ref="M67">ROUND('Investoinnit ennen 2024'!K67*(Parametrit!$B$11/Parametrit!$B$7),_xlfn.IFS('2024'!S67=100,-2,'2024'!S67=1,0))</f>
        <v>0</v>
      </c>
      <c r="N67" s="32"/>
      <c r="O67" s="33">
        <f t="shared" si="60"/>
        <v>35</v>
      </c>
      <c r="P67" s="33">
        <f t="shared" si="61"/>
        <v>35</v>
      </c>
      <c r="Q67" s="34" t="str">
        <f t="shared" si="62"/>
        <v>OK</v>
      </c>
      <c r="S67" s="1">
        <v>100</v>
      </c>
    </row>
    <row r="68" spans="1:19" ht="15.75" thickBot="1" x14ac:dyDescent="0.3">
      <c r="A68" s="2" t="s">
        <v>59</v>
      </c>
      <c r="B68" s="45">
        <f t="shared" si="54"/>
        <v>0</v>
      </c>
      <c r="C68" s="54"/>
      <c r="D68" s="22">
        <f t="shared" si="55"/>
        <v>0</v>
      </c>
      <c r="E68" s="22">
        <f>Parametrit!$B$4-2027</f>
        <v>-3</v>
      </c>
      <c r="F68" s="54"/>
      <c r="G68" s="54"/>
      <c r="H68" s="39">
        <v>35</v>
      </c>
      <c r="I68" s="31">
        <f t="shared" si="56"/>
        <v>0</v>
      </c>
      <c r="J68" s="22">
        <f t="shared" si="57"/>
        <v>0</v>
      </c>
      <c r="K68" s="22">
        <f t="shared" si="58"/>
        <v>0</v>
      </c>
      <c r="L68" s="22">
        <f t="shared" si="59"/>
        <v>0</v>
      </c>
      <c r="M68" s="32" cm="1">
        <f t="array" ref="M68">ROUND('Investoinnit ennen 2024'!K68*(Parametrit!$B$11/Parametrit!$B$7),_xlfn.IFS('2024'!S68=100,-2,'2024'!S68=1,0))</f>
        <v>0</v>
      </c>
      <c r="N68" s="32"/>
      <c r="O68" s="33">
        <f t="shared" si="60"/>
        <v>35</v>
      </c>
      <c r="P68" s="33">
        <f t="shared" si="61"/>
        <v>35</v>
      </c>
      <c r="Q68" s="34" t="str">
        <f t="shared" si="62"/>
        <v>OK</v>
      </c>
      <c r="S68" s="1">
        <v>100</v>
      </c>
    </row>
    <row r="69" spans="1:19" ht="15.75" thickBot="1" x14ac:dyDescent="0.3">
      <c r="A69" s="2" t="s">
        <v>60</v>
      </c>
      <c r="B69" s="45">
        <f t="shared" si="54"/>
        <v>0</v>
      </c>
      <c r="C69" s="54"/>
      <c r="D69" s="22">
        <f t="shared" si="55"/>
        <v>0</v>
      </c>
      <c r="E69" s="22">
        <f>Parametrit!$B$4-2027</f>
        <v>-3</v>
      </c>
      <c r="F69" s="54"/>
      <c r="G69" s="54"/>
      <c r="H69" s="39">
        <v>35</v>
      </c>
      <c r="I69" s="31">
        <f t="shared" si="56"/>
        <v>0</v>
      </c>
      <c r="J69" s="22">
        <f t="shared" si="57"/>
        <v>0</v>
      </c>
      <c r="K69" s="22">
        <f t="shared" si="58"/>
        <v>0</v>
      </c>
      <c r="L69" s="22">
        <f t="shared" si="59"/>
        <v>0</v>
      </c>
      <c r="M69" s="32" cm="1">
        <f t="array" ref="M69">ROUND('Investoinnit ennen 2024'!K69*(Parametrit!$B$11/Parametrit!$B$7),_xlfn.IFS('2024'!S69=100,-2,'2024'!S69=1,0))</f>
        <v>0</v>
      </c>
      <c r="N69" s="32"/>
      <c r="O69" s="33">
        <f t="shared" si="60"/>
        <v>35</v>
      </c>
      <c r="P69" s="33">
        <f t="shared" si="61"/>
        <v>35</v>
      </c>
      <c r="Q69" s="34" t="str">
        <f t="shared" si="62"/>
        <v>OK</v>
      </c>
      <c r="S69" s="1">
        <v>100</v>
      </c>
    </row>
    <row r="70" spans="1:19" ht="15.75" thickBot="1" x14ac:dyDescent="0.3">
      <c r="A70" s="2" t="s">
        <v>61</v>
      </c>
      <c r="B70" s="45">
        <f t="shared" si="54"/>
        <v>0</v>
      </c>
      <c r="C70" s="54"/>
      <c r="D70" s="22">
        <f t="shared" si="55"/>
        <v>0</v>
      </c>
      <c r="E70" s="22">
        <f>Parametrit!$B$4-2027</f>
        <v>-3</v>
      </c>
      <c r="F70" s="54"/>
      <c r="G70" s="54"/>
      <c r="H70" s="42">
        <v>35</v>
      </c>
      <c r="I70" s="31">
        <f t="shared" si="56"/>
        <v>0</v>
      </c>
      <c r="J70" s="22">
        <f t="shared" si="57"/>
        <v>0</v>
      </c>
      <c r="K70" s="22">
        <f t="shared" si="58"/>
        <v>0</v>
      </c>
      <c r="L70" s="22">
        <f t="shared" si="59"/>
        <v>0</v>
      </c>
      <c r="M70" s="32" cm="1">
        <f t="array" ref="M70">ROUND('Investoinnit ennen 2024'!K70*(Parametrit!$B$11/Parametrit!$B$7),_xlfn.IFS('2024'!S70=100,-2,'2024'!S70=1,0))</f>
        <v>0</v>
      </c>
      <c r="N70" s="32"/>
      <c r="O70" s="33">
        <f t="shared" si="60"/>
        <v>35</v>
      </c>
      <c r="P70" s="33">
        <f t="shared" si="61"/>
        <v>35</v>
      </c>
      <c r="Q70" s="34" t="str">
        <f t="shared" si="62"/>
        <v>OK</v>
      </c>
      <c r="S70" s="1">
        <v>100</v>
      </c>
    </row>
    <row r="71" spans="1:19" ht="15.75" thickBot="1" x14ac:dyDescent="0.3">
      <c r="A71" s="2" t="s">
        <v>62</v>
      </c>
      <c r="B71" s="45">
        <f t="shared" si="54"/>
        <v>0</v>
      </c>
      <c r="C71" s="54"/>
      <c r="D71" s="22">
        <f t="shared" si="55"/>
        <v>0</v>
      </c>
      <c r="E71" s="22">
        <f>Parametrit!$B$4-2027</f>
        <v>-3</v>
      </c>
      <c r="F71" s="54"/>
      <c r="G71" s="54"/>
      <c r="H71" s="42">
        <v>40</v>
      </c>
      <c r="I71" s="31">
        <f t="shared" si="56"/>
        <v>0</v>
      </c>
      <c r="J71" s="22">
        <f t="shared" si="57"/>
        <v>0</v>
      </c>
      <c r="K71" s="22">
        <f t="shared" si="58"/>
        <v>0</v>
      </c>
      <c r="L71" s="22">
        <f t="shared" si="59"/>
        <v>0</v>
      </c>
      <c r="M71" s="32" cm="1">
        <f t="array" ref="M71">ROUND('Investoinnit ennen 2024'!K71*(Parametrit!$B$11/Parametrit!$B$7),_xlfn.IFS('2024'!S71=100,-2,'2024'!S71=1,0))</f>
        <v>0</v>
      </c>
      <c r="N71" s="32"/>
      <c r="O71" s="33">
        <f t="shared" si="60"/>
        <v>40</v>
      </c>
      <c r="P71" s="33">
        <f t="shared" si="61"/>
        <v>40</v>
      </c>
      <c r="Q71" s="34" t="str">
        <f t="shared" si="62"/>
        <v>OK</v>
      </c>
      <c r="S71" s="1">
        <v>100</v>
      </c>
    </row>
    <row r="72" spans="1:19" ht="15.75" thickBot="1" x14ac:dyDescent="0.3">
      <c r="A72" s="2" t="s">
        <v>63</v>
      </c>
      <c r="B72" s="45">
        <f t="shared" si="54"/>
        <v>0</v>
      </c>
      <c r="C72" s="54"/>
      <c r="D72" s="22">
        <f t="shared" si="55"/>
        <v>0</v>
      </c>
      <c r="E72" s="22">
        <f>Parametrit!$B$4-2027</f>
        <v>-3</v>
      </c>
      <c r="F72" s="54"/>
      <c r="G72" s="54"/>
      <c r="H72" s="42">
        <v>30</v>
      </c>
      <c r="I72" s="31">
        <f t="shared" si="56"/>
        <v>0</v>
      </c>
      <c r="J72" s="22">
        <f t="shared" si="57"/>
        <v>0</v>
      </c>
      <c r="K72" s="22">
        <f t="shared" si="58"/>
        <v>0</v>
      </c>
      <c r="L72" s="22">
        <f t="shared" si="59"/>
        <v>0</v>
      </c>
      <c r="M72" s="32" cm="1">
        <f t="array" ref="M72">ROUND('Investoinnit ennen 2024'!K72*(Parametrit!$B$11/Parametrit!$B$7),_xlfn.IFS('2024'!S72=100,-2,'2024'!S72=1,0))</f>
        <v>0</v>
      </c>
      <c r="N72" s="32"/>
      <c r="O72" s="33">
        <f t="shared" si="60"/>
        <v>30</v>
      </c>
      <c r="P72" s="33">
        <f t="shared" si="61"/>
        <v>30</v>
      </c>
      <c r="Q72" s="34" t="str">
        <f t="shared" si="62"/>
        <v>OK</v>
      </c>
      <c r="S72" s="1">
        <v>100</v>
      </c>
    </row>
    <row r="73" spans="1:19" ht="15.75" thickBot="1" x14ac:dyDescent="0.3">
      <c r="A73" s="2" t="s">
        <v>64</v>
      </c>
      <c r="B73" s="45">
        <f t="shared" si="54"/>
        <v>0</v>
      </c>
      <c r="C73" s="54"/>
      <c r="D73" s="22">
        <f t="shared" si="55"/>
        <v>0</v>
      </c>
      <c r="E73" s="22">
        <f>Parametrit!$B$4-2027</f>
        <v>-3</v>
      </c>
      <c r="F73" s="54"/>
      <c r="G73" s="54"/>
      <c r="H73" s="42">
        <v>40</v>
      </c>
      <c r="I73" s="31">
        <f t="shared" si="56"/>
        <v>0</v>
      </c>
      <c r="J73" s="22">
        <f t="shared" si="57"/>
        <v>0</v>
      </c>
      <c r="K73" s="22">
        <f t="shared" si="58"/>
        <v>0</v>
      </c>
      <c r="L73" s="22">
        <f t="shared" si="59"/>
        <v>0</v>
      </c>
      <c r="M73" s="32" cm="1">
        <f t="array" ref="M73">ROUND('Investoinnit ennen 2024'!K73*(Parametrit!$B$11/Parametrit!$B$7),_xlfn.IFS('2024'!S73=100,-2,'2024'!S73=1,0))</f>
        <v>0</v>
      </c>
      <c r="N73" s="32"/>
      <c r="O73" s="33">
        <f t="shared" si="60"/>
        <v>40</v>
      </c>
      <c r="P73" s="33">
        <f t="shared" si="61"/>
        <v>40</v>
      </c>
      <c r="Q73" s="34" t="str">
        <f t="shared" si="62"/>
        <v>OK</v>
      </c>
      <c r="S73" s="1">
        <v>100</v>
      </c>
    </row>
    <row r="74" spans="1:19" ht="15.75" thickBot="1" x14ac:dyDescent="0.3">
      <c r="A74" s="3" t="s">
        <v>65</v>
      </c>
      <c r="B74" s="45">
        <f t="shared" si="54"/>
        <v>0</v>
      </c>
      <c r="C74" s="54"/>
      <c r="D74" s="22">
        <f t="shared" si="55"/>
        <v>0</v>
      </c>
      <c r="E74" s="22">
        <f>Parametrit!$B$4-2027</f>
        <v>-3</v>
      </c>
      <c r="F74" s="54"/>
      <c r="G74" s="54"/>
      <c r="H74" s="42">
        <v>30</v>
      </c>
      <c r="I74" s="31">
        <f t="shared" si="56"/>
        <v>0</v>
      </c>
      <c r="J74" s="22">
        <f t="shared" si="57"/>
        <v>0</v>
      </c>
      <c r="K74" s="22">
        <f t="shared" si="58"/>
        <v>0</v>
      </c>
      <c r="L74" s="22">
        <f t="shared" si="59"/>
        <v>0</v>
      </c>
      <c r="M74" s="32" cm="1">
        <f t="array" ref="M74">ROUND('Investoinnit ennen 2024'!K74*(Parametrit!$B$11/Parametrit!$B$7),_xlfn.IFS('2024'!S74=100,-2,'2024'!S74=1,0))</f>
        <v>0</v>
      </c>
      <c r="N74" s="32"/>
      <c r="O74" s="33">
        <f t="shared" si="60"/>
        <v>30</v>
      </c>
      <c r="P74" s="33">
        <f t="shared" si="61"/>
        <v>30</v>
      </c>
      <c r="Q74" s="34" t="str">
        <f t="shared" si="62"/>
        <v>OK</v>
      </c>
      <c r="S74" s="1">
        <v>100</v>
      </c>
    </row>
    <row r="75" spans="1:19" ht="25.5" customHeight="1" x14ac:dyDescent="0.25">
      <c r="A75" s="5" t="s">
        <v>66</v>
      </c>
      <c r="B75" s="43"/>
      <c r="C75" s="56"/>
      <c r="D75" s="19"/>
      <c r="E75" s="19"/>
      <c r="F75" s="56"/>
      <c r="G75" s="56"/>
      <c r="H75" s="28"/>
      <c r="I75" s="21"/>
      <c r="J75" s="21"/>
      <c r="K75" s="21"/>
      <c r="L75" s="21"/>
      <c r="M75" s="21"/>
      <c r="N75" s="21"/>
      <c r="O75" s="19"/>
      <c r="S75" s="1">
        <v>100</v>
      </c>
    </row>
    <row r="76" spans="1:19" ht="15.75" thickBot="1" x14ac:dyDescent="0.3">
      <c r="A76" s="2" t="s">
        <v>67</v>
      </c>
      <c r="B76" s="45">
        <f>F76-G76</f>
        <v>0</v>
      </c>
      <c r="C76" s="54"/>
      <c r="D76" s="22">
        <f>B76*C76/100</f>
        <v>0</v>
      </c>
      <c r="E76" s="22">
        <f>Parametrit!$B$4-2027</f>
        <v>-3</v>
      </c>
      <c r="F76" s="54"/>
      <c r="G76" s="54"/>
      <c r="H76" s="42">
        <v>40</v>
      </c>
      <c r="I76" s="31">
        <f>IF(N76="",(D76*(M76))/1000,(D76*(N76))/1000)</f>
        <v>0</v>
      </c>
      <c r="J76" s="22">
        <f>IF(D76=0,0,I76*(1-E76/H76))</f>
        <v>0</v>
      </c>
      <c r="K76" s="22">
        <f>IF(I76=0,0,I76/H76)</f>
        <v>0</v>
      </c>
      <c r="L76" s="22">
        <f>IF(N76="",F76*(C76/100)*(M76)/1000,F76*(C76/100)*(N76)/1000)</f>
        <v>0</v>
      </c>
      <c r="M76" s="32" cm="1">
        <f t="array" ref="M76">ROUND('Investoinnit ennen 2024'!K76*(Parametrit!$B$11/Parametrit!$B$7),_xlfn.IFS('2024'!S76=100,-2,'2024'!S76=1,0))</f>
        <v>0</v>
      </c>
      <c r="N76" s="32"/>
      <c r="O76" s="33">
        <f>H76</f>
        <v>40</v>
      </c>
      <c r="P76" s="33">
        <f>O76</f>
        <v>40</v>
      </c>
      <c r="Q76" s="34" t="str">
        <f>IF(AND(B76&gt;0,C76=""),"Ilmoita tuella rahoitettu osuus",IF(C76&gt;100,"Tuella rahoitettu osuus ei voi olla yli 100",IF(AND(B76&gt;0,H76=""),"Pitoaika puuttuu",IF(E76&gt;H76,"Keski-ikä ei voi olla suurempi kuin pitoaika",IF(AND(B76&gt;0,E76=""),"Keski-ikä puuttuu",IF(AND(B76&gt;0,OR(H76&lt;O76,H76&gt;P76)),"Syötetty pitoaika ei ole pitoaikavälin sisällä","OK"))))))</f>
        <v>OK</v>
      </c>
      <c r="S76" s="1">
        <v>100</v>
      </c>
    </row>
    <row r="77" spans="1:19" ht="15.75" thickBot="1" x14ac:dyDescent="0.3">
      <c r="A77" s="4" t="s">
        <v>68</v>
      </c>
      <c r="B77" s="43"/>
      <c r="C77" s="56"/>
      <c r="D77" s="19"/>
      <c r="E77" s="19"/>
      <c r="F77" s="56"/>
      <c r="G77" s="56"/>
      <c r="H77" s="28"/>
      <c r="I77" s="21"/>
      <c r="J77" s="21"/>
      <c r="K77" s="21"/>
      <c r="L77" s="21"/>
      <c r="M77" s="21"/>
      <c r="N77" s="21"/>
      <c r="O77" s="19"/>
      <c r="S77" s="1">
        <v>100</v>
      </c>
    </row>
    <row r="78" spans="1:19" ht="15.75" thickBot="1" x14ac:dyDescent="0.3">
      <c r="A78" s="2" t="s">
        <v>69</v>
      </c>
      <c r="B78" s="45">
        <f t="shared" ref="B78:B79" si="63">F78-G78</f>
        <v>0</v>
      </c>
      <c r="C78" s="54"/>
      <c r="D78" s="22">
        <f t="shared" ref="D78:D79" si="64">B78*C78/100</f>
        <v>0</v>
      </c>
      <c r="E78" s="22">
        <f>Parametrit!$B$4-2027</f>
        <v>-3</v>
      </c>
      <c r="F78" s="54"/>
      <c r="G78" s="54"/>
      <c r="H78" s="39">
        <v>40</v>
      </c>
      <c r="I78" s="31">
        <f t="shared" ref="I78:I79" si="65">IF(N78="",(D78*(M78))/1000,(D78*(N78))/1000)</f>
        <v>0</v>
      </c>
      <c r="J78" s="22">
        <f t="shared" ref="J78:J79" si="66">IF(D78=0,0,I78*(1-E78/H78))</f>
        <v>0</v>
      </c>
      <c r="K78" s="22">
        <f>IF(I78=0,0,I78/H78)</f>
        <v>0</v>
      </c>
      <c r="L78" s="22">
        <f t="shared" ref="L78:L79" si="67">IF(N78="",F78*(C78/100)*(M78)/1000,F78*(C78/100)*(N78)/1000)</f>
        <v>0</v>
      </c>
      <c r="M78" s="32" cm="1">
        <f t="array" ref="M78">ROUND('Investoinnit ennen 2024'!K78*(Parametrit!$B$11/Parametrit!$B$7),_xlfn.IFS('2024'!S78=100,-2,'2024'!S78=1,0))</f>
        <v>0</v>
      </c>
      <c r="N78" s="32"/>
      <c r="O78" s="33">
        <f>H78</f>
        <v>40</v>
      </c>
      <c r="P78" s="33">
        <f t="shared" ref="P78:P79" si="68">O78</f>
        <v>40</v>
      </c>
      <c r="Q78" s="34" t="str">
        <f>IF(AND(B78&gt;0,C78=""),"Ilmoita tuella rahoitettu osuus",IF(C78&gt;100,"Tuella rahoitettu osuus ei voi olla yli 100",IF(AND(B78&gt;0,H78=""),"Pitoaika puuttuu",IF(E78&gt;H78,"Keski-ikä ei voi olla suurempi kuin pitoaika",IF(AND(B78&gt;0,E78=""),"Keski-ikä puuttuu",IF(AND(B78&gt;0,OR(H78&lt;O78,H78&gt;P78)),"Syötetty pitoaika ei ole pitoaikavälin sisällä","OK"))))))</f>
        <v>OK</v>
      </c>
      <c r="S78" s="1">
        <v>100</v>
      </c>
    </row>
    <row r="79" spans="1:19" ht="15.75" thickBot="1" x14ac:dyDescent="0.3">
      <c r="A79" s="2" t="s">
        <v>70</v>
      </c>
      <c r="B79" s="45">
        <f t="shared" si="63"/>
        <v>0</v>
      </c>
      <c r="C79" s="54"/>
      <c r="D79" s="22">
        <f t="shared" si="64"/>
        <v>0</v>
      </c>
      <c r="E79" s="22">
        <f>Parametrit!$B$4-2027</f>
        <v>-3</v>
      </c>
      <c r="F79" s="54"/>
      <c r="G79" s="54"/>
      <c r="H79" s="42">
        <v>40</v>
      </c>
      <c r="I79" s="31">
        <f t="shared" si="65"/>
        <v>0</v>
      </c>
      <c r="J79" s="22">
        <f t="shared" si="66"/>
        <v>0</v>
      </c>
      <c r="K79" s="22">
        <f>IF(I79=0,0,I79/H79)</f>
        <v>0</v>
      </c>
      <c r="L79" s="22">
        <f t="shared" si="67"/>
        <v>0</v>
      </c>
      <c r="M79" s="32" cm="1">
        <f t="array" ref="M79">ROUND('Investoinnit ennen 2024'!K79*(Parametrit!$B$11/Parametrit!$B$7),_xlfn.IFS('2024'!S79=100,-2,'2024'!S79=1,0))</f>
        <v>0</v>
      </c>
      <c r="N79" s="32"/>
      <c r="O79" s="33">
        <f>H79</f>
        <v>40</v>
      </c>
      <c r="P79" s="33">
        <f t="shared" si="68"/>
        <v>40</v>
      </c>
      <c r="Q79" s="34" t="str">
        <f>IF(AND(B79&gt;0,C79=""),"Ilmoita tuella rahoitettu osuus",IF(C79&gt;100,"Tuella rahoitettu osuus ei voi olla yli 100",IF(AND(B79&gt;0,H79=""),"Pitoaika puuttuu",IF(E79&gt;H79,"Keski-ikä ei voi olla suurempi kuin pitoaika",IF(AND(B79&gt;0,E79=""),"Keski-ikä puuttuu",IF(AND(B79&gt;0,OR(H79&lt;O79,H79&gt;P79)),"Syötetty pitoaika ei ole pitoaikavälin sisällä","OK"))))))</f>
        <v>OK</v>
      </c>
      <c r="S79" s="1">
        <v>100</v>
      </c>
    </row>
    <row r="80" spans="1:19" x14ac:dyDescent="0.25">
      <c r="A80" s="5" t="s">
        <v>71</v>
      </c>
      <c r="B80" s="43"/>
      <c r="C80" s="56"/>
      <c r="D80" s="19"/>
      <c r="E80" s="19"/>
      <c r="F80" s="56"/>
      <c r="G80" s="56"/>
      <c r="H80" s="28"/>
      <c r="I80" s="21"/>
      <c r="J80" s="21"/>
      <c r="K80" s="21"/>
      <c r="L80" s="21"/>
      <c r="M80" s="21"/>
      <c r="N80" s="21"/>
      <c r="O80" s="19"/>
      <c r="S80" s="1">
        <v>100</v>
      </c>
    </row>
    <row r="81" spans="1:19" ht="15.75" thickBot="1" x14ac:dyDescent="0.3">
      <c r="A81" s="2" t="s">
        <v>72</v>
      </c>
      <c r="B81" s="45">
        <f t="shared" ref="B81:B85" si="69">F81-G81</f>
        <v>0</v>
      </c>
      <c r="C81" s="54"/>
      <c r="D81" s="22">
        <f t="shared" ref="D81:D85" si="70">B81*C81/100</f>
        <v>0</v>
      </c>
      <c r="E81" s="22">
        <f>Parametrit!$B$4-2027</f>
        <v>-3</v>
      </c>
      <c r="F81" s="54"/>
      <c r="G81" s="54"/>
      <c r="H81" s="42">
        <v>60</v>
      </c>
      <c r="I81" s="31">
        <f t="shared" ref="I81:I85" si="71">IF(N81="",(D81*(M81))/1000,(D81*(N81))/1000)</f>
        <v>0</v>
      </c>
      <c r="J81" s="22">
        <f t="shared" ref="J81:J85" si="72">IF(D81=0,0,I81*(1-E81/H81))</f>
        <v>0</v>
      </c>
      <c r="K81" s="22">
        <f>IF(I81=0,0,I81/H81)</f>
        <v>0</v>
      </c>
      <c r="L81" s="22">
        <f t="shared" ref="L81:L85" si="73">IF(N81="",F81*(C81/100)*(M81)/1000,F81*(C81/100)*(N81)/1000)</f>
        <v>0</v>
      </c>
      <c r="M81" s="32" cm="1">
        <f t="array" ref="M81">ROUND('Investoinnit ennen 2024'!K81*(Parametrit!$B$11/Parametrit!$B$7),_xlfn.IFS('2024'!S81=100,-2,'2024'!S81=1,0))</f>
        <v>0</v>
      </c>
      <c r="N81" s="32"/>
      <c r="O81" s="33">
        <f>H81</f>
        <v>60</v>
      </c>
      <c r="P81" s="33">
        <f t="shared" ref="P81:P85" si="74">O81</f>
        <v>60</v>
      </c>
      <c r="Q81" s="34" t="str">
        <f>IF(AND(B81&gt;0,C81=""),"Ilmoita tuella rahoitettu osuus",IF(C81&gt;100,"Tuella rahoitettu osuus ei voi olla yli 100",IF(AND(B81&gt;0,H81=""),"Pitoaika puuttuu",IF(E81&gt;H81,"Keski-ikä ei voi olla suurempi kuin pitoaika",IF(AND(B81&gt;0,E81=""),"Keski-ikä puuttuu",IF(AND(B81&gt;0,OR(H81&lt;O81,H81&gt;P81)),"Syötetty pitoaika ei ole pitoaikavälin sisällä","OK"))))))</f>
        <v>OK</v>
      </c>
      <c r="S81" s="1">
        <v>100</v>
      </c>
    </row>
    <row r="82" spans="1:19" ht="15.75" thickBot="1" x14ac:dyDescent="0.3">
      <c r="A82" s="2" t="s">
        <v>73</v>
      </c>
      <c r="B82" s="45">
        <f t="shared" si="69"/>
        <v>0</v>
      </c>
      <c r="C82" s="54"/>
      <c r="D82" s="22">
        <f t="shared" si="70"/>
        <v>0</v>
      </c>
      <c r="E82" s="22">
        <f>Parametrit!$B$4-2027</f>
        <v>-3</v>
      </c>
      <c r="F82" s="54"/>
      <c r="G82" s="54"/>
      <c r="H82" s="42">
        <v>45</v>
      </c>
      <c r="I82" s="31">
        <f t="shared" si="71"/>
        <v>0</v>
      </c>
      <c r="J82" s="22">
        <f t="shared" si="72"/>
        <v>0</v>
      </c>
      <c r="K82" s="22">
        <f>IF(I82=0,0,I82/H82)</f>
        <v>0</v>
      </c>
      <c r="L82" s="22">
        <f t="shared" si="73"/>
        <v>0</v>
      </c>
      <c r="M82" s="32" cm="1">
        <f t="array" ref="M82">ROUND('Investoinnit ennen 2024'!K82*(Parametrit!$B$11/Parametrit!$B$7),_xlfn.IFS('2024'!S82=100,-2,'2024'!S82=1,0))</f>
        <v>0</v>
      </c>
      <c r="N82" s="32"/>
      <c r="O82" s="33">
        <f>H82</f>
        <v>45</v>
      </c>
      <c r="P82" s="33">
        <f t="shared" si="74"/>
        <v>45</v>
      </c>
      <c r="Q82" s="34" t="str">
        <f>IF(AND(B82&gt;0,C82=""),"Ilmoita tuella rahoitettu osuus",IF(C82&gt;100,"Tuella rahoitettu osuus ei voi olla yli 100",IF(AND(B82&gt;0,H82=""),"Pitoaika puuttuu",IF(E82&gt;H82,"Keski-ikä ei voi olla suurempi kuin pitoaika",IF(AND(B82&gt;0,E82=""),"Keski-ikä puuttuu",IF(AND(B82&gt;0,OR(H82&lt;O82,H82&gt;P82)),"Syötetty pitoaika ei ole pitoaikavälin sisällä","OK"))))))</f>
        <v>OK</v>
      </c>
      <c r="S82" s="1">
        <v>100</v>
      </c>
    </row>
    <row r="83" spans="1:19" ht="15.75" thickBot="1" x14ac:dyDescent="0.3">
      <c r="A83" s="3" t="s">
        <v>74</v>
      </c>
      <c r="B83" s="45">
        <f t="shared" si="69"/>
        <v>0</v>
      </c>
      <c r="C83" s="54"/>
      <c r="D83" s="22">
        <f t="shared" si="70"/>
        <v>0</v>
      </c>
      <c r="E83" s="22">
        <f>Parametrit!$B$4-2027</f>
        <v>-3</v>
      </c>
      <c r="F83" s="54"/>
      <c r="G83" s="54"/>
      <c r="H83" s="39">
        <v>45</v>
      </c>
      <c r="I83" s="31">
        <f t="shared" si="71"/>
        <v>0</v>
      </c>
      <c r="J83" s="22">
        <f t="shared" si="72"/>
        <v>0</v>
      </c>
      <c r="K83" s="22">
        <f>IF(I83=0,0,I83/H83)</f>
        <v>0</v>
      </c>
      <c r="L83" s="22">
        <f t="shared" si="73"/>
        <v>0</v>
      </c>
      <c r="M83" s="32" cm="1">
        <f t="array" ref="M83">ROUND('Investoinnit ennen 2024'!K83*(Parametrit!$B$11/Parametrit!$B$7),_xlfn.IFS('2024'!S83=100,-2,'2024'!S83=1,0))</f>
        <v>0</v>
      </c>
      <c r="N83" s="32"/>
      <c r="O83" s="33">
        <f>H83</f>
        <v>45</v>
      </c>
      <c r="P83" s="33">
        <f t="shared" si="74"/>
        <v>45</v>
      </c>
      <c r="Q83" s="34" t="str">
        <f>IF(AND(B83&gt;0,C83=""),"Ilmoita tuella rahoitettu osuus",IF(C83&gt;100,"Tuella rahoitettu osuus ei voi olla yli 100",IF(AND(B83&gt;0,H83=""),"Pitoaika puuttuu",IF(E83&gt;H83,"Keski-ikä ei voi olla suurempi kuin pitoaika",IF(AND(B83&gt;0,E83=""),"Keski-ikä puuttuu",IF(AND(B83&gt;0,OR(H83&lt;O83,H83&gt;P83)),"Syötetty pitoaika ei ole pitoaikavälin sisällä","OK"))))))</f>
        <v>OK</v>
      </c>
      <c r="S83" s="1">
        <v>100</v>
      </c>
    </row>
    <row r="84" spans="1:19" ht="15.75" thickBot="1" x14ac:dyDescent="0.3">
      <c r="A84" s="3" t="s">
        <v>75</v>
      </c>
      <c r="B84" s="45">
        <f t="shared" si="69"/>
        <v>0</v>
      </c>
      <c r="C84" s="54"/>
      <c r="D84" s="22">
        <f t="shared" si="70"/>
        <v>0</v>
      </c>
      <c r="E84" s="22">
        <f>Parametrit!$B$4-2027</f>
        <v>-3</v>
      </c>
      <c r="F84" s="54"/>
      <c r="G84" s="54"/>
      <c r="H84" s="39">
        <v>45</v>
      </c>
      <c r="I84" s="31">
        <f t="shared" si="71"/>
        <v>0</v>
      </c>
      <c r="J84" s="22">
        <f t="shared" si="72"/>
        <v>0</v>
      </c>
      <c r="K84" s="22">
        <f>IF(I84=0,0,I84/H84)</f>
        <v>0</v>
      </c>
      <c r="L84" s="22">
        <f t="shared" si="73"/>
        <v>0</v>
      </c>
      <c r="M84" s="32" cm="1">
        <f t="array" ref="M84">ROUND('Investoinnit ennen 2024'!K84*(Parametrit!$B$11/Parametrit!$B$7),_xlfn.IFS('2024'!S84=100,-2,'2024'!S84=1,0))</f>
        <v>0</v>
      </c>
      <c r="N84" s="32"/>
      <c r="O84" s="33">
        <f>H84</f>
        <v>45</v>
      </c>
      <c r="P84" s="33">
        <f t="shared" si="74"/>
        <v>45</v>
      </c>
      <c r="Q84" s="34" t="str">
        <f>IF(AND(B84&gt;0,C84=""),"Ilmoita tuella rahoitettu osuus",IF(C84&gt;100,"Tuella rahoitettu osuus ei voi olla yli 100",IF(AND(B84&gt;0,H84=""),"Pitoaika puuttuu",IF(E84&gt;H84,"Keski-ikä ei voi olla suurempi kuin pitoaika",IF(AND(B84&gt;0,E84=""),"Keski-ikä puuttuu",IF(AND(B84&gt;0,OR(H84&lt;O84,H84&gt;P84)),"Syötetty pitoaika ei ole pitoaikavälin sisällä","OK"))))))</f>
        <v>OK</v>
      </c>
      <c r="S84" s="1">
        <v>100</v>
      </c>
    </row>
    <row r="85" spans="1:19" ht="15.75" thickBot="1" x14ac:dyDescent="0.3">
      <c r="A85" s="3" t="s">
        <v>76</v>
      </c>
      <c r="B85" s="45">
        <f t="shared" si="69"/>
        <v>0</v>
      </c>
      <c r="C85" s="54"/>
      <c r="D85" s="22">
        <f t="shared" si="70"/>
        <v>0</v>
      </c>
      <c r="E85" s="22">
        <f>Parametrit!$B$4-2027</f>
        <v>-3</v>
      </c>
      <c r="F85" s="54"/>
      <c r="G85" s="54"/>
      <c r="H85" s="39">
        <v>45</v>
      </c>
      <c r="I85" s="31">
        <f t="shared" si="71"/>
        <v>0</v>
      </c>
      <c r="J85" s="22">
        <f t="shared" si="72"/>
        <v>0</v>
      </c>
      <c r="K85" s="22">
        <f>IF(I85=0,0,I85/H85)</f>
        <v>0</v>
      </c>
      <c r="L85" s="22">
        <f t="shared" si="73"/>
        <v>0</v>
      </c>
      <c r="M85" s="32" cm="1">
        <f t="array" ref="M85">ROUND('Investoinnit ennen 2024'!K85*(Parametrit!$B$11/Parametrit!$B$7),_xlfn.IFS('2024'!S85=100,-2,'2024'!S85=1,0))</f>
        <v>0</v>
      </c>
      <c r="N85" s="32"/>
      <c r="O85" s="33">
        <f>H85</f>
        <v>45</v>
      </c>
      <c r="P85" s="33">
        <f t="shared" si="74"/>
        <v>45</v>
      </c>
      <c r="Q85" s="34" t="str">
        <f>IF(AND(B85&gt;0,C85=""),"Ilmoita tuella rahoitettu osuus",IF(C85&gt;100,"Tuella rahoitettu osuus ei voi olla yli 100",IF(AND(B85&gt;0,H85=""),"Pitoaika puuttuu",IF(E85&gt;H85,"Keski-ikä ei voi olla suurempi kuin pitoaika",IF(AND(B85&gt;0,E85=""),"Keski-ikä puuttuu",IF(AND(B85&gt;0,OR(H85&lt;O85,H85&gt;P85)),"Syötetty pitoaika ei ole pitoaikavälin sisällä","OK"))))))</f>
        <v>OK</v>
      </c>
      <c r="S85" s="1">
        <v>100</v>
      </c>
    </row>
    <row r="86" spans="1:19" ht="15.75" thickBot="1" x14ac:dyDescent="0.3">
      <c r="A86" s="4" t="s">
        <v>77</v>
      </c>
      <c r="B86" s="43"/>
      <c r="C86" s="56"/>
      <c r="D86" s="19"/>
      <c r="E86" s="19"/>
      <c r="F86" s="56"/>
      <c r="G86" s="56"/>
      <c r="H86" s="28"/>
      <c r="I86" s="21"/>
      <c r="J86" s="21"/>
      <c r="K86" s="21"/>
      <c r="L86" s="21"/>
      <c r="M86" s="21"/>
      <c r="N86" s="21"/>
      <c r="O86" s="19"/>
      <c r="S86" s="1">
        <v>100</v>
      </c>
    </row>
    <row r="87" spans="1:19" ht="15.75" thickBot="1" x14ac:dyDescent="0.3">
      <c r="A87" s="3" t="s">
        <v>78</v>
      </c>
      <c r="B87" s="45">
        <f>F87-G87</f>
        <v>0</v>
      </c>
      <c r="C87" s="54"/>
      <c r="D87" s="22">
        <f>B87*C87/100</f>
        <v>0</v>
      </c>
      <c r="E87" s="22">
        <f>Parametrit!$B$4-2027</f>
        <v>-3</v>
      </c>
      <c r="F87" s="54"/>
      <c r="G87" s="54"/>
      <c r="H87" s="39">
        <v>50</v>
      </c>
      <c r="I87" s="31">
        <f>IF(N87="",(D87*(M87))/1000,(D87*(N87))/1000)</f>
        <v>0</v>
      </c>
      <c r="J87" s="22">
        <f>IF(D87=0,0,I87*(1-E87/H87))</f>
        <v>0</v>
      </c>
      <c r="K87" s="22">
        <f>IF(I87=0,0,I87/H87)</f>
        <v>0</v>
      </c>
      <c r="L87" s="22">
        <f>IF(N87="",F87*(C87/100)*(M87)/1000,F87*(C87/100)*(N87)/1000)</f>
        <v>0</v>
      </c>
      <c r="M87" s="32" cm="1">
        <f t="array" ref="M87">ROUND('Investoinnit ennen 2024'!K87*(Parametrit!$B$11/Parametrit!$B$7),_xlfn.IFS('2024'!S87=100,-2,'2024'!S87=1,0))</f>
        <v>0</v>
      </c>
      <c r="N87" s="32"/>
      <c r="O87" s="33">
        <f>H87</f>
        <v>50</v>
      </c>
      <c r="P87" s="33">
        <f>O87</f>
        <v>50</v>
      </c>
      <c r="Q87" s="34" t="str">
        <f>IF(AND(B87&gt;0,C87=""),"Ilmoita tuella rahoitettu osuus",IF(C87&gt;100,"Tuella rahoitettu osuus ei voi olla yli 100",IF(AND(B87&gt;0,H87=""),"Pitoaika puuttuu",IF(E87&gt;H87,"Keski-ikä ei voi olla suurempi kuin pitoaika",IF(AND(B87&gt;0,E87=""),"Keski-ikä puuttuu",IF(AND(B87&gt;0,OR(H87&lt;O87,H87&gt;P87)),"Syötetty pitoaika ei ole pitoaikavälin sisällä","OK"))))))</f>
        <v>OK</v>
      </c>
      <c r="S87" s="1">
        <v>1</v>
      </c>
    </row>
    <row r="88" spans="1:19" ht="30" customHeight="1" thickBot="1" x14ac:dyDescent="0.3">
      <c r="A88" s="6" t="s">
        <v>79</v>
      </c>
      <c r="B88" s="43"/>
      <c r="C88" s="56"/>
      <c r="D88" s="19"/>
      <c r="E88" s="19"/>
      <c r="F88" s="56"/>
      <c r="G88" s="56"/>
      <c r="H88" s="29"/>
      <c r="I88" s="21"/>
      <c r="J88" s="21"/>
      <c r="K88" s="21"/>
      <c r="L88" s="21"/>
      <c r="M88" s="21"/>
      <c r="N88" s="21"/>
      <c r="O88" s="19"/>
      <c r="S88" s="1">
        <v>100</v>
      </c>
    </row>
    <row r="89" spans="1:19" ht="15.75" thickBot="1" x14ac:dyDescent="0.3">
      <c r="A89" s="4" t="s">
        <v>3</v>
      </c>
      <c r="B89" s="43"/>
      <c r="C89" s="56"/>
      <c r="D89" s="19"/>
      <c r="E89" s="19"/>
      <c r="F89" s="56"/>
      <c r="G89" s="56"/>
      <c r="H89" s="28"/>
      <c r="I89" s="21"/>
      <c r="J89" s="21"/>
      <c r="K89" s="21"/>
      <c r="L89" s="21"/>
      <c r="M89" s="21"/>
      <c r="N89" s="21"/>
      <c r="O89" s="19"/>
      <c r="S89" s="1">
        <v>100</v>
      </c>
    </row>
    <row r="90" spans="1:19" ht="15.75" thickBot="1" x14ac:dyDescent="0.3">
      <c r="A90" s="3" t="s">
        <v>80</v>
      </c>
      <c r="B90" s="45">
        <f>F90-G90</f>
        <v>0</v>
      </c>
      <c r="C90" s="54"/>
      <c r="D90" s="22">
        <f>B90*C90/100</f>
        <v>0</v>
      </c>
      <c r="E90" s="22">
        <f>Parametrit!$B$4-2027</f>
        <v>-3</v>
      </c>
      <c r="F90" s="54"/>
      <c r="G90" s="54"/>
      <c r="H90" s="39">
        <v>35</v>
      </c>
      <c r="I90" s="31">
        <f>IF(N90="",(D90*(M90))/1000,(D90*(N90))/1000)</f>
        <v>0</v>
      </c>
      <c r="J90" s="22">
        <f>IF(D90=0,0,I90*(1-E90/H90))</f>
        <v>0</v>
      </c>
      <c r="K90" s="22">
        <f>IF(I90=0,0,I90/H90)</f>
        <v>0</v>
      </c>
      <c r="L90" s="22">
        <f>IF(N90="",F90*(C90/100)*(M90)/1000,F90*(C90/100)*(N90)/1000)</f>
        <v>0</v>
      </c>
      <c r="M90" s="32" cm="1">
        <f t="array" ref="M90">ROUND('Investoinnit ennen 2024'!K90*(Parametrit!$B$11/Parametrit!$B$7),_xlfn.IFS('2024'!S90=100,-2,'2024'!S90=1,0))</f>
        <v>0</v>
      </c>
      <c r="N90" s="32"/>
      <c r="O90" s="33">
        <f>H90</f>
        <v>35</v>
      </c>
      <c r="P90" s="33">
        <f>O90</f>
        <v>35</v>
      </c>
      <c r="Q90" s="34" t="str">
        <f>IF(AND(B90&gt;0,C90=""),"Ilmoita tuella rahoitettu osuus",IF(C90&gt;100,"Tuella rahoitettu osuus ei voi olla yli 100",IF(AND(B90&gt;0,H90=""),"Pitoaika puuttuu",IF(E90&gt;H90,"Keski-ikä ei voi olla suurempi kuin pitoaika",IF(AND(B90&gt;0,E90=""),"Keski-ikä puuttuu",IF(AND(B90&gt;0,OR(H90&lt;O90,H90&gt;P90)),"Syötetty pitoaika ei ole pitoaikavälin sisällä","OK"))))))</f>
        <v>OK</v>
      </c>
      <c r="S90" s="1">
        <v>100</v>
      </c>
    </row>
    <row r="91" spans="1:19" ht="15.75" thickBot="1" x14ac:dyDescent="0.3">
      <c r="A91" s="4" t="s">
        <v>81</v>
      </c>
      <c r="B91" s="43"/>
      <c r="C91" s="56"/>
      <c r="D91" s="19"/>
      <c r="E91" s="19"/>
      <c r="F91" s="56"/>
      <c r="G91" s="56"/>
      <c r="H91" s="28"/>
      <c r="I91" s="21"/>
      <c r="J91" s="21"/>
      <c r="K91" s="21"/>
      <c r="L91" s="21"/>
      <c r="M91" s="21"/>
      <c r="N91" s="21"/>
      <c r="O91" s="19"/>
      <c r="S91" s="1">
        <v>100</v>
      </c>
    </row>
    <row r="92" spans="1:19" ht="15.75" thickBot="1" x14ac:dyDescent="0.3">
      <c r="A92" s="3" t="s">
        <v>82</v>
      </c>
      <c r="B92" s="45">
        <f t="shared" ref="B92:B95" si="75">F92-G92</f>
        <v>0</v>
      </c>
      <c r="C92" s="54"/>
      <c r="D92" s="22">
        <f t="shared" ref="D92:D95" si="76">B92*C92/100</f>
        <v>0</v>
      </c>
      <c r="E92" s="22">
        <f>Parametrit!$B$4-2027</f>
        <v>-3</v>
      </c>
      <c r="F92" s="54"/>
      <c r="G92" s="54"/>
      <c r="H92" s="39">
        <v>40</v>
      </c>
      <c r="I92" s="31">
        <f t="shared" ref="I92:I95" si="77">IF(N92="",(D92*(M92))/1000,(D92*(N92))/1000)</f>
        <v>0</v>
      </c>
      <c r="J92" s="22">
        <f t="shared" ref="J92:J95" si="78">IF(D92=0,0,I92*(1-E92/H92))</f>
        <v>0</v>
      </c>
      <c r="K92" s="22">
        <f>IF(I92=0,0,I92/H92)</f>
        <v>0</v>
      </c>
      <c r="L92" s="22">
        <f t="shared" ref="L92:L95" si="79">IF(N92="",F92*(C92/100)*(M92)/1000,F92*(C92/100)*(N92)/1000)</f>
        <v>0</v>
      </c>
      <c r="M92" s="32" cm="1">
        <f t="array" ref="M92">ROUND('Investoinnit ennen 2024'!K92*(Parametrit!$B$11/Parametrit!$B$7),_xlfn.IFS('2024'!S92=100,-2,'2024'!S92=1,0))</f>
        <v>0</v>
      </c>
      <c r="N92" s="32"/>
      <c r="O92" s="33">
        <f>H92</f>
        <v>40</v>
      </c>
      <c r="P92" s="33">
        <f t="shared" ref="P92:P95" si="80">O92</f>
        <v>40</v>
      </c>
      <c r="Q92" s="34" t="str">
        <f>IF(AND(B92&gt;0,C92=""),"Ilmoita tuella rahoitettu osuus",IF(C92&gt;100,"Tuella rahoitettu osuus ei voi olla yli 100",IF(AND(B92&gt;0,H92=""),"Pitoaika puuttuu",IF(E92&gt;H92,"Keski-ikä ei voi olla suurempi kuin pitoaika",IF(AND(B92&gt;0,E92=""),"Keski-ikä puuttuu",IF(AND(B92&gt;0,OR(H92&lt;O92,H92&gt;P92)),"Syötetty pitoaika ei ole pitoaikavälin sisällä","OK"))))))</f>
        <v>OK</v>
      </c>
      <c r="S92" s="1">
        <v>100</v>
      </c>
    </row>
    <row r="93" spans="1:19" ht="15.75" thickBot="1" x14ac:dyDescent="0.3">
      <c r="A93" s="3" t="s">
        <v>83</v>
      </c>
      <c r="B93" s="45">
        <f t="shared" si="75"/>
        <v>0</v>
      </c>
      <c r="C93" s="54"/>
      <c r="D93" s="22">
        <f t="shared" si="76"/>
        <v>0</v>
      </c>
      <c r="E93" s="22">
        <f>Parametrit!$B$4-2027</f>
        <v>-3</v>
      </c>
      <c r="F93" s="54"/>
      <c r="G93" s="54"/>
      <c r="H93" s="39">
        <v>40</v>
      </c>
      <c r="I93" s="31">
        <f t="shared" si="77"/>
        <v>0</v>
      </c>
      <c r="J93" s="22">
        <f t="shared" si="78"/>
        <v>0</v>
      </c>
      <c r="K93" s="22">
        <f>IF(I93=0,0,I93/H93)</f>
        <v>0</v>
      </c>
      <c r="L93" s="22">
        <f t="shared" si="79"/>
        <v>0</v>
      </c>
      <c r="M93" s="32" cm="1">
        <f t="array" ref="M93">ROUND('Investoinnit ennen 2024'!K93*(Parametrit!$B$11/Parametrit!$B$7),_xlfn.IFS('2024'!S93=100,-2,'2024'!S93=1,0))</f>
        <v>0</v>
      </c>
      <c r="N93" s="32"/>
      <c r="O93" s="33">
        <f>H93</f>
        <v>40</v>
      </c>
      <c r="P93" s="33">
        <f t="shared" si="80"/>
        <v>40</v>
      </c>
      <c r="Q93" s="34" t="str">
        <f>IF(AND(B93&gt;0,C93=""),"Ilmoita tuella rahoitettu osuus",IF(C93&gt;100,"Tuella rahoitettu osuus ei voi olla yli 100",IF(AND(B93&gt;0,H93=""),"Pitoaika puuttuu",IF(E93&gt;H93,"Keski-ikä ei voi olla suurempi kuin pitoaika",IF(AND(B93&gt;0,E93=""),"Keski-ikä puuttuu",IF(AND(B93&gt;0,OR(H93&lt;O93,H93&gt;P93)),"Syötetty pitoaika ei ole pitoaikavälin sisällä","OK"))))))</f>
        <v>OK</v>
      </c>
      <c r="S93" s="1">
        <v>100</v>
      </c>
    </row>
    <row r="94" spans="1:19" ht="15.75" thickBot="1" x14ac:dyDescent="0.3">
      <c r="A94" s="3" t="s">
        <v>84</v>
      </c>
      <c r="B94" s="45">
        <f t="shared" si="75"/>
        <v>0</v>
      </c>
      <c r="C94" s="54"/>
      <c r="D94" s="22">
        <f t="shared" si="76"/>
        <v>0</v>
      </c>
      <c r="E94" s="22">
        <f>Parametrit!$B$4-2027</f>
        <v>-3</v>
      </c>
      <c r="F94" s="54"/>
      <c r="G94" s="54"/>
      <c r="H94" s="39">
        <v>40</v>
      </c>
      <c r="I94" s="31">
        <f t="shared" si="77"/>
        <v>0</v>
      </c>
      <c r="J94" s="22">
        <f t="shared" si="78"/>
        <v>0</v>
      </c>
      <c r="K94" s="22">
        <f>IF(I94=0,0,I94/H94)</f>
        <v>0</v>
      </c>
      <c r="L94" s="22">
        <f t="shared" si="79"/>
        <v>0</v>
      </c>
      <c r="M94" s="32" cm="1">
        <f t="array" ref="M94">ROUND('Investoinnit ennen 2024'!K94*(Parametrit!$B$11/Parametrit!$B$7),_xlfn.IFS('2024'!S94=100,-2,'2024'!S94=1,0))</f>
        <v>0</v>
      </c>
      <c r="N94" s="32"/>
      <c r="O94" s="33">
        <f>H94</f>
        <v>40</v>
      </c>
      <c r="P94" s="33">
        <f t="shared" si="80"/>
        <v>40</v>
      </c>
      <c r="Q94" s="34" t="str">
        <f>IF(AND(B94&gt;0,C94=""),"Ilmoita tuella rahoitettu osuus",IF(C94&gt;100,"Tuella rahoitettu osuus ei voi olla yli 100",IF(AND(B94&gt;0,H94=""),"Pitoaika puuttuu",IF(E94&gt;H94,"Keski-ikä ei voi olla suurempi kuin pitoaika",IF(AND(B94&gt;0,E94=""),"Keski-ikä puuttuu",IF(AND(B94&gt;0,OR(H94&lt;O94,H94&gt;P94)),"Syötetty pitoaika ei ole pitoaikavälin sisällä","OK"))))))</f>
        <v>OK</v>
      </c>
      <c r="S94" s="1">
        <v>100</v>
      </c>
    </row>
    <row r="95" spans="1:19" ht="15.75" thickBot="1" x14ac:dyDescent="0.3">
      <c r="A95" s="3" t="s">
        <v>85</v>
      </c>
      <c r="B95" s="45">
        <f t="shared" si="75"/>
        <v>0</v>
      </c>
      <c r="C95" s="54"/>
      <c r="D95" s="22">
        <f t="shared" si="76"/>
        <v>0</v>
      </c>
      <c r="E95" s="22">
        <f>Parametrit!$B$4-2027</f>
        <v>-3</v>
      </c>
      <c r="F95" s="54"/>
      <c r="G95" s="54"/>
      <c r="H95" s="39">
        <v>40</v>
      </c>
      <c r="I95" s="31">
        <f t="shared" si="77"/>
        <v>0</v>
      </c>
      <c r="J95" s="22">
        <f t="shared" si="78"/>
        <v>0</v>
      </c>
      <c r="K95" s="22">
        <f>IF(I95=0,0,I95/H95)</f>
        <v>0</v>
      </c>
      <c r="L95" s="22">
        <f t="shared" si="79"/>
        <v>0</v>
      </c>
      <c r="M95" s="32" cm="1">
        <f t="array" ref="M95">ROUND('Investoinnit ennen 2024'!K95*(Parametrit!$B$11/Parametrit!$B$7),_xlfn.IFS('2024'!S95=100,-2,'2024'!S95=1,0))</f>
        <v>0</v>
      </c>
      <c r="N95" s="32"/>
      <c r="O95" s="33">
        <f>H95</f>
        <v>40</v>
      </c>
      <c r="P95" s="33">
        <f t="shared" si="80"/>
        <v>40</v>
      </c>
      <c r="Q95" s="34" t="str">
        <f>IF(AND(B95&gt;0,C95=""),"Ilmoita tuella rahoitettu osuus",IF(C95&gt;100,"Tuella rahoitettu osuus ei voi olla yli 100",IF(AND(B95&gt;0,H95=""),"Pitoaika puuttuu",IF(E95&gt;H95,"Keski-ikä ei voi olla suurempi kuin pitoaika",IF(AND(B95&gt;0,E95=""),"Keski-ikä puuttuu",IF(AND(B95&gt;0,OR(H95&lt;O95,H95&gt;P95)),"Syötetty pitoaika ei ole pitoaikavälin sisällä","OK"))))))</f>
        <v>OK</v>
      </c>
      <c r="S95" s="1">
        <v>100</v>
      </c>
    </row>
    <row r="96" spans="1:19" ht="15" customHeight="1" thickBot="1" x14ac:dyDescent="0.3">
      <c r="A96" s="4" t="s">
        <v>86</v>
      </c>
      <c r="B96" s="43"/>
      <c r="C96" s="56"/>
      <c r="D96" s="19"/>
      <c r="E96" s="19"/>
      <c r="F96" s="56"/>
      <c r="G96" s="56"/>
      <c r="H96" s="28"/>
      <c r="I96" s="21"/>
      <c r="J96" s="21"/>
      <c r="K96" s="21"/>
      <c r="L96" s="21"/>
      <c r="M96" s="21"/>
      <c r="N96" s="21"/>
      <c r="O96" s="19"/>
      <c r="S96" s="1">
        <v>100</v>
      </c>
    </row>
    <row r="97" spans="1:19" ht="15.75" thickBot="1" x14ac:dyDescent="0.3">
      <c r="A97" s="3" t="s">
        <v>87</v>
      </c>
      <c r="B97" s="45">
        <f t="shared" ref="B97:B100" si="81">F97-G97</f>
        <v>0</v>
      </c>
      <c r="C97" s="54"/>
      <c r="D97" s="22">
        <f t="shared" ref="D97:D100" si="82">B97*C97/100</f>
        <v>0</v>
      </c>
      <c r="E97" s="22">
        <f>Parametrit!$B$4-2027</f>
        <v>-3</v>
      </c>
      <c r="F97" s="54"/>
      <c r="G97" s="54"/>
      <c r="H97" s="39">
        <v>40</v>
      </c>
      <c r="I97" s="31">
        <f t="shared" ref="I97:I100" si="83">IF(N97="",(D97*(M97))/1000,(D97*(N97))/1000)</f>
        <v>0</v>
      </c>
      <c r="J97" s="22">
        <f t="shared" ref="J97:J100" si="84">IF(D97=0,0,I97*(1-E97/H97))</f>
        <v>0</v>
      </c>
      <c r="K97" s="22">
        <f>IF(I97=0,0,I97/H97)</f>
        <v>0</v>
      </c>
      <c r="L97" s="22">
        <f t="shared" ref="L97:L100" si="85">IF(N97="",F97*(C97/100)*(M97)/1000,F97*(C97/100)*(N97)/1000)</f>
        <v>0</v>
      </c>
      <c r="M97" s="32" cm="1">
        <f t="array" ref="M97">ROUND('Investoinnit ennen 2024'!K97*(Parametrit!$B$11/Parametrit!$B$7),_xlfn.IFS('2024'!S97=100,-2,'2024'!S97=1,0))</f>
        <v>0</v>
      </c>
      <c r="N97" s="32"/>
      <c r="O97" s="33">
        <f>H97</f>
        <v>40</v>
      </c>
      <c r="P97" s="33">
        <f t="shared" ref="P97:P100" si="86">O97</f>
        <v>40</v>
      </c>
      <c r="Q97" s="34" t="str">
        <f>IF(AND(B97&gt;0,C97=""),"Ilmoita tuella rahoitettu osuus",IF(C97&gt;100,"Tuella rahoitettu osuus ei voi olla yli 100",IF(AND(B97&gt;0,H97=""),"Pitoaika puuttuu",IF(E97&gt;H97,"Keski-ikä ei voi olla suurempi kuin pitoaika",IF(AND(B97&gt;0,E97=""),"Keski-ikä puuttuu",IF(AND(B97&gt;0,OR(H97&lt;O97,H97&gt;P97)),"Syötetty pitoaika ei ole pitoaikavälin sisällä","OK"))))))</f>
        <v>OK</v>
      </c>
      <c r="S97" s="1">
        <v>100</v>
      </c>
    </row>
    <row r="98" spans="1:19" ht="15.75" thickBot="1" x14ac:dyDescent="0.3">
      <c r="A98" s="3" t="s">
        <v>88</v>
      </c>
      <c r="B98" s="45">
        <f t="shared" si="81"/>
        <v>0</v>
      </c>
      <c r="C98" s="54"/>
      <c r="D98" s="22">
        <f t="shared" si="82"/>
        <v>0</v>
      </c>
      <c r="E98" s="22">
        <f>Parametrit!$B$4-2027</f>
        <v>-3</v>
      </c>
      <c r="F98" s="54"/>
      <c r="G98" s="54"/>
      <c r="H98" s="39">
        <v>40</v>
      </c>
      <c r="I98" s="31">
        <f t="shared" si="83"/>
        <v>0</v>
      </c>
      <c r="J98" s="22">
        <f t="shared" si="84"/>
        <v>0</v>
      </c>
      <c r="K98" s="22">
        <f>IF(I98=0,0,I98/H98)</f>
        <v>0</v>
      </c>
      <c r="L98" s="22">
        <f t="shared" si="85"/>
        <v>0</v>
      </c>
      <c r="M98" s="32" cm="1">
        <f t="array" ref="M98">ROUND('Investoinnit ennen 2024'!K98*(Parametrit!$B$11/Parametrit!$B$7),_xlfn.IFS('2024'!S98=100,-2,'2024'!S98=1,0))</f>
        <v>0</v>
      </c>
      <c r="N98" s="32"/>
      <c r="O98" s="33">
        <f>H98</f>
        <v>40</v>
      </c>
      <c r="P98" s="33">
        <f t="shared" si="86"/>
        <v>40</v>
      </c>
      <c r="Q98" s="34" t="str">
        <f>IF(AND(B98&gt;0,C98=""),"Ilmoita tuella rahoitettu osuus",IF(C98&gt;100,"Tuella rahoitettu osuus ei voi olla yli 100",IF(AND(B98&gt;0,H98=""),"Pitoaika puuttuu",IF(E98&gt;H98,"Keski-ikä ei voi olla suurempi kuin pitoaika",IF(AND(B98&gt;0,E98=""),"Keski-ikä puuttuu",IF(AND(B98&gt;0,OR(H98&lt;O98,H98&gt;P98)),"Syötetty pitoaika ei ole pitoaikavälin sisällä","OK"))))))</f>
        <v>OK</v>
      </c>
      <c r="S98" s="1">
        <v>100</v>
      </c>
    </row>
    <row r="99" spans="1:19" ht="15.75" thickBot="1" x14ac:dyDescent="0.3">
      <c r="A99" s="3" t="s">
        <v>89</v>
      </c>
      <c r="B99" s="45">
        <f t="shared" si="81"/>
        <v>0</v>
      </c>
      <c r="C99" s="54"/>
      <c r="D99" s="22">
        <f t="shared" si="82"/>
        <v>0</v>
      </c>
      <c r="E99" s="22">
        <f>Parametrit!$B$4-2027</f>
        <v>-3</v>
      </c>
      <c r="F99" s="54"/>
      <c r="G99" s="54"/>
      <c r="H99" s="39">
        <v>40</v>
      </c>
      <c r="I99" s="31">
        <f t="shared" si="83"/>
        <v>0</v>
      </c>
      <c r="J99" s="22">
        <f t="shared" si="84"/>
        <v>0</v>
      </c>
      <c r="K99" s="22">
        <f>IF(I99=0,0,I99/H99)</f>
        <v>0</v>
      </c>
      <c r="L99" s="22">
        <f t="shared" si="85"/>
        <v>0</v>
      </c>
      <c r="M99" s="32" cm="1">
        <f t="array" ref="M99">ROUND('Investoinnit ennen 2024'!K99*(Parametrit!$B$11/Parametrit!$B$7),_xlfn.IFS('2024'!S99=100,-2,'2024'!S99=1,0))</f>
        <v>0</v>
      </c>
      <c r="N99" s="32"/>
      <c r="O99" s="33">
        <f>H99</f>
        <v>40</v>
      </c>
      <c r="P99" s="33">
        <f t="shared" si="86"/>
        <v>40</v>
      </c>
      <c r="Q99" s="34" t="str">
        <f>IF(AND(B99&gt;0,C99=""),"Ilmoita tuella rahoitettu osuus",IF(C99&gt;100,"Tuella rahoitettu osuus ei voi olla yli 100",IF(AND(B99&gt;0,H99=""),"Pitoaika puuttuu",IF(E99&gt;H99,"Keski-ikä ei voi olla suurempi kuin pitoaika",IF(AND(B99&gt;0,E99=""),"Keski-ikä puuttuu",IF(AND(B99&gt;0,OR(H99&lt;O99,H99&gt;P99)),"Syötetty pitoaika ei ole pitoaikavälin sisällä","OK"))))))</f>
        <v>OK</v>
      </c>
      <c r="S99" s="1">
        <v>100</v>
      </c>
    </row>
    <row r="100" spans="1:19" ht="15.75" thickBot="1" x14ac:dyDescent="0.3">
      <c r="A100" s="3" t="s">
        <v>90</v>
      </c>
      <c r="B100" s="45">
        <f t="shared" si="81"/>
        <v>0</v>
      </c>
      <c r="C100" s="54"/>
      <c r="D100" s="22">
        <f t="shared" si="82"/>
        <v>0</v>
      </c>
      <c r="E100" s="22">
        <f>Parametrit!$B$4-2027</f>
        <v>-3</v>
      </c>
      <c r="F100" s="54"/>
      <c r="G100" s="54"/>
      <c r="H100" s="39">
        <v>40</v>
      </c>
      <c r="I100" s="31">
        <f t="shared" si="83"/>
        <v>0</v>
      </c>
      <c r="J100" s="22">
        <f t="shared" si="84"/>
        <v>0</v>
      </c>
      <c r="K100" s="22">
        <f>IF(I100=0,0,I100/H100)</f>
        <v>0</v>
      </c>
      <c r="L100" s="22">
        <f t="shared" si="85"/>
        <v>0</v>
      </c>
      <c r="M100" s="32" cm="1">
        <f t="array" ref="M100">ROUND('Investoinnit ennen 2024'!K100*(Parametrit!$B$11/Parametrit!$B$7),_xlfn.IFS('2024'!S100=100,-2,'2024'!S100=1,0))</f>
        <v>0</v>
      </c>
      <c r="N100" s="32"/>
      <c r="O100" s="33">
        <f>H100</f>
        <v>40</v>
      </c>
      <c r="P100" s="33">
        <f t="shared" si="86"/>
        <v>40</v>
      </c>
      <c r="Q100" s="34" t="str">
        <f>IF(AND(B100&gt;0,C100=""),"Ilmoita tuella rahoitettu osuus",IF(C100&gt;100,"Tuella rahoitettu osuus ei voi olla yli 100",IF(AND(B100&gt;0,H100=""),"Pitoaika puuttuu",IF(E100&gt;H100,"Keski-ikä ei voi olla suurempi kuin pitoaika",IF(AND(B100&gt;0,E100=""),"Keski-ikä puuttuu",IF(AND(B100&gt;0,OR(H100&lt;O100,H100&gt;P100)),"Syötetty pitoaika ei ole pitoaikavälin sisällä","OK"))))))</f>
        <v>OK</v>
      </c>
      <c r="S100" s="1">
        <v>100</v>
      </c>
    </row>
    <row r="101" spans="1:19" ht="30" customHeight="1" thickBot="1" x14ac:dyDescent="0.3">
      <c r="A101" s="6" t="s">
        <v>91</v>
      </c>
      <c r="B101" s="43"/>
      <c r="C101" s="56"/>
      <c r="D101" s="19"/>
      <c r="E101" s="19"/>
      <c r="F101" s="56"/>
      <c r="G101" s="56"/>
      <c r="H101" s="29"/>
      <c r="I101" s="21"/>
      <c r="J101" s="21"/>
      <c r="K101" s="21"/>
      <c r="L101" s="21"/>
      <c r="M101" s="21"/>
      <c r="N101" s="21"/>
      <c r="O101" s="19"/>
      <c r="S101" s="1">
        <v>100</v>
      </c>
    </row>
    <row r="102" spans="1:19" ht="15.75" thickBot="1" x14ac:dyDescent="0.3">
      <c r="A102" s="4" t="s">
        <v>92</v>
      </c>
      <c r="B102" s="43"/>
      <c r="C102" s="56"/>
      <c r="D102" s="19"/>
      <c r="E102" s="19"/>
      <c r="F102" s="56"/>
      <c r="G102" s="56"/>
      <c r="H102" s="28"/>
      <c r="I102" s="21"/>
      <c r="J102" s="21"/>
      <c r="K102" s="21"/>
      <c r="L102" s="21"/>
      <c r="M102" s="21"/>
      <c r="N102" s="21"/>
      <c r="O102" s="19"/>
      <c r="S102" s="1">
        <v>100</v>
      </c>
    </row>
    <row r="103" spans="1:19" ht="15.75" thickBot="1" x14ac:dyDescent="0.3">
      <c r="A103" s="3" t="s">
        <v>93</v>
      </c>
      <c r="B103" s="45">
        <f t="shared" ref="B103:B104" si="87">F103-G103</f>
        <v>0</v>
      </c>
      <c r="C103" s="54"/>
      <c r="D103" s="22">
        <f t="shared" ref="D103:D104" si="88">B103*C103/100</f>
        <v>0</v>
      </c>
      <c r="E103" s="22">
        <f>Parametrit!$B$4-2027</f>
        <v>-3</v>
      </c>
      <c r="F103" s="54"/>
      <c r="G103" s="54"/>
      <c r="H103" s="39">
        <v>40</v>
      </c>
      <c r="I103" s="31">
        <f t="shared" ref="I103:I104" si="89">IF(N103="",(D103*(M103))/1000,(D103*(N103))/1000)</f>
        <v>0</v>
      </c>
      <c r="J103" s="22">
        <f t="shared" ref="J103:J104" si="90">IF(D103=0,0,I103*(1-E103/H103))</f>
        <v>0</v>
      </c>
      <c r="K103" s="22">
        <f>IF(I103=0,0,I103/H103)</f>
        <v>0</v>
      </c>
      <c r="L103" s="22">
        <f t="shared" ref="L103:L104" si="91">IF(N103="",F103*(C103/100)*(M103)/1000,F103*(C103/100)*(N103)/1000)</f>
        <v>0</v>
      </c>
      <c r="M103" s="32" cm="1">
        <f t="array" ref="M103">ROUND('Investoinnit ennen 2024'!K103*(Parametrit!$B$11/Parametrit!$B$7),_xlfn.IFS('2024'!S103=100,-2,'2024'!S103=1,0))</f>
        <v>0</v>
      </c>
      <c r="N103" s="32"/>
      <c r="O103" s="33">
        <f>H103</f>
        <v>40</v>
      </c>
      <c r="P103" s="33">
        <f t="shared" ref="P103:P104" si="92">O103</f>
        <v>40</v>
      </c>
      <c r="Q103" s="34" t="str">
        <f>IF(AND(B103&gt;0,C103=""),"Ilmoita tuella rahoitettu osuus",IF(C103&gt;100,"Tuella rahoitettu osuus ei voi olla yli 100",IF(AND(B103&gt;0,H103=""),"Pitoaika puuttuu",IF(E103&gt;H103,"Keski-ikä ei voi olla suurempi kuin pitoaika",IF(AND(B103&gt;0,E103=""),"Keski-ikä puuttuu",IF(AND(B103&gt;0,OR(H103&lt;O103,H103&gt;P103)),"Syötetty pitoaika ei ole pitoaikavälin sisällä","OK"))))))</f>
        <v>OK</v>
      </c>
      <c r="S103" s="1">
        <v>100</v>
      </c>
    </row>
    <row r="104" spans="1:19" ht="15.75" thickBot="1" x14ac:dyDescent="0.3">
      <c r="A104" s="3" t="s">
        <v>94</v>
      </c>
      <c r="B104" s="45">
        <f t="shared" si="87"/>
        <v>0</v>
      </c>
      <c r="C104" s="54"/>
      <c r="D104" s="22">
        <f t="shared" si="88"/>
        <v>0</v>
      </c>
      <c r="E104" s="22">
        <f>Parametrit!$B$4-2027</f>
        <v>-3</v>
      </c>
      <c r="F104" s="54"/>
      <c r="G104" s="54"/>
      <c r="H104" s="39">
        <v>40</v>
      </c>
      <c r="I104" s="31">
        <f t="shared" si="89"/>
        <v>0</v>
      </c>
      <c r="J104" s="22">
        <f t="shared" si="90"/>
        <v>0</v>
      </c>
      <c r="K104" s="22">
        <f>IF(I104=0,0,I104/H104)</f>
        <v>0</v>
      </c>
      <c r="L104" s="22">
        <f t="shared" si="91"/>
        <v>0</v>
      </c>
      <c r="M104" s="32" cm="1">
        <f t="array" ref="M104">ROUND('Investoinnit ennen 2024'!K104*(Parametrit!$B$11/Parametrit!$B$7),_xlfn.IFS('2024'!S104=100,-2,'2024'!S104=1,0))</f>
        <v>0</v>
      </c>
      <c r="N104" s="32"/>
      <c r="O104" s="33">
        <f>H104</f>
        <v>40</v>
      </c>
      <c r="P104" s="33">
        <f t="shared" si="92"/>
        <v>40</v>
      </c>
      <c r="Q104" s="34" t="str">
        <f>IF(AND(B104&gt;0,C104=""),"Ilmoita tuella rahoitettu osuus",IF(C104&gt;100,"Tuella rahoitettu osuus ei voi olla yli 100",IF(AND(B104&gt;0,H104=""),"Pitoaika puuttuu",IF(E104&gt;H104,"Keski-ikä ei voi olla suurempi kuin pitoaika",IF(AND(B104&gt;0,E104=""),"Keski-ikä puuttuu",IF(AND(B104&gt;0,OR(H104&lt;O104,H104&gt;P104)),"Syötetty pitoaika ei ole pitoaikavälin sisällä","OK"))))))</f>
        <v>OK</v>
      </c>
      <c r="S104" s="1">
        <v>100</v>
      </c>
    </row>
    <row r="105" spans="1:19" ht="15.75" thickBot="1" x14ac:dyDescent="0.3">
      <c r="A105" s="4" t="s">
        <v>95</v>
      </c>
      <c r="B105" s="43"/>
      <c r="C105" s="56"/>
      <c r="D105" s="19"/>
      <c r="E105" s="19"/>
      <c r="F105" s="56"/>
      <c r="G105" s="56"/>
      <c r="H105" s="28"/>
      <c r="I105" s="21"/>
      <c r="J105" s="21"/>
      <c r="K105" s="21"/>
      <c r="L105" s="21"/>
      <c r="M105" s="21"/>
      <c r="N105" s="21"/>
      <c r="O105" s="19"/>
      <c r="S105" s="1">
        <v>100</v>
      </c>
    </row>
    <row r="106" spans="1:19" ht="15.75" thickBot="1" x14ac:dyDescent="0.3">
      <c r="A106" s="3" t="s">
        <v>96</v>
      </c>
      <c r="B106" s="45">
        <f>F106-G106</f>
        <v>0</v>
      </c>
      <c r="C106" s="58"/>
      <c r="D106" s="40">
        <f>B106*C106/100</f>
        <v>0</v>
      </c>
      <c r="E106" s="22">
        <f>Parametrit!$B$4-2027</f>
        <v>-3</v>
      </c>
      <c r="F106" s="58"/>
      <c r="G106" s="58"/>
      <c r="H106" s="41">
        <v>60</v>
      </c>
      <c r="I106" s="31">
        <f>IF(N106="",(D106*(M106))/1000,(D106*(N106))/1000)</f>
        <v>0</v>
      </c>
      <c r="J106" s="22">
        <f>IF(D106=0,0,I106*(1-E106/H106))</f>
        <v>0</v>
      </c>
      <c r="K106" s="22">
        <f>IF(I106=0,0,I106/H106)</f>
        <v>0</v>
      </c>
      <c r="L106" s="22">
        <f>IF(N106="",F106*(C106/100)*(M106)/1000,F106*(C106/100)*(N106)/1000)</f>
        <v>0</v>
      </c>
      <c r="M106" s="32" cm="1">
        <f t="array" ref="M106">ROUND('Investoinnit ennen 2024'!K106*(Parametrit!$B$11/Parametrit!$B$7),_xlfn.IFS('2024'!S106=100,-2,'2024'!S106=1,0))</f>
        <v>0</v>
      </c>
      <c r="N106" s="32"/>
      <c r="O106" s="33">
        <f>H106</f>
        <v>60</v>
      </c>
      <c r="P106" s="33">
        <f>O106</f>
        <v>60</v>
      </c>
      <c r="Q106" s="34" t="str">
        <f>IF(AND(B106&gt;0,C106=""),"Ilmoita tuella rahoitettu osuus",IF(C106&gt;100,"Tuella rahoitettu osuus ei voi olla yli 100",IF(AND(B106&gt;0,H106=""),"Pitoaika puuttuu",IF(E106&gt;H106,"Keski-ikä ei voi olla suurempi kuin pitoaika",IF(AND(B106&gt;0,E106=""),"Keski-ikä puuttuu",IF(AND(B106&gt;0,OR(H106&lt;O106,H106&gt;P106)),"Syötetty pitoaika ei ole pitoaikavälin sisällä","OK"))))))</f>
        <v>OK</v>
      </c>
      <c r="S106" s="1">
        <v>100</v>
      </c>
    </row>
    <row r="107" spans="1:19" x14ac:dyDescent="0.25">
      <c r="C107" s="19"/>
      <c r="D107" s="19"/>
      <c r="E107" s="19"/>
      <c r="F107" s="19"/>
      <c r="G107" s="19"/>
      <c r="H107" s="19"/>
      <c r="I107" s="48">
        <f>SUM(I4:I106)</f>
        <v>0</v>
      </c>
      <c r="J107" s="48">
        <f t="shared" ref="J107:L107" si="93">SUM(J4:J106)</f>
        <v>0</v>
      </c>
      <c r="K107" s="48">
        <f t="shared" si="93"/>
        <v>0</v>
      </c>
      <c r="L107" s="48">
        <f t="shared" si="93"/>
        <v>0</v>
      </c>
      <c r="M107" s="19"/>
      <c r="N107" s="19"/>
      <c r="O107" s="19"/>
    </row>
  </sheetData>
  <sheetProtection algorithmName="SHA-512" hashValue="SIobp4gVG0mIWOpmYqygeaqqLedDjIKz31oMDrKi3Wng1Z4ht8I+zFWUEigx/WGHB/lYyYqwfy48obvxMd3p5A==" saltValue="G3IuLpy4JiB0J9TeY9yRLw==" spinCount="100000" sheet="1" objects="1" scenarios="1" sort="0" autoFilter="0"/>
  <autoFilter ref="A1:T107" xr:uid="{0B3AEB5B-DCB5-464A-A6C4-7883681F0F89}"/>
  <conditionalFormatting sqref="Q4:Q7 Q9:Q11 Q13:Q15 Q17:Q24 Q26:Q34 Q36 Q39:Q47 Q49:Q57 Q59:Q74 Q76 Q78:Q79 Q81:Q85 Q87 Q90 Q92:Q95 Q97:Q100 Q103:Q104 Q106">
    <cfRule type="containsBlanks" dxfId="2" priority="1">
      <formula>LEN(TRIM(Q4))=0</formula>
    </cfRule>
    <cfRule type="notContainsText" dxfId="1" priority="2" operator="notContains" text="OK">
      <formula>ISERROR(SEARCH("OK",Q4))</formula>
    </cfRule>
    <cfRule type="containsText" dxfId="0" priority="3" operator="containsText" text="OK">
      <formula>NOT(ISERROR(SEARCH("OK",Q4)))</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0FDF7-50CC-448F-8FD2-761771146A3D}">
  <dimension ref="A1:B6"/>
  <sheetViews>
    <sheetView workbookViewId="0">
      <selection activeCell="B3" sqref="B3"/>
    </sheetView>
  </sheetViews>
  <sheetFormatPr defaultRowHeight="15" x14ac:dyDescent="0.25"/>
  <cols>
    <col min="1" max="1" width="27.42578125" customWidth="1"/>
    <col min="2" max="2" width="23.85546875" customWidth="1"/>
  </cols>
  <sheetData>
    <row r="1" spans="1:2" ht="15.75" thickBot="1" x14ac:dyDescent="0.3"/>
    <row r="2" spans="1:2" ht="15.75" thickBot="1" x14ac:dyDescent="0.3">
      <c r="A2" s="49" t="s">
        <v>103</v>
      </c>
      <c r="B2" s="50">
        <f>Parametrit!B4</f>
        <v>2024</v>
      </c>
    </row>
    <row r="3" spans="1:2" ht="26.25" thickBot="1" x14ac:dyDescent="0.3">
      <c r="A3" s="51" t="s">
        <v>121</v>
      </c>
      <c r="B3" s="52">
        <f>'Investoinnit ennen 2024'!H107+'2024'!I107+'2025'!I107+'2026'!I107+'2027'!I107</f>
        <v>0</v>
      </c>
    </row>
    <row r="4" spans="1:2" ht="26.25" thickBot="1" x14ac:dyDescent="0.3">
      <c r="A4" s="51" t="s">
        <v>122</v>
      </c>
      <c r="B4" s="52">
        <f>'Investoinnit ennen 2024'!I107+'2024'!J107+'2025'!J107+'2026'!J107+'2027'!J107</f>
        <v>0</v>
      </c>
    </row>
    <row r="5" spans="1:2" ht="26.25" thickBot="1" x14ac:dyDescent="0.3">
      <c r="A5" s="51" t="s">
        <v>123</v>
      </c>
      <c r="B5" s="52">
        <f>'Investoinnit ennen 2024'!J107+'2024'!K107+'2025'!K107+'2026'!K107+'2027'!K107</f>
        <v>0</v>
      </c>
    </row>
    <row r="6" spans="1:2" ht="26.25" thickBot="1" x14ac:dyDescent="0.3">
      <c r="A6" s="51" t="s">
        <v>124</v>
      </c>
      <c r="B6" s="52" cm="1">
        <f t="array" ref="B6">_xlfn.IFS(B2=2024,'2024'!L107,Verkonarvolaskelma!B2=2025,'2025'!L107,Verkonarvolaskelma!B2=2026,'2026'!L107,Verkonarvolaskelma!B2=2027,'2027'!L107)</f>
        <v>0</v>
      </c>
    </row>
  </sheetData>
  <sheetProtection algorithmName="SHA-512" hashValue="sviFQkie5GsU08pP1YiNRAtFCuTCiH9coAzvESeXoLV0RXqbu+zIWbFgVwGZ2IjzPcpklSjzGk00SXT536puxw==" saltValue="ZaNiirVViGCyWXfsa4xMh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298ac1c-8781-457c-836a-c94febb0efd7">
      <Terms xmlns="http://schemas.microsoft.com/office/infopath/2007/PartnerControls"/>
    </lcf76f155ced4ddcb4097134ff3c332f>
    <TaxCatchAll xmlns="492ee864-9a00-4053-8292-33da4057805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siakirja" ma:contentTypeID="0x010100548D545B624AB244A21D45171E99030B" ma:contentTypeVersion="13" ma:contentTypeDescription="Luo uusi asiakirja." ma:contentTypeScope="" ma:versionID="d5940ec2cbb05618f4090b4fa6bf381b">
  <xsd:schema xmlns:xsd="http://www.w3.org/2001/XMLSchema" xmlns:xs="http://www.w3.org/2001/XMLSchema" xmlns:p="http://schemas.microsoft.com/office/2006/metadata/properties" xmlns:ns2="f298ac1c-8781-457c-836a-c94febb0efd7" xmlns:ns3="492ee864-9a00-4053-8292-33da4057805d" targetNamespace="http://schemas.microsoft.com/office/2006/metadata/properties" ma:root="true" ma:fieldsID="a61df0fd6066501ff8bb1e6f1c7264fb" ns2:_="" ns3:_="">
    <xsd:import namespace="f298ac1c-8781-457c-836a-c94febb0efd7"/>
    <xsd:import namespace="492ee864-9a00-4053-8292-33da4057805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98ac1c-8781-457c-836a-c94febb0ef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Kuvien tunnisteet" ma:readOnly="false" ma:fieldId="{5cf76f15-5ced-4ddc-b409-7134ff3c332f}" ma:taxonomyMulti="true" ma:sspId="3e80df17-6dce-42fc-a3dc-94a0db4b211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2ee864-9a00-4053-8292-33da4057805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31e52dd-7769-407a-81e8-a659ed8638b7}" ma:internalName="TaxCatchAll" ma:showField="CatchAllData" ma:web="492ee864-9a00-4053-8292-33da405780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5DEE35-9567-4C09-B7F5-C30DEF0332DD}">
  <ds:schemaRefs>
    <ds:schemaRef ds:uri="http://purl.org/dc/terms/"/>
    <ds:schemaRef ds:uri="http://schemas.openxmlformats.org/package/2006/metadata/core-properties"/>
    <ds:schemaRef ds:uri="f298ac1c-8781-457c-836a-c94febb0efd7"/>
    <ds:schemaRef ds:uri="http://schemas.microsoft.com/office/2006/documentManagement/types"/>
    <ds:schemaRef ds:uri="492ee864-9a00-4053-8292-33da4057805d"/>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036D4E5F-CF59-4831-98F6-60AA9AADCE60}">
  <ds:schemaRefs>
    <ds:schemaRef ds:uri="http://schemas.microsoft.com/sharepoint/v3/contenttype/forms"/>
  </ds:schemaRefs>
</ds:datastoreItem>
</file>

<file path=customXml/itemProps3.xml><?xml version="1.0" encoding="utf-8"?>
<ds:datastoreItem xmlns:ds="http://schemas.openxmlformats.org/officeDocument/2006/customXml" ds:itemID="{492F7D36-6EA3-42A6-B219-2D7246F943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98ac1c-8781-457c-836a-c94febb0efd7"/>
    <ds:schemaRef ds:uri="492ee864-9a00-4053-8292-33da405780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8</vt:i4>
      </vt:variant>
    </vt:vector>
  </HeadingPairs>
  <TitlesOfParts>
    <vt:vector size="8" baseType="lpstr">
      <vt:lpstr>Ohjeet</vt:lpstr>
      <vt:lpstr>Parametrit</vt:lpstr>
      <vt:lpstr>Investoinnit ennen 2024</vt:lpstr>
      <vt:lpstr>2024</vt:lpstr>
      <vt:lpstr>2025</vt:lpstr>
      <vt:lpstr>2026</vt:lpstr>
      <vt:lpstr>2027</vt:lpstr>
      <vt:lpstr>Verkonarvolaskelma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Valtteri Varonen</dc:creator>
  <cp:keywords/>
  <dc:description/>
  <cp:lastModifiedBy>Valtteri Varonen</cp:lastModifiedBy>
  <cp:revision/>
  <dcterms:created xsi:type="dcterms:W3CDTF">2024-06-11T12:23:38Z</dcterms:created>
  <dcterms:modified xsi:type="dcterms:W3CDTF">2025-02-24T10:36:46Z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0x010100548D545B624AB244A21D45171E99030B</vt:lpwstr>
  </property>
  <property fmtid="{D5CDD505-2E9C-101B-9397-08002B2CF9AE}" pid="3" name="MediaServiceImageTags">
    <vt:lpwstr/>
  </property>
</Properties>
</file>