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C:\Users\03073769\Work Folders\Rakennetiedot\Rakennetiedot 2024\"/>
    </mc:Choice>
  </mc:AlternateContent>
  <xr:revisionPtr revIDLastSave="0" documentId="13_ncr:1_{DDE23CAD-0439-44DB-8613-25069BF5D10B}" xr6:coauthVersionLast="47" xr6:coauthVersionMax="47" xr10:uidLastSave="{00000000-0000-0000-0000-000000000000}"/>
  <bookViews>
    <workbookView xWindow="-120" yWindow="-120" windowWidth="29040" windowHeight="15720" xr2:uid="{E0400C07-D706-4AB2-BC78-9D251E36B677}"/>
  </bookViews>
  <sheets>
    <sheet name="Ohjeet" sheetId="3" r:id="rId1"/>
    <sheet name="Parametrit" sheetId="2" r:id="rId2"/>
    <sheet name="Investoinnit ennen 2024" sheetId="1" r:id="rId3"/>
    <sheet name="2024" sheetId="4" r:id="rId4"/>
    <sheet name="2025" sheetId="7" r:id="rId5"/>
    <sheet name="2026" sheetId="8" r:id="rId6"/>
    <sheet name="2027" sheetId="9" r:id="rId7"/>
    <sheet name="Verkonarvolaskelma" sheetId="10" r:id="rId8"/>
  </sheets>
  <definedNames>
    <definedName name="_xlnm._FilterDatabase" localSheetId="3" hidden="1">'2024'!$A$1:$S$59</definedName>
    <definedName name="_xlnm._FilterDatabase" localSheetId="4" hidden="1">'2025'!$A$1:$S$107</definedName>
    <definedName name="_xlnm._FilterDatabase" localSheetId="5" hidden="1">'2026'!$A$1:$S$107</definedName>
    <definedName name="_xlnm._FilterDatabase" localSheetId="6" hidden="1">'2027'!$A$1:$S$107</definedName>
    <definedName name="_xlnm._FilterDatabase" localSheetId="2" hidden="1">'Investoinnit ennen 2024'!$A$1:$N$59</definedName>
  </definedNames>
  <calcPr calcId="191028"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 i="4" l="1"/>
  <c r="M58" i="9" a="1"/>
  <c r="M58" i="9" s="1"/>
  <c r="L58" i="9" s="1"/>
  <c r="M57" i="9" a="1"/>
  <c r="M57" i="9" s="1"/>
  <c r="L57" i="9" s="1"/>
  <c r="M56" i="9" a="1"/>
  <c r="M56" i="9" s="1"/>
  <c r="L56" i="9" s="1"/>
  <c r="M55" i="9" a="1"/>
  <c r="M55" i="9" s="1"/>
  <c r="L55" i="9" s="1"/>
  <c r="M54" i="9" a="1"/>
  <c r="M54" i="9" s="1"/>
  <c r="L54" i="9" s="1"/>
  <c r="M53" i="9" a="1"/>
  <c r="M53" i="9" s="1"/>
  <c r="L53" i="9" s="1"/>
  <c r="M52" i="9" a="1"/>
  <c r="M52" i="9" s="1"/>
  <c r="L52" i="9" s="1"/>
  <c r="M51" i="9" a="1"/>
  <c r="M51" i="9" s="1"/>
  <c r="L51" i="9" s="1"/>
  <c r="M50" i="9" a="1"/>
  <c r="M50" i="9" s="1"/>
  <c r="L50" i="9" s="1"/>
  <c r="M49" i="9" a="1"/>
  <c r="M49" i="9" s="1"/>
  <c r="L49" i="9" s="1"/>
  <c r="M48" i="9" a="1"/>
  <c r="M48" i="9" s="1"/>
  <c r="L48" i="9" s="1"/>
  <c r="M46" i="9" a="1"/>
  <c r="M46" i="9" s="1"/>
  <c r="L46" i="9" s="1"/>
  <c r="M45" i="9" a="1"/>
  <c r="M45" i="9" s="1"/>
  <c r="L45" i="9" s="1"/>
  <c r="M44" i="9" a="1"/>
  <c r="M44" i="9" s="1"/>
  <c r="L44" i="9" s="1"/>
  <c r="M43" i="9" a="1"/>
  <c r="M43" i="9" s="1"/>
  <c r="L43" i="9" s="1"/>
  <c r="M42" i="9" a="1"/>
  <c r="M42" i="9" s="1"/>
  <c r="L42" i="9" s="1"/>
  <c r="M41" i="9" a="1"/>
  <c r="M41" i="9" s="1"/>
  <c r="L41" i="9" s="1"/>
  <c r="M40" i="9" a="1"/>
  <c r="M40" i="9" s="1"/>
  <c r="L40" i="9" s="1"/>
  <c r="M39" i="9" a="1"/>
  <c r="M39" i="9" s="1"/>
  <c r="L39" i="9" s="1"/>
  <c r="M38" i="9" a="1"/>
  <c r="M38" i="9" s="1"/>
  <c r="L38" i="9" s="1"/>
  <c r="M37" i="9" a="1"/>
  <c r="M37" i="9" s="1"/>
  <c r="L37" i="9" s="1"/>
  <c r="M36" i="9" a="1"/>
  <c r="M36" i="9" s="1"/>
  <c r="M35" i="9" a="1"/>
  <c r="M35" i="9" s="1"/>
  <c r="L35" i="9" s="1"/>
  <c r="M34" i="9" a="1"/>
  <c r="M34" i="9" s="1"/>
  <c r="L34" i="9" s="1"/>
  <c r="M33" i="9" a="1"/>
  <c r="M33" i="9" s="1"/>
  <c r="L33" i="9" s="1"/>
  <c r="M32" i="9" a="1"/>
  <c r="M32" i="9" s="1"/>
  <c r="L32" i="9" s="1"/>
  <c r="M31" i="9" a="1"/>
  <c r="M31" i="9" s="1"/>
  <c r="L31" i="9" s="1"/>
  <c r="M28" i="9" a="1"/>
  <c r="M28" i="9" s="1"/>
  <c r="L28" i="9" s="1"/>
  <c r="M26" i="9" a="1"/>
  <c r="M26" i="9" s="1"/>
  <c r="L26" i="9" s="1"/>
  <c r="M24" i="9" a="1"/>
  <c r="M24" i="9" s="1"/>
  <c r="L24" i="9" s="1"/>
  <c r="M22" i="9" a="1"/>
  <c r="M22" i="9" s="1"/>
  <c r="L22" i="9" s="1"/>
  <c r="M21" i="9" a="1"/>
  <c r="M21" i="9" s="1"/>
  <c r="L21" i="9" s="1"/>
  <c r="M20" i="9" a="1"/>
  <c r="M20" i="9" s="1"/>
  <c r="L20" i="9" s="1"/>
  <c r="M18" i="9" a="1"/>
  <c r="M18" i="9" s="1"/>
  <c r="M17" i="9" a="1"/>
  <c r="M17" i="9" s="1"/>
  <c r="L17" i="9" s="1"/>
  <c r="M15" i="9" a="1"/>
  <c r="M15" i="9" s="1"/>
  <c r="L15" i="9" s="1"/>
  <c r="M14" i="9" a="1"/>
  <c r="M14" i="9" s="1"/>
  <c r="L14" i="9" s="1"/>
  <c r="M13" i="9" a="1"/>
  <c r="M13" i="9" s="1"/>
  <c r="L13" i="9" s="1"/>
  <c r="M12" i="9" a="1"/>
  <c r="M12" i="9" s="1"/>
  <c r="L12" i="9" s="1"/>
  <c r="M11" i="9" a="1"/>
  <c r="M11" i="9" s="1"/>
  <c r="L11" i="9" s="1"/>
  <c r="M10" i="9" a="1"/>
  <c r="M10" i="9" s="1"/>
  <c r="L10" i="9" s="1"/>
  <c r="M9" i="9" a="1"/>
  <c r="M9" i="9" s="1"/>
  <c r="L9" i="9" s="1"/>
  <c r="M8" i="9" a="1"/>
  <c r="M8" i="9" s="1"/>
  <c r="L8" i="9" s="1"/>
  <c r="M7" i="9" a="1"/>
  <c r="M7" i="9" s="1"/>
  <c r="L7" i="9" s="1"/>
  <c r="M6" i="9" a="1"/>
  <c r="M6" i="9" s="1"/>
  <c r="L6" i="9" s="1"/>
  <c r="M5" i="9" a="1"/>
  <c r="M5" i="9" s="1"/>
  <c r="E58" i="9"/>
  <c r="E57" i="9"/>
  <c r="E56" i="9"/>
  <c r="E55" i="9"/>
  <c r="E54" i="9"/>
  <c r="E53" i="9"/>
  <c r="E52" i="9"/>
  <c r="E51" i="9"/>
  <c r="E50" i="9"/>
  <c r="E49" i="9"/>
  <c r="E48" i="9"/>
  <c r="E46" i="9"/>
  <c r="E45" i="9"/>
  <c r="E44" i="9"/>
  <c r="E43" i="9"/>
  <c r="E42" i="9"/>
  <c r="E41" i="9"/>
  <c r="E40" i="9"/>
  <c r="E39" i="9"/>
  <c r="E38" i="9"/>
  <c r="E37" i="9"/>
  <c r="E36" i="9"/>
  <c r="E35" i="9"/>
  <c r="E34" i="9"/>
  <c r="E33" i="9"/>
  <c r="E32" i="9"/>
  <c r="E31" i="9"/>
  <c r="E28" i="9"/>
  <c r="E26" i="9"/>
  <c r="E24" i="9"/>
  <c r="E22" i="9"/>
  <c r="E21" i="9"/>
  <c r="E20" i="9"/>
  <c r="E18" i="9"/>
  <c r="E17" i="9"/>
  <c r="E15" i="9"/>
  <c r="E14" i="9"/>
  <c r="E13" i="9"/>
  <c r="E12" i="9"/>
  <c r="E11" i="9"/>
  <c r="E10" i="9"/>
  <c r="E9" i="9"/>
  <c r="E8" i="9"/>
  <c r="E7" i="9"/>
  <c r="E6" i="9"/>
  <c r="E5" i="9"/>
  <c r="M4" i="9" a="1"/>
  <c r="M4" i="9" s="1"/>
  <c r="L4" i="9" s="1"/>
  <c r="E4" i="9"/>
  <c r="P58" i="9"/>
  <c r="O58" i="9"/>
  <c r="H58" i="9"/>
  <c r="B58" i="9"/>
  <c r="O57" i="9"/>
  <c r="H57" i="9"/>
  <c r="B57" i="9"/>
  <c r="D57" i="9" s="1"/>
  <c r="O56" i="9"/>
  <c r="H56" i="9"/>
  <c r="B56" i="9"/>
  <c r="D56" i="9" s="1"/>
  <c r="O55" i="9"/>
  <c r="H55" i="9"/>
  <c r="B55" i="9"/>
  <c r="D55" i="9" s="1"/>
  <c r="O54" i="9"/>
  <c r="H54" i="9"/>
  <c r="B54" i="9"/>
  <c r="O53" i="9"/>
  <c r="H53" i="9"/>
  <c r="B53" i="9"/>
  <c r="O52" i="9"/>
  <c r="H52" i="9"/>
  <c r="B52" i="9"/>
  <c r="D52" i="9" s="1"/>
  <c r="O51" i="9"/>
  <c r="H51" i="9"/>
  <c r="B51" i="9"/>
  <c r="D51" i="9" s="1"/>
  <c r="O50" i="9"/>
  <c r="H50" i="9"/>
  <c r="B50" i="9"/>
  <c r="O49" i="9"/>
  <c r="H49" i="9"/>
  <c r="B49" i="9"/>
  <c r="D49" i="9" s="1"/>
  <c r="J49" i="9" s="1"/>
  <c r="P48" i="9"/>
  <c r="O48" i="9"/>
  <c r="H48" i="9"/>
  <c r="B48" i="9"/>
  <c r="D48" i="9" s="1"/>
  <c r="J48" i="9" s="1"/>
  <c r="O46" i="9"/>
  <c r="H46" i="9"/>
  <c r="B46" i="9"/>
  <c r="D46" i="9" s="1"/>
  <c r="J46" i="9" s="1"/>
  <c r="O45" i="9"/>
  <c r="H45" i="9"/>
  <c r="B45" i="9"/>
  <c r="D45" i="9" s="1"/>
  <c r="J45" i="9" s="1"/>
  <c r="O44" i="9"/>
  <c r="H44" i="9"/>
  <c r="B44" i="9"/>
  <c r="D44" i="9" s="1"/>
  <c r="O43" i="9"/>
  <c r="H43" i="9"/>
  <c r="B43" i="9"/>
  <c r="O42" i="9"/>
  <c r="H42" i="9"/>
  <c r="B42" i="9"/>
  <c r="D42" i="9" s="1"/>
  <c r="O41" i="9"/>
  <c r="H41" i="9"/>
  <c r="B41" i="9"/>
  <c r="D41" i="9" s="1"/>
  <c r="O40" i="9"/>
  <c r="H40" i="9"/>
  <c r="B40" i="9"/>
  <c r="D40" i="9" s="1"/>
  <c r="O39" i="9"/>
  <c r="H39" i="9"/>
  <c r="D39" i="9"/>
  <c r="J39" i="9" s="1"/>
  <c r="B39" i="9"/>
  <c r="O38" i="9"/>
  <c r="H38" i="9"/>
  <c r="B38" i="9"/>
  <c r="D38" i="9" s="1"/>
  <c r="J38" i="9" s="1"/>
  <c r="O37" i="9"/>
  <c r="H37" i="9"/>
  <c r="B37" i="9"/>
  <c r="D37" i="9" s="1"/>
  <c r="J37" i="9" s="1"/>
  <c r="O36" i="9"/>
  <c r="H36" i="9"/>
  <c r="D36" i="9"/>
  <c r="J36" i="9" s="1"/>
  <c r="B36" i="9"/>
  <c r="O35" i="9"/>
  <c r="H35" i="9"/>
  <c r="B35" i="9"/>
  <c r="D35" i="9" s="1"/>
  <c r="J35" i="9" s="1"/>
  <c r="O34" i="9"/>
  <c r="H34" i="9"/>
  <c r="B34" i="9"/>
  <c r="D34" i="9" s="1"/>
  <c r="J34" i="9" s="1"/>
  <c r="O33" i="9"/>
  <c r="H33" i="9"/>
  <c r="B33" i="9"/>
  <c r="D33" i="9" s="1"/>
  <c r="O32" i="9"/>
  <c r="H32" i="9"/>
  <c r="B32" i="9"/>
  <c r="D32" i="9" s="1"/>
  <c r="O31" i="9"/>
  <c r="H31" i="9"/>
  <c r="B31" i="9"/>
  <c r="D31" i="9" s="1"/>
  <c r="O28" i="9"/>
  <c r="H28" i="9"/>
  <c r="B28" i="9"/>
  <c r="D28" i="9" s="1"/>
  <c r="O26" i="9"/>
  <c r="H26" i="9"/>
  <c r="B26" i="9"/>
  <c r="D26" i="9" s="1"/>
  <c r="J26" i="9" s="1"/>
  <c r="O24" i="9"/>
  <c r="H24" i="9"/>
  <c r="B24" i="9"/>
  <c r="D24" i="9" s="1"/>
  <c r="J24" i="9" s="1"/>
  <c r="O22" i="9"/>
  <c r="H22" i="9"/>
  <c r="B22" i="9"/>
  <c r="O21" i="9"/>
  <c r="H21" i="9"/>
  <c r="B21" i="9"/>
  <c r="O20" i="9"/>
  <c r="H20" i="9"/>
  <c r="B20" i="9"/>
  <c r="P18" i="9"/>
  <c r="O18" i="9"/>
  <c r="H18" i="9"/>
  <c r="B18" i="9"/>
  <c r="P17" i="9"/>
  <c r="O17" i="9"/>
  <c r="H17" i="9"/>
  <c r="B17" i="9"/>
  <c r="D17" i="9" s="1"/>
  <c r="J17" i="9" s="1"/>
  <c r="P15" i="9"/>
  <c r="O15" i="9"/>
  <c r="H15" i="9"/>
  <c r="B15" i="9"/>
  <c r="P14" i="9"/>
  <c r="O14" i="9"/>
  <c r="H14" i="9"/>
  <c r="B14" i="9"/>
  <c r="D14" i="9" s="1"/>
  <c r="P13" i="9"/>
  <c r="O13" i="9"/>
  <c r="H13" i="9"/>
  <c r="B13" i="9"/>
  <c r="D13" i="9" s="1"/>
  <c r="P12" i="9"/>
  <c r="O12" i="9"/>
  <c r="H12" i="9"/>
  <c r="B12" i="9"/>
  <c r="D12" i="9" s="1"/>
  <c r="P11" i="9"/>
  <c r="O11" i="9"/>
  <c r="H11" i="9"/>
  <c r="B11" i="9"/>
  <c r="D11" i="9" s="1"/>
  <c r="P10" i="9"/>
  <c r="O10" i="9"/>
  <c r="H10" i="9"/>
  <c r="B10" i="9"/>
  <c r="D10" i="9" s="1"/>
  <c r="P9" i="9"/>
  <c r="O9" i="9"/>
  <c r="H9" i="9"/>
  <c r="B9" i="9"/>
  <c r="P8" i="9"/>
  <c r="O8" i="9"/>
  <c r="H8" i="9"/>
  <c r="B8" i="9"/>
  <c r="P7" i="9"/>
  <c r="O7" i="9"/>
  <c r="H7" i="9"/>
  <c r="B7" i="9"/>
  <c r="D7" i="9" s="1"/>
  <c r="P6" i="9"/>
  <c r="O6" i="9"/>
  <c r="H6" i="9"/>
  <c r="B6" i="9"/>
  <c r="D6" i="9" s="1"/>
  <c r="J6" i="9" s="1"/>
  <c r="P5" i="9"/>
  <c r="O5" i="9"/>
  <c r="H5" i="9"/>
  <c r="B5" i="9"/>
  <c r="P4" i="9"/>
  <c r="O4" i="9"/>
  <c r="H4" i="9"/>
  <c r="B4" i="9"/>
  <c r="D4" i="9" s="1"/>
  <c r="E58" i="8"/>
  <c r="E57" i="8"/>
  <c r="E56" i="8"/>
  <c r="E55" i="8"/>
  <c r="E54" i="8"/>
  <c r="E53" i="8"/>
  <c r="E52" i="8"/>
  <c r="E51" i="8"/>
  <c r="E50" i="8"/>
  <c r="E49" i="8"/>
  <c r="E48" i="8"/>
  <c r="E46" i="8"/>
  <c r="E45" i="8"/>
  <c r="E44" i="8"/>
  <c r="E43" i="8"/>
  <c r="E42" i="8"/>
  <c r="E41" i="8"/>
  <c r="E40" i="8"/>
  <c r="E39" i="8"/>
  <c r="E38" i="8"/>
  <c r="E37" i="8"/>
  <c r="E36" i="8"/>
  <c r="E35" i="8"/>
  <c r="E34" i="8"/>
  <c r="E33" i="8"/>
  <c r="E32" i="8"/>
  <c r="E31" i="8"/>
  <c r="E28" i="8"/>
  <c r="E26" i="8"/>
  <c r="E24" i="8"/>
  <c r="E22" i="8"/>
  <c r="E21" i="8"/>
  <c r="E20" i="8"/>
  <c r="E18" i="8"/>
  <c r="E17" i="8"/>
  <c r="Q17" i="8" s="1"/>
  <c r="E15" i="8"/>
  <c r="E14" i="8"/>
  <c r="E13" i="8"/>
  <c r="E12" i="8"/>
  <c r="E11" i="8"/>
  <c r="E10" i="8"/>
  <c r="E9" i="8"/>
  <c r="E8" i="8"/>
  <c r="E7" i="8"/>
  <c r="E6" i="8"/>
  <c r="E5" i="8"/>
  <c r="E4" i="8"/>
  <c r="M58" i="8" a="1"/>
  <c r="M58" i="8" s="1"/>
  <c r="L58" i="8" s="1"/>
  <c r="M57" i="8" a="1"/>
  <c r="M57" i="8" s="1"/>
  <c r="L57" i="8" s="1"/>
  <c r="M56" i="8" a="1"/>
  <c r="M56" i="8" s="1"/>
  <c r="L56" i="8" s="1"/>
  <c r="M55" i="8" a="1"/>
  <c r="M55" i="8" s="1"/>
  <c r="L55" i="8" s="1"/>
  <c r="M54" i="8" a="1"/>
  <c r="M54" i="8" s="1"/>
  <c r="L54" i="8" s="1"/>
  <c r="M53" i="8" a="1"/>
  <c r="M53" i="8" s="1"/>
  <c r="L53" i="8" s="1"/>
  <c r="M52" i="8" a="1"/>
  <c r="M52" i="8" s="1"/>
  <c r="L52" i="8" s="1"/>
  <c r="M51" i="8" a="1"/>
  <c r="M51" i="8" s="1"/>
  <c r="L51" i="8" s="1"/>
  <c r="M50" i="8" a="1"/>
  <c r="M50" i="8" s="1"/>
  <c r="L50" i="8" s="1"/>
  <c r="M49" i="8" a="1"/>
  <c r="M49" i="8" s="1"/>
  <c r="L49" i="8" s="1"/>
  <c r="M48" i="8" a="1"/>
  <c r="M48" i="8" s="1"/>
  <c r="L48" i="8" s="1"/>
  <c r="M46" i="8" a="1"/>
  <c r="M46" i="8" s="1"/>
  <c r="L46" i="8" s="1"/>
  <c r="M45" i="8" a="1"/>
  <c r="M45" i="8" s="1"/>
  <c r="L45" i="8" s="1"/>
  <c r="M44" i="8" a="1"/>
  <c r="M44" i="8" s="1"/>
  <c r="L44" i="8" s="1"/>
  <c r="M43" i="8" a="1"/>
  <c r="M43" i="8" s="1"/>
  <c r="L43" i="8" s="1"/>
  <c r="M42" i="8" a="1"/>
  <c r="M42" i="8" s="1"/>
  <c r="L42" i="8" s="1"/>
  <c r="M41" i="8" a="1"/>
  <c r="M41" i="8" s="1"/>
  <c r="L41" i="8" s="1"/>
  <c r="M40" i="8" a="1"/>
  <c r="M40" i="8" s="1"/>
  <c r="L40" i="8" s="1"/>
  <c r="M39" i="8" a="1"/>
  <c r="M39" i="8" s="1"/>
  <c r="L39" i="8" s="1"/>
  <c r="M38" i="8" a="1"/>
  <c r="M38" i="8" s="1"/>
  <c r="L38" i="8" s="1"/>
  <c r="M37" i="8" a="1"/>
  <c r="M37" i="8" s="1"/>
  <c r="L37" i="8" s="1"/>
  <c r="M36" i="8" a="1"/>
  <c r="M36" i="8" s="1"/>
  <c r="L36" i="8" s="1"/>
  <c r="M35" i="8" a="1"/>
  <c r="M35" i="8" s="1"/>
  <c r="L35" i="8" s="1"/>
  <c r="M34" i="8" a="1"/>
  <c r="M34" i="8" s="1"/>
  <c r="L34" i="8" s="1"/>
  <c r="M33" i="8" a="1"/>
  <c r="M33" i="8" s="1"/>
  <c r="L33" i="8" s="1"/>
  <c r="M32" i="8" a="1"/>
  <c r="M32" i="8" s="1"/>
  <c r="L32" i="8" s="1"/>
  <c r="M31" i="8" a="1"/>
  <c r="M31" i="8" s="1"/>
  <c r="L31" i="8" s="1"/>
  <c r="M28" i="8" a="1"/>
  <c r="M28" i="8" s="1"/>
  <c r="L28" i="8" s="1"/>
  <c r="M26" i="8" a="1"/>
  <c r="M26" i="8" s="1"/>
  <c r="L26" i="8" s="1"/>
  <c r="M24" i="8" a="1"/>
  <c r="M24" i="8" s="1"/>
  <c r="L24" i="8" s="1"/>
  <c r="M22" i="8" a="1"/>
  <c r="M22" i="8" s="1"/>
  <c r="L22" i="8" s="1"/>
  <c r="M21" i="8" a="1"/>
  <c r="M21" i="8" s="1"/>
  <c r="L21" i="8" s="1"/>
  <c r="M20" i="8" a="1"/>
  <c r="M20" i="8" s="1"/>
  <c r="L20" i="8" s="1"/>
  <c r="M18" i="8" a="1"/>
  <c r="M18" i="8" s="1"/>
  <c r="L18" i="8" s="1"/>
  <c r="M17" i="8" a="1"/>
  <c r="M17" i="8" s="1"/>
  <c r="L17" i="8" s="1"/>
  <c r="M15" i="8" a="1"/>
  <c r="M15" i="8" s="1"/>
  <c r="L15" i="8" s="1"/>
  <c r="M14" i="8" a="1"/>
  <c r="M14" i="8" s="1"/>
  <c r="L14" i="8" s="1"/>
  <c r="M13" i="8" a="1"/>
  <c r="M13" i="8" s="1"/>
  <c r="L13" i="8" s="1"/>
  <c r="M12" i="8" a="1"/>
  <c r="M12" i="8" s="1"/>
  <c r="L12" i="8" s="1"/>
  <c r="M11" i="8" a="1"/>
  <c r="M11" i="8" s="1"/>
  <c r="L11" i="8" s="1"/>
  <c r="M10" i="8" a="1"/>
  <c r="M10" i="8" s="1"/>
  <c r="L10" i="8" s="1"/>
  <c r="M9" i="8" a="1"/>
  <c r="M9" i="8" s="1"/>
  <c r="L9" i="8" s="1"/>
  <c r="M8" i="8" a="1"/>
  <c r="M8" i="8" s="1"/>
  <c r="L8" i="8" s="1"/>
  <c r="M7" i="8" a="1"/>
  <c r="M7" i="8" s="1"/>
  <c r="L7" i="8" s="1"/>
  <c r="M6" i="8" a="1"/>
  <c r="M6" i="8" s="1"/>
  <c r="L6" i="8" s="1"/>
  <c r="M5" i="8" a="1"/>
  <c r="M5" i="8" s="1"/>
  <c r="L5" i="8" s="1"/>
  <c r="M4" i="8" a="1"/>
  <c r="M4" i="8" s="1"/>
  <c r="L4" i="8" s="1"/>
  <c r="P58" i="8"/>
  <c r="O58" i="8"/>
  <c r="H58" i="8"/>
  <c r="B58" i="8"/>
  <c r="O57" i="8"/>
  <c r="H57" i="8"/>
  <c r="B57" i="8"/>
  <c r="D57" i="8" s="1"/>
  <c r="O56" i="8"/>
  <c r="H56" i="8"/>
  <c r="B56" i="8"/>
  <c r="D56" i="8" s="1"/>
  <c r="J56" i="8" s="1"/>
  <c r="O55" i="8"/>
  <c r="H55" i="8"/>
  <c r="B55" i="8"/>
  <c r="D55" i="8" s="1"/>
  <c r="O54" i="8"/>
  <c r="H54" i="8"/>
  <c r="B54" i="8"/>
  <c r="D54" i="8" s="1"/>
  <c r="O53" i="8"/>
  <c r="H53" i="8"/>
  <c r="B53" i="8"/>
  <c r="D53" i="8" s="1"/>
  <c r="O52" i="8"/>
  <c r="H52" i="8"/>
  <c r="B52" i="8"/>
  <c r="D52" i="8" s="1"/>
  <c r="O51" i="8"/>
  <c r="H51" i="8"/>
  <c r="B51" i="8"/>
  <c r="D51" i="8" s="1"/>
  <c r="O50" i="8"/>
  <c r="H50" i="8"/>
  <c r="B50" i="8"/>
  <c r="O49" i="8"/>
  <c r="H49" i="8"/>
  <c r="B49" i="8"/>
  <c r="D49" i="8" s="1"/>
  <c r="P48" i="8"/>
  <c r="O48" i="8"/>
  <c r="H48" i="8"/>
  <c r="B48" i="8"/>
  <c r="D48" i="8" s="1"/>
  <c r="O46" i="8"/>
  <c r="H46" i="8"/>
  <c r="B46" i="8"/>
  <c r="O45" i="8"/>
  <c r="H45" i="8"/>
  <c r="B45" i="8"/>
  <c r="O44" i="8"/>
  <c r="H44" i="8"/>
  <c r="B44" i="8"/>
  <c r="O43" i="8"/>
  <c r="H43" i="8"/>
  <c r="B43" i="8"/>
  <c r="D43" i="8" s="1"/>
  <c r="O42" i="8"/>
  <c r="H42" i="8"/>
  <c r="B42" i="8"/>
  <c r="O41" i="8"/>
  <c r="H41" i="8"/>
  <c r="B41" i="8"/>
  <c r="D41" i="8" s="1"/>
  <c r="O40" i="8"/>
  <c r="H40" i="8"/>
  <c r="B40" i="8"/>
  <c r="D40" i="8" s="1"/>
  <c r="O39" i="8"/>
  <c r="H39" i="8"/>
  <c r="B39" i="8"/>
  <c r="D39" i="8" s="1"/>
  <c r="O38" i="8"/>
  <c r="H38" i="8"/>
  <c r="B38" i="8"/>
  <c r="D38" i="8" s="1"/>
  <c r="O37" i="8"/>
  <c r="H37" i="8"/>
  <c r="B37" i="8"/>
  <c r="O36" i="8"/>
  <c r="H36" i="8"/>
  <c r="B36" i="8"/>
  <c r="D36" i="8" s="1"/>
  <c r="O35" i="8"/>
  <c r="H35" i="8"/>
  <c r="B35" i="8"/>
  <c r="D35" i="8" s="1"/>
  <c r="O34" i="8"/>
  <c r="H34" i="8"/>
  <c r="B34" i="8"/>
  <c r="O33" i="8"/>
  <c r="H33" i="8"/>
  <c r="B33" i="8"/>
  <c r="O32" i="8"/>
  <c r="H32" i="8"/>
  <c r="B32" i="8"/>
  <c r="D32" i="8" s="1"/>
  <c r="J32" i="8" s="1"/>
  <c r="O31" i="8"/>
  <c r="H31" i="8"/>
  <c r="B31" i="8"/>
  <c r="D31" i="8" s="1"/>
  <c r="J31" i="8" s="1"/>
  <c r="O28" i="8"/>
  <c r="H28" i="8"/>
  <c r="B28" i="8"/>
  <c r="O26" i="8"/>
  <c r="H26" i="8"/>
  <c r="B26" i="8"/>
  <c r="D26" i="8" s="1"/>
  <c r="O24" i="8"/>
  <c r="H24" i="8"/>
  <c r="B24" i="8"/>
  <c r="O22" i="8"/>
  <c r="H22" i="8"/>
  <c r="B22" i="8"/>
  <c r="D22" i="8" s="1"/>
  <c r="O21" i="8"/>
  <c r="H21" i="8"/>
  <c r="B21" i="8"/>
  <c r="D21" i="8" s="1"/>
  <c r="O20" i="8"/>
  <c r="H20" i="8"/>
  <c r="B20" i="8"/>
  <c r="P18" i="8"/>
  <c r="O18" i="8"/>
  <c r="H18" i="8"/>
  <c r="B18" i="8"/>
  <c r="D18" i="8" s="1"/>
  <c r="P17" i="8"/>
  <c r="O17" i="8"/>
  <c r="H17" i="8"/>
  <c r="B17" i="8"/>
  <c r="D17" i="8" s="1"/>
  <c r="P15" i="8"/>
  <c r="O15" i="8"/>
  <c r="H15" i="8"/>
  <c r="B15" i="8"/>
  <c r="D15" i="8" s="1"/>
  <c r="P14" i="8"/>
  <c r="O14" i="8"/>
  <c r="H14" i="8"/>
  <c r="B14" i="8"/>
  <c r="P13" i="8"/>
  <c r="O13" i="8"/>
  <c r="H13" i="8"/>
  <c r="B13" i="8"/>
  <c r="P12" i="8"/>
  <c r="O12" i="8"/>
  <c r="H12" i="8"/>
  <c r="B12" i="8"/>
  <c r="D12" i="8" s="1"/>
  <c r="J12" i="8" s="1"/>
  <c r="P11" i="8"/>
  <c r="O11" i="8"/>
  <c r="H11" i="8"/>
  <c r="B11" i="8"/>
  <c r="D11" i="8" s="1"/>
  <c r="J11" i="8" s="1"/>
  <c r="P10" i="8"/>
  <c r="O10" i="8"/>
  <c r="H10" i="8"/>
  <c r="B10" i="8"/>
  <c r="P9" i="8"/>
  <c r="O9" i="8"/>
  <c r="H9" i="8"/>
  <c r="B9" i="8"/>
  <c r="D9" i="8" s="1"/>
  <c r="P8" i="8"/>
  <c r="O8" i="8"/>
  <c r="H8" i="8"/>
  <c r="B8" i="8"/>
  <c r="D8" i="8" s="1"/>
  <c r="P7" i="8"/>
  <c r="O7" i="8"/>
  <c r="H7" i="8"/>
  <c r="B7" i="8"/>
  <c r="D7" i="8" s="1"/>
  <c r="P6" i="8"/>
  <c r="O6" i="8"/>
  <c r="H6" i="8"/>
  <c r="B6" i="8"/>
  <c r="D6" i="8" s="1"/>
  <c r="P5" i="8"/>
  <c r="O5" i="8"/>
  <c r="H5" i="8"/>
  <c r="B5" i="8"/>
  <c r="P4" i="8"/>
  <c r="O4" i="8"/>
  <c r="H4" i="8"/>
  <c r="B4" i="8"/>
  <c r="D4" i="8" s="1"/>
  <c r="E58" i="7"/>
  <c r="E57" i="7"/>
  <c r="E56" i="7"/>
  <c r="E55" i="7"/>
  <c r="E54" i="7"/>
  <c r="E53" i="7"/>
  <c r="E52" i="7"/>
  <c r="E51" i="7"/>
  <c r="E50" i="7"/>
  <c r="E49" i="7"/>
  <c r="E48" i="7"/>
  <c r="E46" i="7"/>
  <c r="E45" i="7"/>
  <c r="E44" i="7"/>
  <c r="E43" i="7"/>
  <c r="E42" i="7"/>
  <c r="E41" i="7"/>
  <c r="E40" i="7"/>
  <c r="E39" i="7"/>
  <c r="E38" i="7"/>
  <c r="E37" i="7"/>
  <c r="E36" i="7"/>
  <c r="E35" i="7"/>
  <c r="E34" i="7"/>
  <c r="E33" i="7"/>
  <c r="E32" i="7"/>
  <c r="E31" i="7"/>
  <c r="E28" i="7"/>
  <c r="E26" i="7"/>
  <c r="E24" i="7"/>
  <c r="E22" i="7"/>
  <c r="E21" i="7"/>
  <c r="E20" i="7"/>
  <c r="E18" i="7"/>
  <c r="E17" i="7"/>
  <c r="E15" i="7"/>
  <c r="E14" i="7"/>
  <c r="E13" i="7"/>
  <c r="E12" i="7"/>
  <c r="E11" i="7"/>
  <c r="E10" i="7"/>
  <c r="E9" i="7"/>
  <c r="E8" i="7"/>
  <c r="E7" i="7"/>
  <c r="E6" i="7"/>
  <c r="E5" i="7"/>
  <c r="E4" i="7"/>
  <c r="M58" i="7" a="1"/>
  <c r="M58" i="7" s="1"/>
  <c r="L58" i="7" s="1"/>
  <c r="M57" i="7" a="1"/>
  <c r="M57" i="7" s="1"/>
  <c r="L57" i="7" s="1"/>
  <c r="M56" i="7" a="1"/>
  <c r="M56" i="7" s="1"/>
  <c r="L56" i="7" s="1"/>
  <c r="M55" i="7" a="1"/>
  <c r="M55" i="7" s="1"/>
  <c r="L55" i="7" s="1"/>
  <c r="M54" i="7" a="1"/>
  <c r="M54" i="7" s="1"/>
  <c r="L54" i="7" s="1"/>
  <c r="M53" i="7" a="1"/>
  <c r="M53" i="7" s="1"/>
  <c r="L53" i="7" s="1"/>
  <c r="M52" i="7" a="1"/>
  <c r="M52" i="7" s="1"/>
  <c r="L52" i="7" s="1"/>
  <c r="M51" i="7" a="1"/>
  <c r="M51" i="7" s="1"/>
  <c r="L51" i="7" s="1"/>
  <c r="M50" i="7" a="1"/>
  <c r="M50" i="7" s="1"/>
  <c r="L50" i="7" s="1"/>
  <c r="M49" i="7" a="1"/>
  <c r="M49" i="7" s="1"/>
  <c r="L49" i="7" s="1"/>
  <c r="M48" i="7" a="1"/>
  <c r="M48" i="7" s="1"/>
  <c r="L48" i="7" s="1"/>
  <c r="M46" i="7" a="1"/>
  <c r="M46" i="7" s="1"/>
  <c r="L46" i="7" s="1"/>
  <c r="M45" i="7" a="1"/>
  <c r="M45" i="7" s="1"/>
  <c r="L45" i="7" s="1"/>
  <c r="M44" i="7" a="1"/>
  <c r="M44" i="7" s="1"/>
  <c r="L44" i="7" s="1"/>
  <c r="M43" i="7" a="1"/>
  <c r="M43" i="7" s="1"/>
  <c r="L43" i="7" s="1"/>
  <c r="M42" i="7" a="1"/>
  <c r="M42" i="7" s="1"/>
  <c r="L42" i="7" s="1"/>
  <c r="M41" i="7" a="1"/>
  <c r="M41" i="7" s="1"/>
  <c r="L41" i="7" s="1"/>
  <c r="M40" i="7" a="1"/>
  <c r="M40" i="7" s="1"/>
  <c r="L40" i="7" s="1"/>
  <c r="M39" i="7" a="1"/>
  <c r="M39" i="7" s="1"/>
  <c r="L39" i="7" s="1"/>
  <c r="M38" i="7" a="1"/>
  <c r="M38" i="7" s="1"/>
  <c r="L38" i="7" s="1"/>
  <c r="M37" i="7" a="1"/>
  <c r="M37" i="7" s="1"/>
  <c r="L37" i="7" s="1"/>
  <c r="M36" i="7" a="1"/>
  <c r="M36" i="7" s="1"/>
  <c r="L36" i="7" s="1"/>
  <c r="M35" i="7" a="1"/>
  <c r="M35" i="7" s="1"/>
  <c r="L35" i="7" s="1"/>
  <c r="M34" i="7" a="1"/>
  <c r="M34" i="7" s="1"/>
  <c r="L34" i="7" s="1"/>
  <c r="M33" i="7" a="1"/>
  <c r="M33" i="7" s="1"/>
  <c r="L33" i="7" s="1"/>
  <c r="M32" i="7" a="1"/>
  <c r="M32" i="7" s="1"/>
  <c r="L32" i="7" s="1"/>
  <c r="M31" i="7" a="1"/>
  <c r="M31" i="7" s="1"/>
  <c r="L31" i="7" s="1"/>
  <c r="M28" i="7" a="1"/>
  <c r="M28" i="7" s="1"/>
  <c r="L28" i="7" s="1"/>
  <c r="M26" i="7" a="1"/>
  <c r="M26" i="7" s="1"/>
  <c r="L26" i="7" s="1"/>
  <c r="M24" i="7" a="1"/>
  <c r="M24" i="7" s="1"/>
  <c r="L24" i="7" s="1"/>
  <c r="M22" i="7" a="1"/>
  <c r="M22" i="7" s="1"/>
  <c r="L22" i="7" s="1"/>
  <c r="M21" i="7" a="1"/>
  <c r="M21" i="7" s="1"/>
  <c r="L21" i="7" s="1"/>
  <c r="M20" i="7" a="1"/>
  <c r="M20" i="7" s="1"/>
  <c r="L20" i="7" s="1"/>
  <c r="M18" i="7" a="1"/>
  <c r="M18" i="7" s="1"/>
  <c r="L18" i="7" s="1"/>
  <c r="M17" i="7" a="1"/>
  <c r="M17" i="7" s="1"/>
  <c r="M15" i="7" a="1"/>
  <c r="M15" i="7" s="1"/>
  <c r="L15" i="7" s="1"/>
  <c r="M14" i="7" a="1"/>
  <c r="M14" i="7" s="1"/>
  <c r="L14" i="7" s="1"/>
  <c r="M13" i="7" a="1"/>
  <c r="M13" i="7" s="1"/>
  <c r="L13" i="7" s="1"/>
  <c r="M12" i="7" a="1"/>
  <c r="M12" i="7" s="1"/>
  <c r="L12" i="7" s="1"/>
  <c r="M11" i="7" a="1"/>
  <c r="M11" i="7" s="1"/>
  <c r="L11" i="7" s="1"/>
  <c r="M10" i="7" a="1"/>
  <c r="M10" i="7" s="1"/>
  <c r="L10" i="7" s="1"/>
  <c r="M9" i="7" a="1"/>
  <c r="M9" i="7" s="1"/>
  <c r="L9" i="7" s="1"/>
  <c r="M8" i="7" a="1"/>
  <c r="M8" i="7" s="1"/>
  <c r="L8" i="7" s="1"/>
  <c r="M7" i="7" a="1"/>
  <c r="M7" i="7" s="1"/>
  <c r="L7" i="7" s="1"/>
  <c r="M6" i="7" a="1"/>
  <c r="M6" i="7" s="1"/>
  <c r="L6" i="7" s="1"/>
  <c r="M5" i="7" a="1"/>
  <c r="M5" i="7" s="1"/>
  <c r="M4" i="7" a="1"/>
  <c r="M4" i="7" s="1"/>
  <c r="L4" i="7" s="1"/>
  <c r="P58" i="7"/>
  <c r="O58" i="7"/>
  <c r="H58" i="7"/>
  <c r="B58" i="7"/>
  <c r="D58" i="7" s="1"/>
  <c r="J58" i="7" s="1"/>
  <c r="O57" i="7"/>
  <c r="H57" i="7"/>
  <c r="B57" i="7"/>
  <c r="D57" i="7" s="1"/>
  <c r="O56" i="7"/>
  <c r="H56" i="7"/>
  <c r="B56" i="7"/>
  <c r="D56" i="7" s="1"/>
  <c r="O55" i="7"/>
  <c r="H55" i="7"/>
  <c r="B55" i="7"/>
  <c r="D55" i="7" s="1"/>
  <c r="O54" i="7"/>
  <c r="H54" i="7"/>
  <c r="B54" i="7"/>
  <c r="O53" i="7"/>
  <c r="H53" i="7"/>
  <c r="B53" i="7"/>
  <c r="O52" i="7"/>
  <c r="H52" i="7"/>
  <c r="B52" i="7"/>
  <c r="D52" i="7" s="1"/>
  <c r="O51" i="7"/>
  <c r="H51" i="7"/>
  <c r="B51" i="7"/>
  <c r="D51" i="7" s="1"/>
  <c r="O50" i="7"/>
  <c r="H50" i="7"/>
  <c r="B50" i="7"/>
  <c r="D50" i="7" s="1"/>
  <c r="J50" i="7" s="1"/>
  <c r="O49" i="7"/>
  <c r="H49" i="7"/>
  <c r="D49" i="7"/>
  <c r="J49" i="7" s="1"/>
  <c r="B49" i="7"/>
  <c r="P48" i="7"/>
  <c r="O48" i="7"/>
  <c r="H48" i="7"/>
  <c r="B48" i="7"/>
  <c r="D48" i="7" s="1"/>
  <c r="J48" i="7" s="1"/>
  <c r="O46" i="7"/>
  <c r="J46" i="7"/>
  <c r="H46" i="7"/>
  <c r="B46" i="7"/>
  <c r="D46" i="7" s="1"/>
  <c r="O45" i="7"/>
  <c r="H45" i="7"/>
  <c r="B45" i="7"/>
  <c r="D45" i="7" s="1"/>
  <c r="J45" i="7" s="1"/>
  <c r="O44" i="7"/>
  <c r="H44" i="7"/>
  <c r="B44" i="7"/>
  <c r="D44" i="7" s="1"/>
  <c r="O43" i="7"/>
  <c r="H43" i="7"/>
  <c r="B43" i="7"/>
  <c r="O42" i="7"/>
  <c r="H42" i="7"/>
  <c r="B42" i="7"/>
  <c r="D42" i="7" s="1"/>
  <c r="O41" i="7"/>
  <c r="H41" i="7"/>
  <c r="B41" i="7"/>
  <c r="D41" i="7" s="1"/>
  <c r="O40" i="7"/>
  <c r="H40" i="7"/>
  <c r="B40" i="7"/>
  <c r="D40" i="7" s="1"/>
  <c r="O39" i="7"/>
  <c r="H39" i="7"/>
  <c r="B39" i="7"/>
  <c r="D39" i="7" s="1"/>
  <c r="O38" i="7"/>
  <c r="H38" i="7"/>
  <c r="B38" i="7"/>
  <c r="O37" i="7"/>
  <c r="H37" i="7"/>
  <c r="B37" i="7"/>
  <c r="O36" i="7"/>
  <c r="H36" i="7"/>
  <c r="B36" i="7"/>
  <c r="O35" i="7"/>
  <c r="H35" i="7"/>
  <c r="B35" i="7"/>
  <c r="D35" i="7" s="1"/>
  <c r="J35" i="7" s="1"/>
  <c r="O34" i="7"/>
  <c r="H34" i="7"/>
  <c r="B34" i="7"/>
  <c r="D34" i="7" s="1"/>
  <c r="J34" i="7" s="1"/>
  <c r="O33" i="7"/>
  <c r="H33" i="7"/>
  <c r="B33" i="7"/>
  <c r="D33" i="7" s="1"/>
  <c r="J33" i="7" s="1"/>
  <c r="O32" i="7"/>
  <c r="H32" i="7"/>
  <c r="B32" i="7"/>
  <c r="D32" i="7" s="1"/>
  <c r="O31" i="7"/>
  <c r="H31" i="7"/>
  <c r="B31" i="7"/>
  <c r="O28" i="7"/>
  <c r="H28" i="7"/>
  <c r="B28" i="7"/>
  <c r="D28" i="7" s="1"/>
  <c r="O26" i="7"/>
  <c r="H26" i="7"/>
  <c r="B26" i="7"/>
  <c r="D26" i="7" s="1"/>
  <c r="O24" i="7"/>
  <c r="H24" i="7"/>
  <c r="B24" i="7"/>
  <c r="D24" i="7" s="1"/>
  <c r="O22" i="7"/>
  <c r="H22" i="7"/>
  <c r="B22" i="7"/>
  <c r="D22" i="7" s="1"/>
  <c r="O21" i="7"/>
  <c r="H21" i="7"/>
  <c r="B21" i="7"/>
  <c r="D21" i="7" s="1"/>
  <c r="O20" i="7"/>
  <c r="H20" i="7"/>
  <c r="B20" i="7"/>
  <c r="D20" i="7" s="1"/>
  <c r="P18" i="7"/>
  <c r="O18" i="7"/>
  <c r="H18" i="7"/>
  <c r="B18" i="7"/>
  <c r="D18" i="7" s="1"/>
  <c r="P17" i="7"/>
  <c r="O17" i="7"/>
  <c r="H17" i="7"/>
  <c r="B17" i="7"/>
  <c r="D17" i="7" s="1"/>
  <c r="J17" i="7" s="1"/>
  <c r="P15" i="7"/>
  <c r="O15" i="7"/>
  <c r="H15" i="7"/>
  <c r="B15" i="7"/>
  <c r="D15" i="7" s="1"/>
  <c r="P14" i="7"/>
  <c r="O14" i="7"/>
  <c r="H14" i="7"/>
  <c r="B14" i="7"/>
  <c r="P13" i="7"/>
  <c r="O13" i="7"/>
  <c r="H13" i="7"/>
  <c r="B13" i="7"/>
  <c r="D13" i="7" s="1"/>
  <c r="P12" i="7"/>
  <c r="O12" i="7"/>
  <c r="H12" i="7"/>
  <c r="B12" i="7"/>
  <c r="D12" i="7" s="1"/>
  <c r="P11" i="7"/>
  <c r="O11" i="7"/>
  <c r="H11" i="7"/>
  <c r="B11" i="7"/>
  <c r="D11" i="7" s="1"/>
  <c r="P10" i="7"/>
  <c r="O10" i="7"/>
  <c r="H10" i="7"/>
  <c r="B10" i="7"/>
  <c r="P9" i="7"/>
  <c r="O9" i="7"/>
  <c r="H9" i="7"/>
  <c r="B9" i="7"/>
  <c r="P8" i="7"/>
  <c r="O8" i="7"/>
  <c r="H8" i="7"/>
  <c r="B8" i="7"/>
  <c r="P7" i="7"/>
  <c r="O7" i="7"/>
  <c r="H7" i="7"/>
  <c r="B7" i="7"/>
  <c r="D7" i="7" s="1"/>
  <c r="P6" i="7"/>
  <c r="O6" i="7"/>
  <c r="H6" i="7"/>
  <c r="B6" i="7"/>
  <c r="P5" i="7"/>
  <c r="O5" i="7"/>
  <c r="H5" i="7"/>
  <c r="B5" i="7"/>
  <c r="P4" i="7"/>
  <c r="O4" i="7"/>
  <c r="H4" i="7"/>
  <c r="B4" i="7"/>
  <c r="Q13" i="8" l="1"/>
  <c r="Q7" i="7"/>
  <c r="Q8" i="7"/>
  <c r="Q14" i="7"/>
  <c r="Q13" i="9"/>
  <c r="Q7" i="9"/>
  <c r="Q9" i="9"/>
  <c r="Q58" i="8"/>
  <c r="Q14" i="8"/>
  <c r="I46" i="9"/>
  <c r="K46" i="9" s="1"/>
  <c r="Q11" i="9"/>
  <c r="Q8" i="9"/>
  <c r="Q5" i="9"/>
  <c r="Q6" i="9"/>
  <c r="Q18" i="9"/>
  <c r="I49" i="9"/>
  <c r="K49" i="9" s="1"/>
  <c r="D18" i="9"/>
  <c r="J18" i="9" s="1"/>
  <c r="Q14" i="9"/>
  <c r="D5" i="9"/>
  <c r="J5" i="9" s="1"/>
  <c r="Q12" i="9"/>
  <c r="D20" i="9"/>
  <c r="J20" i="9" s="1"/>
  <c r="D50" i="9"/>
  <c r="J50" i="9" s="1"/>
  <c r="J28" i="9"/>
  <c r="I28" i="9"/>
  <c r="K28" i="9" s="1"/>
  <c r="J11" i="9"/>
  <c r="I11" i="9"/>
  <c r="K11" i="9" s="1"/>
  <c r="J13" i="9"/>
  <c r="I13" i="9"/>
  <c r="K13" i="9" s="1"/>
  <c r="J32" i="9"/>
  <c r="I32" i="9"/>
  <c r="K32" i="9" s="1"/>
  <c r="J52" i="9"/>
  <c r="I52" i="9"/>
  <c r="K52" i="9" s="1"/>
  <c r="J41" i="9"/>
  <c r="I41" i="9"/>
  <c r="K41" i="9" s="1"/>
  <c r="J56" i="9"/>
  <c r="I56" i="9"/>
  <c r="K56" i="9" s="1"/>
  <c r="J10" i="9"/>
  <c r="I10" i="9"/>
  <c r="K10" i="9" s="1"/>
  <c r="J31" i="9"/>
  <c r="I31" i="9"/>
  <c r="K31" i="9" s="1"/>
  <c r="L36" i="9"/>
  <c r="I36" i="9"/>
  <c r="K36" i="9" s="1"/>
  <c r="J51" i="9"/>
  <c r="I51" i="9"/>
  <c r="K51" i="9" s="1"/>
  <c r="J12" i="9"/>
  <c r="I12" i="9"/>
  <c r="K12" i="9" s="1"/>
  <c r="L18" i="9"/>
  <c r="I18" i="9"/>
  <c r="K18" i="9" s="1"/>
  <c r="J7" i="9"/>
  <c r="I7" i="9"/>
  <c r="K7" i="9" s="1"/>
  <c r="J40" i="9"/>
  <c r="I40" i="9"/>
  <c r="K40" i="9" s="1"/>
  <c r="L5" i="9"/>
  <c r="J42" i="9"/>
  <c r="I42" i="9"/>
  <c r="K42" i="9" s="1"/>
  <c r="J55" i="9"/>
  <c r="I55" i="9"/>
  <c r="K55" i="9" s="1"/>
  <c r="D21" i="9"/>
  <c r="D22" i="9"/>
  <c r="D54" i="9"/>
  <c r="D8" i="9"/>
  <c r="D53" i="9"/>
  <c r="D58" i="9"/>
  <c r="Q58" i="9"/>
  <c r="Q15" i="9"/>
  <c r="I24" i="9"/>
  <c r="K24" i="9" s="1"/>
  <c r="I26" i="9"/>
  <c r="K26" i="9" s="1"/>
  <c r="I33" i="9"/>
  <c r="K33" i="9" s="1"/>
  <c r="I38" i="9"/>
  <c r="K38" i="9" s="1"/>
  <c r="I39" i="9"/>
  <c r="K39" i="9" s="1"/>
  <c r="D43" i="9"/>
  <c r="I14" i="9"/>
  <c r="K14" i="9" s="1"/>
  <c r="I35" i="9"/>
  <c r="K35" i="9" s="1"/>
  <c r="I37" i="9"/>
  <c r="K37" i="9" s="1"/>
  <c r="J57" i="9"/>
  <c r="I57" i="9"/>
  <c r="K57" i="9" s="1"/>
  <c r="I17" i="9"/>
  <c r="K17" i="9" s="1"/>
  <c r="I34" i="9"/>
  <c r="K34" i="9" s="1"/>
  <c r="I4" i="9"/>
  <c r="I6" i="9"/>
  <c r="K6" i="9" s="1"/>
  <c r="J33" i="9"/>
  <c r="J14" i="9"/>
  <c r="Q10" i="9"/>
  <c r="I45" i="9"/>
  <c r="K45" i="9" s="1"/>
  <c r="I48" i="9"/>
  <c r="K48" i="9" s="1"/>
  <c r="J44" i="9"/>
  <c r="I44" i="9"/>
  <c r="K44" i="9" s="1"/>
  <c r="D9" i="9"/>
  <c r="Q4" i="9"/>
  <c r="D15" i="9"/>
  <c r="Q17" i="9"/>
  <c r="Q48" i="9"/>
  <c r="D13" i="8"/>
  <c r="J13" i="8" s="1"/>
  <c r="Q4" i="8"/>
  <c r="D33" i="8"/>
  <c r="J33" i="8" s="1"/>
  <c r="Q5" i="8"/>
  <c r="I57" i="8"/>
  <c r="K57" i="8" s="1"/>
  <c r="I43" i="8"/>
  <c r="K43" i="8" s="1"/>
  <c r="I33" i="8"/>
  <c r="K33" i="8" s="1"/>
  <c r="J15" i="8"/>
  <c r="I15" i="8"/>
  <c r="K15" i="8" s="1"/>
  <c r="D14" i="8"/>
  <c r="D45" i="8"/>
  <c r="J45" i="8" s="1"/>
  <c r="J43" i="8"/>
  <c r="D34" i="8"/>
  <c r="J34" i="8" s="1"/>
  <c r="D46" i="8"/>
  <c r="J46" i="8" s="1"/>
  <c r="Q6" i="8"/>
  <c r="I13" i="8"/>
  <c r="K13" i="8" s="1"/>
  <c r="D44" i="8"/>
  <c r="J44" i="8" s="1"/>
  <c r="Q48" i="8"/>
  <c r="D58" i="8"/>
  <c r="Q7" i="8"/>
  <c r="Q18" i="8"/>
  <c r="J36" i="8"/>
  <c r="I36" i="8"/>
  <c r="K36" i="8" s="1"/>
  <c r="J38" i="8"/>
  <c r="I38" i="8"/>
  <c r="K38" i="8" s="1"/>
  <c r="J35" i="8"/>
  <c r="I35" i="8"/>
  <c r="K35" i="8" s="1"/>
  <c r="I49" i="8"/>
  <c r="K49" i="8" s="1"/>
  <c r="J49" i="8"/>
  <c r="J7" i="8"/>
  <c r="I7" i="8"/>
  <c r="K7" i="8" s="1"/>
  <c r="J18" i="8"/>
  <c r="I18" i="8"/>
  <c r="K18" i="8" s="1"/>
  <c r="I4" i="8"/>
  <c r="I6" i="8"/>
  <c r="K6" i="8" s="1"/>
  <c r="J6" i="8"/>
  <c r="J48" i="8"/>
  <c r="I48" i="8"/>
  <c r="K48" i="8" s="1"/>
  <c r="J17" i="8"/>
  <c r="I17" i="8"/>
  <c r="K17" i="8" s="1"/>
  <c r="L59" i="8"/>
  <c r="I51" i="8"/>
  <c r="K51" i="8" s="1"/>
  <c r="J51" i="8"/>
  <c r="D20" i="8"/>
  <c r="J53" i="8"/>
  <c r="I53" i="8"/>
  <c r="K53" i="8" s="1"/>
  <c r="D50" i="8"/>
  <c r="I34" i="8"/>
  <c r="K34" i="8" s="1"/>
  <c r="J40" i="8"/>
  <c r="I40" i="8"/>
  <c r="K40" i="8" s="1"/>
  <c r="I12" i="8"/>
  <c r="K12" i="8" s="1"/>
  <c r="J57" i="8"/>
  <c r="Q10" i="8"/>
  <c r="I22" i="8"/>
  <c r="K22" i="8" s="1"/>
  <c r="J22" i="8"/>
  <c r="I32" i="8"/>
  <c r="K32" i="8" s="1"/>
  <c r="I45" i="8"/>
  <c r="K45" i="8" s="1"/>
  <c r="J52" i="8"/>
  <c r="I52" i="8"/>
  <c r="K52" i="8" s="1"/>
  <c r="I55" i="8"/>
  <c r="K55" i="8" s="1"/>
  <c r="I56" i="8"/>
  <c r="K56" i="8" s="1"/>
  <c r="J9" i="8"/>
  <c r="I9" i="8"/>
  <c r="K9" i="8" s="1"/>
  <c r="I21" i="8"/>
  <c r="K21" i="8" s="1"/>
  <c r="J21" i="8"/>
  <c r="J26" i="8"/>
  <c r="I26" i="8"/>
  <c r="K26" i="8" s="1"/>
  <c r="J41" i="8"/>
  <c r="I41" i="8"/>
  <c r="K41" i="8" s="1"/>
  <c r="D5" i="8"/>
  <c r="J8" i="8"/>
  <c r="I8" i="8"/>
  <c r="K8" i="8" s="1"/>
  <c r="D37" i="8"/>
  <c r="I11" i="8"/>
  <c r="K11" i="8" s="1"/>
  <c r="J39" i="8"/>
  <c r="I39" i="8"/>
  <c r="K39" i="8" s="1"/>
  <c r="Q15" i="8"/>
  <c r="I31" i="8"/>
  <c r="K31" i="8" s="1"/>
  <c r="I44" i="8"/>
  <c r="K44" i="8" s="1"/>
  <c r="Q8" i="8"/>
  <c r="J54" i="8"/>
  <c r="I54" i="8"/>
  <c r="K54" i="8" s="1"/>
  <c r="J55" i="8"/>
  <c r="D24" i="8"/>
  <c r="D10" i="8"/>
  <c r="Q11" i="8"/>
  <c r="Q12" i="8"/>
  <c r="D28" i="8"/>
  <c r="D42" i="8"/>
  <c r="Q9" i="8"/>
  <c r="Q12" i="7"/>
  <c r="Q5" i="7"/>
  <c r="Q9" i="7"/>
  <c r="Q6" i="7"/>
  <c r="Q10" i="7"/>
  <c r="L17" i="7"/>
  <c r="I17" i="7"/>
  <c r="K17" i="7" s="1"/>
  <c r="I39" i="7"/>
  <c r="K39" i="7" s="1"/>
  <c r="I15" i="7"/>
  <c r="K15" i="7" s="1"/>
  <c r="J20" i="7"/>
  <c r="I20" i="7"/>
  <c r="K20" i="7" s="1"/>
  <c r="J18" i="7"/>
  <c r="I18" i="7"/>
  <c r="K18" i="7" s="1"/>
  <c r="D6" i="7"/>
  <c r="J6" i="7" s="1"/>
  <c r="D31" i="7"/>
  <c r="J31" i="7" s="1"/>
  <c r="I50" i="7"/>
  <c r="K50" i="7" s="1"/>
  <c r="D5" i="7"/>
  <c r="J5" i="7" s="1"/>
  <c r="Q11" i="7"/>
  <c r="I49" i="7"/>
  <c r="K49" i="7" s="1"/>
  <c r="Q13" i="7"/>
  <c r="D37" i="7"/>
  <c r="J37" i="7" s="1"/>
  <c r="D36" i="7"/>
  <c r="J51" i="7"/>
  <c r="I51" i="7"/>
  <c r="K51" i="7" s="1"/>
  <c r="I11" i="7"/>
  <c r="K11" i="7" s="1"/>
  <c r="J11" i="7"/>
  <c r="J24" i="7"/>
  <c r="I24" i="7"/>
  <c r="K24" i="7" s="1"/>
  <c r="L5" i="7"/>
  <c r="J42" i="7"/>
  <c r="I42" i="7"/>
  <c r="K42" i="7" s="1"/>
  <c r="J55" i="7"/>
  <c r="I55" i="7"/>
  <c r="K55" i="7" s="1"/>
  <c r="J52" i="7"/>
  <c r="I52" i="7"/>
  <c r="K52" i="7" s="1"/>
  <c r="I21" i="7"/>
  <c r="K21" i="7" s="1"/>
  <c r="J21" i="7"/>
  <c r="J41" i="7"/>
  <c r="I41" i="7"/>
  <c r="K41" i="7" s="1"/>
  <c r="J28" i="7"/>
  <c r="I28" i="7"/>
  <c r="K28" i="7" s="1"/>
  <c r="J40" i="7"/>
  <c r="I40" i="7"/>
  <c r="K40" i="7" s="1"/>
  <c r="J7" i="7"/>
  <c r="I7" i="7"/>
  <c r="K7" i="7" s="1"/>
  <c r="I22" i="7"/>
  <c r="K22" i="7" s="1"/>
  <c r="J22" i="7"/>
  <c r="J26" i="7"/>
  <c r="I26" i="7"/>
  <c r="K26" i="7" s="1"/>
  <c r="I46" i="7"/>
  <c r="K46" i="7" s="1"/>
  <c r="J15" i="7"/>
  <c r="J39" i="7"/>
  <c r="J57" i="7"/>
  <c r="I57" i="7"/>
  <c r="K57" i="7" s="1"/>
  <c r="I37" i="7"/>
  <c r="K37" i="7" s="1"/>
  <c r="I6" i="7"/>
  <c r="K6" i="7" s="1"/>
  <c r="I33" i="7"/>
  <c r="K33" i="7" s="1"/>
  <c r="I35" i="7"/>
  <c r="K35" i="7" s="1"/>
  <c r="J44" i="7"/>
  <c r="I44" i="7"/>
  <c r="K44" i="7" s="1"/>
  <c r="D10" i="7"/>
  <c r="D38" i="7"/>
  <c r="D54" i="7"/>
  <c r="D8" i="7"/>
  <c r="D53" i="7"/>
  <c r="I58" i="7"/>
  <c r="K58" i="7" s="1"/>
  <c r="Q4" i="7"/>
  <c r="D43" i="7"/>
  <c r="J13" i="7"/>
  <c r="I13" i="7"/>
  <c r="K13" i="7" s="1"/>
  <c r="I12" i="7"/>
  <c r="K12" i="7" s="1"/>
  <c r="J12" i="7"/>
  <c r="I34" i="7"/>
  <c r="K34" i="7" s="1"/>
  <c r="J56" i="7"/>
  <c r="I56" i="7"/>
  <c r="K56" i="7" s="1"/>
  <c r="J32" i="7"/>
  <c r="I32" i="7"/>
  <c r="K32" i="7" s="1"/>
  <c r="Q18" i="7"/>
  <c r="I45" i="7"/>
  <c r="K45" i="7" s="1"/>
  <c r="I48" i="7"/>
  <c r="K48" i="7" s="1"/>
  <c r="D9" i="7"/>
  <c r="Q58" i="7"/>
  <c r="D14" i="7"/>
  <c r="Q17" i="7"/>
  <c r="Q48" i="7"/>
  <c r="D4" i="7"/>
  <c r="Q15" i="7"/>
  <c r="I5" i="9" l="1"/>
  <c r="K5" i="9" s="1"/>
  <c r="I20" i="9"/>
  <c r="K20" i="9" s="1"/>
  <c r="L59" i="9"/>
  <c r="I50" i="9"/>
  <c r="K50" i="9" s="1"/>
  <c r="J9" i="9"/>
  <c r="I9" i="9"/>
  <c r="K9" i="9" s="1"/>
  <c r="I58" i="9"/>
  <c r="K58" i="9" s="1"/>
  <c r="J58" i="9"/>
  <c r="J53" i="9"/>
  <c r="I53" i="9"/>
  <c r="K53" i="9" s="1"/>
  <c r="J21" i="9"/>
  <c r="I21" i="9"/>
  <c r="K21" i="9" s="1"/>
  <c r="J8" i="9"/>
  <c r="I8" i="9"/>
  <c r="K8" i="9" s="1"/>
  <c r="J15" i="9"/>
  <c r="I15" i="9"/>
  <c r="K15" i="9" s="1"/>
  <c r="J54" i="9"/>
  <c r="I54" i="9"/>
  <c r="K54" i="9" s="1"/>
  <c r="J43" i="9"/>
  <c r="I43" i="9"/>
  <c r="K43" i="9" s="1"/>
  <c r="J22" i="9"/>
  <c r="I22" i="9"/>
  <c r="K22" i="9" s="1"/>
  <c r="K4" i="9"/>
  <c r="J4" i="9"/>
  <c r="J58" i="8"/>
  <c r="I58" i="8"/>
  <c r="K58" i="8" s="1"/>
  <c r="J14" i="8"/>
  <c r="I14" i="8"/>
  <c r="K14" i="8" s="1"/>
  <c r="I46" i="8"/>
  <c r="K46" i="8" s="1"/>
  <c r="J24" i="8"/>
  <c r="I24" i="8"/>
  <c r="K24" i="8" s="1"/>
  <c r="J20" i="8"/>
  <c r="I20" i="8"/>
  <c r="K20" i="8" s="1"/>
  <c r="J10" i="8"/>
  <c r="I10" i="8"/>
  <c r="K10" i="8" s="1"/>
  <c r="J37" i="8"/>
  <c r="I37" i="8"/>
  <c r="K37" i="8" s="1"/>
  <c r="I42" i="8"/>
  <c r="K42" i="8" s="1"/>
  <c r="J42" i="8"/>
  <c r="J5" i="8"/>
  <c r="I5" i="8"/>
  <c r="K5" i="8" s="1"/>
  <c r="I28" i="8"/>
  <c r="K28" i="8" s="1"/>
  <c r="J28" i="8"/>
  <c r="I50" i="8"/>
  <c r="K50" i="8" s="1"/>
  <c r="J50" i="8"/>
  <c r="K4" i="8"/>
  <c r="J4" i="8"/>
  <c r="L59" i="7"/>
  <c r="I31" i="7"/>
  <c r="K31" i="7" s="1"/>
  <c r="J36" i="7"/>
  <c r="I36" i="7"/>
  <c r="K36" i="7" s="1"/>
  <c r="I5" i="7"/>
  <c r="K5" i="7" s="1"/>
  <c r="I4" i="7"/>
  <c r="J8" i="7"/>
  <c r="I8" i="7"/>
  <c r="K8" i="7" s="1"/>
  <c r="J54" i="7"/>
  <c r="I54" i="7"/>
  <c r="K54" i="7" s="1"/>
  <c r="J38" i="7"/>
  <c r="I38" i="7"/>
  <c r="K38" i="7" s="1"/>
  <c r="J10" i="7"/>
  <c r="I10" i="7"/>
  <c r="K10" i="7" s="1"/>
  <c r="I9" i="7"/>
  <c r="K9" i="7" s="1"/>
  <c r="J9" i="7"/>
  <c r="J43" i="7"/>
  <c r="I43" i="7"/>
  <c r="K43" i="7" s="1"/>
  <c r="I14" i="7"/>
  <c r="K14" i="7" s="1"/>
  <c r="J14" i="7"/>
  <c r="J53" i="7"/>
  <c r="I53" i="7"/>
  <c r="K53" i="7" s="1"/>
  <c r="J59" i="9" l="1"/>
  <c r="K59" i="9"/>
  <c r="I59" i="9"/>
  <c r="K59" i="8"/>
  <c r="J59" i="8"/>
  <c r="I59" i="8"/>
  <c r="I59" i="7"/>
  <c r="K4" i="7"/>
  <c r="K59" i="7" s="1"/>
  <c r="J4" i="7"/>
  <c r="J59" i="7" s="1"/>
  <c r="H58" i="4" l="1"/>
  <c r="H57" i="4"/>
  <c r="H56" i="4"/>
  <c r="H55" i="4"/>
  <c r="H54" i="4"/>
  <c r="H53" i="4"/>
  <c r="H52" i="4"/>
  <c r="H51" i="4"/>
  <c r="H50" i="4"/>
  <c r="H49" i="4"/>
  <c r="H48" i="4"/>
  <c r="H46" i="4"/>
  <c r="H45" i="4"/>
  <c r="H44" i="4"/>
  <c r="H43" i="4"/>
  <c r="H42" i="4"/>
  <c r="H41" i="4"/>
  <c r="H40" i="4"/>
  <c r="H39" i="4"/>
  <c r="H38" i="4"/>
  <c r="H37" i="4"/>
  <c r="H36" i="4"/>
  <c r="H35" i="4"/>
  <c r="H34" i="4"/>
  <c r="H33" i="4"/>
  <c r="H32" i="4"/>
  <c r="H31" i="4"/>
  <c r="H28" i="4"/>
  <c r="H26" i="4"/>
  <c r="H24" i="4"/>
  <c r="H22" i="4"/>
  <c r="H21" i="4"/>
  <c r="H20" i="4"/>
  <c r="H18" i="4"/>
  <c r="H17" i="4"/>
  <c r="H15" i="4"/>
  <c r="H14" i="4"/>
  <c r="H13" i="4"/>
  <c r="H12" i="4"/>
  <c r="H11" i="4"/>
  <c r="H10" i="4"/>
  <c r="H9" i="4"/>
  <c r="H8" i="4"/>
  <c r="H7" i="4"/>
  <c r="H6" i="4"/>
  <c r="H5" i="4"/>
  <c r="M4" i="4" a="1"/>
  <c r="M4" i="4" s="1"/>
  <c r="L4" i="4" s="1"/>
  <c r="M5" i="4" a="1"/>
  <c r="M5" i="4" s="1"/>
  <c r="M6" i="4" a="1"/>
  <c r="M6" i="4" s="1"/>
  <c r="L6" i="4" s="1"/>
  <c r="M7" i="4" a="1"/>
  <c r="M7" i="4" s="1"/>
  <c r="L7" i="4" s="1"/>
  <c r="M8" i="4" a="1"/>
  <c r="M8" i="4" s="1"/>
  <c r="L8" i="4" s="1"/>
  <c r="M9" i="4" a="1"/>
  <c r="M9" i="4"/>
  <c r="L9" i="4" s="1"/>
  <c r="M10" i="4" a="1"/>
  <c r="M10" i="4" s="1"/>
  <c r="M11" i="4" a="1"/>
  <c r="M11" i="4" s="1"/>
  <c r="M12" i="4" a="1"/>
  <c r="M12" i="4" s="1"/>
  <c r="M13" i="4" a="1"/>
  <c r="M13" i="4" s="1"/>
  <c r="L13" i="4" s="1"/>
  <c r="M14" i="4" a="1"/>
  <c r="M14" i="4" s="1"/>
  <c r="L14" i="4" s="1"/>
  <c r="M15" i="4" a="1"/>
  <c r="M15" i="4" s="1"/>
  <c r="M17" i="4" a="1"/>
  <c r="M17" i="4" s="1"/>
  <c r="M18" i="4" a="1"/>
  <c r="M18" i="4" s="1"/>
  <c r="L18" i="4" s="1"/>
  <c r="M20" i="4" a="1"/>
  <c r="M20" i="4" s="1"/>
  <c r="L20" i="4" s="1"/>
  <c r="M21" i="4" a="1"/>
  <c r="M21" i="4" s="1"/>
  <c r="L21" i="4" s="1"/>
  <c r="M22" i="4" a="1"/>
  <c r="M22" i="4" s="1"/>
  <c r="M24" i="4" a="1"/>
  <c r="M24" i="4" s="1"/>
  <c r="M26" i="4" a="1"/>
  <c r="M26" i="4" s="1"/>
  <c r="L26" i="4" s="1"/>
  <c r="M28" i="4" a="1"/>
  <c r="M28" i="4" s="1"/>
  <c r="L28" i="4" s="1"/>
  <c r="M31" i="4" a="1"/>
  <c r="M31" i="4" s="1"/>
  <c r="L31" i="4" s="1"/>
  <c r="M32" i="4" a="1"/>
  <c r="M32" i="4" s="1"/>
  <c r="L32" i="4" s="1"/>
  <c r="M33" i="4" a="1"/>
  <c r="M33" i="4" s="1"/>
  <c r="L33" i="4" s="1"/>
  <c r="M34" i="4" a="1"/>
  <c r="M34" i="4" s="1"/>
  <c r="M35" i="4" a="1"/>
  <c r="M35" i="4" s="1"/>
  <c r="M36" i="4" a="1"/>
  <c r="M36" i="4"/>
  <c r="L36" i="4" s="1"/>
  <c r="M37" i="4" a="1"/>
  <c r="M37" i="4" s="1"/>
  <c r="M38" i="4" a="1"/>
  <c r="M38" i="4" s="1"/>
  <c r="M39" i="4" a="1"/>
  <c r="M39" i="4" s="1"/>
  <c r="M40" i="4" a="1"/>
  <c r="M40" i="4" s="1"/>
  <c r="L40" i="4" s="1"/>
  <c r="M41" i="4" a="1"/>
  <c r="M41" i="4" s="1"/>
  <c r="M42" i="4" a="1"/>
  <c r="M42" i="4" s="1"/>
  <c r="L42" i="4" s="1"/>
  <c r="M43" i="4" a="1"/>
  <c r="M43" i="4" s="1"/>
  <c r="L43" i="4" s="1"/>
  <c r="M44" i="4" a="1"/>
  <c r="M44" i="4" s="1"/>
  <c r="L44" i="4" s="1"/>
  <c r="M45" i="4" a="1"/>
  <c r="M45" i="4" s="1"/>
  <c r="L45" i="4" s="1"/>
  <c r="M46" i="4" a="1"/>
  <c r="M46" i="4" s="1"/>
  <c r="L46" i="4" s="1"/>
  <c r="M48" i="4" a="1"/>
  <c r="M48" i="4" s="1"/>
  <c r="L48" i="4" s="1"/>
  <c r="M49" i="4" a="1"/>
  <c r="M49" i="4" s="1"/>
  <c r="M50" i="4" a="1"/>
  <c r="M50" i="4"/>
  <c r="M51" i="4" a="1"/>
  <c r="M51" i="4" s="1"/>
  <c r="M52" i="4" a="1"/>
  <c r="M52" i="4" s="1"/>
  <c r="L52" i="4" s="1"/>
  <c r="M53" i="4" a="1"/>
  <c r="M53" i="4" s="1"/>
  <c r="M54" i="4" a="1"/>
  <c r="M54" i="4" s="1"/>
  <c r="L54" i="4" s="1"/>
  <c r="M55" i="4" a="1"/>
  <c r="M55" i="4" s="1"/>
  <c r="L55" i="4" s="1"/>
  <c r="M56" i="4" a="1"/>
  <c r="M56" i="4" s="1"/>
  <c r="L56" i="4" s="1"/>
  <c r="M57" i="4" a="1"/>
  <c r="M57" i="4" s="1"/>
  <c r="L57" i="4" s="1"/>
  <c r="M58" i="4" a="1"/>
  <c r="M58" i="4" s="1"/>
  <c r="L58" i="4" s="1"/>
  <c r="P5" i="4"/>
  <c r="P6" i="4"/>
  <c r="P7" i="4"/>
  <c r="P8" i="4"/>
  <c r="P9" i="4"/>
  <c r="P10" i="4"/>
  <c r="P11" i="4"/>
  <c r="P12" i="4"/>
  <c r="P13" i="4"/>
  <c r="P14" i="4"/>
  <c r="P15" i="4"/>
  <c r="P17" i="4"/>
  <c r="P18" i="4"/>
  <c r="P48" i="4"/>
  <c r="P58" i="4"/>
  <c r="P4" i="4"/>
  <c r="O5" i="4"/>
  <c r="O6" i="4"/>
  <c r="O7" i="4"/>
  <c r="O8" i="4"/>
  <c r="O9" i="4"/>
  <c r="O10" i="4"/>
  <c r="O11" i="4"/>
  <c r="O12" i="4"/>
  <c r="O13" i="4"/>
  <c r="O14" i="4"/>
  <c r="O15" i="4"/>
  <c r="O17" i="4"/>
  <c r="O18" i="4"/>
  <c r="O20" i="4"/>
  <c r="O21" i="4"/>
  <c r="O22" i="4"/>
  <c r="O24" i="4"/>
  <c r="O26" i="4"/>
  <c r="O28" i="4"/>
  <c r="O31" i="4"/>
  <c r="O32" i="4"/>
  <c r="O33" i="4"/>
  <c r="O34" i="4"/>
  <c r="O35" i="4"/>
  <c r="O36" i="4"/>
  <c r="O37" i="4"/>
  <c r="O38" i="4"/>
  <c r="O39" i="4"/>
  <c r="O40" i="4"/>
  <c r="O41" i="4"/>
  <c r="O42" i="4"/>
  <c r="O43" i="4"/>
  <c r="O44" i="4"/>
  <c r="O45" i="4"/>
  <c r="O46" i="4"/>
  <c r="O48" i="4"/>
  <c r="O49" i="4"/>
  <c r="O50" i="4"/>
  <c r="O51" i="4"/>
  <c r="O52" i="4"/>
  <c r="O53" i="4"/>
  <c r="O54" i="4"/>
  <c r="O55" i="4"/>
  <c r="O56" i="4"/>
  <c r="O57" i="4"/>
  <c r="O58" i="4"/>
  <c r="O4" i="4"/>
  <c r="E8" i="4"/>
  <c r="E9" i="4"/>
  <c r="E10" i="4"/>
  <c r="E11" i="4"/>
  <c r="E12" i="4"/>
  <c r="E13" i="4"/>
  <c r="E14" i="4"/>
  <c r="E15" i="4"/>
  <c r="E17" i="4"/>
  <c r="E18" i="4"/>
  <c r="E20" i="4"/>
  <c r="E21" i="4"/>
  <c r="E22" i="4"/>
  <c r="E24" i="4"/>
  <c r="E26" i="4"/>
  <c r="E28" i="4"/>
  <c r="E31" i="4"/>
  <c r="E32" i="4"/>
  <c r="E33" i="4"/>
  <c r="E34" i="4"/>
  <c r="E35" i="4"/>
  <c r="E36" i="4"/>
  <c r="E37" i="4"/>
  <c r="E38" i="4"/>
  <c r="E39" i="4"/>
  <c r="E40" i="4"/>
  <c r="E41" i="4"/>
  <c r="E42" i="4"/>
  <c r="E43" i="4"/>
  <c r="E44" i="4"/>
  <c r="E45" i="4"/>
  <c r="E46" i="4"/>
  <c r="E48" i="4"/>
  <c r="E49" i="4"/>
  <c r="E50" i="4"/>
  <c r="E51" i="4"/>
  <c r="E52" i="4"/>
  <c r="E53" i="4"/>
  <c r="E54" i="4"/>
  <c r="E55" i="4"/>
  <c r="E56" i="4"/>
  <c r="E57" i="4"/>
  <c r="E58" i="4"/>
  <c r="B48" i="4"/>
  <c r="D48" i="4" s="1"/>
  <c r="J48" i="4" s="1"/>
  <c r="B49" i="4"/>
  <c r="D49" i="4" s="1"/>
  <c r="J49" i="4" s="1"/>
  <c r="B50" i="4"/>
  <c r="D50" i="4" s="1"/>
  <c r="J50" i="4" s="1"/>
  <c r="B51" i="4"/>
  <c r="D51" i="4" s="1"/>
  <c r="J51" i="4" s="1"/>
  <c r="B52" i="4"/>
  <c r="D52" i="4" s="1"/>
  <c r="B53" i="4"/>
  <c r="D53" i="4" s="1"/>
  <c r="J53" i="4" s="1"/>
  <c r="B54" i="4"/>
  <c r="D54" i="4" s="1"/>
  <c r="B55" i="4"/>
  <c r="D55" i="4" s="1"/>
  <c r="B56" i="4"/>
  <c r="D56" i="4" s="1"/>
  <c r="J56" i="4" s="1"/>
  <c r="B57" i="4"/>
  <c r="D57" i="4" s="1"/>
  <c r="J57" i="4" s="1"/>
  <c r="B58" i="4"/>
  <c r="D58" i="4" s="1"/>
  <c r="J58" i="4" s="1"/>
  <c r="B35" i="4"/>
  <c r="D35" i="4" s="1"/>
  <c r="J35" i="4" s="1"/>
  <c r="B36" i="4"/>
  <c r="D36" i="4" s="1"/>
  <c r="J36" i="4" s="1"/>
  <c r="B37" i="4"/>
  <c r="D37" i="4" s="1"/>
  <c r="J37" i="4" s="1"/>
  <c r="B38" i="4"/>
  <c r="D38" i="4" s="1"/>
  <c r="J38" i="4" s="1"/>
  <c r="B8" i="4"/>
  <c r="D8" i="4" s="1"/>
  <c r="J8" i="4" s="1"/>
  <c r="B9" i="4"/>
  <c r="D9" i="4" s="1"/>
  <c r="J9" i="4" s="1"/>
  <c r="B10" i="4"/>
  <c r="B11" i="4"/>
  <c r="B12" i="4"/>
  <c r="B13" i="4"/>
  <c r="B14" i="4"/>
  <c r="B15" i="4"/>
  <c r="D15" i="4" s="1"/>
  <c r="J15" i="4" s="1"/>
  <c r="N25" i="1"/>
  <c r="N27" i="1"/>
  <c r="N29" i="1"/>
  <c r="N30" i="1"/>
  <c r="N47" i="1"/>
  <c r="N48" i="1"/>
  <c r="N58" i="1"/>
  <c r="N8" i="1"/>
  <c r="N9" i="1"/>
  <c r="N10" i="1"/>
  <c r="N11" i="1"/>
  <c r="N12" i="1"/>
  <c r="N13" i="1"/>
  <c r="N14" i="1"/>
  <c r="N15" i="1"/>
  <c r="M35" i="1"/>
  <c r="P35" i="4" s="1"/>
  <c r="M36" i="1"/>
  <c r="P36" i="4" s="1"/>
  <c r="M37" i="1"/>
  <c r="M38" i="1"/>
  <c r="I41" i="1"/>
  <c r="I35" i="1"/>
  <c r="D58" i="1"/>
  <c r="H58" i="1" s="1"/>
  <c r="J58" i="1" s="1"/>
  <c r="D12" i="1"/>
  <c r="I12" i="1" s="1"/>
  <c r="D26" i="1"/>
  <c r="H26" i="1" s="1"/>
  <c r="J26" i="1" s="1"/>
  <c r="D28" i="1"/>
  <c r="H28" i="1" s="1"/>
  <c r="J28" i="1" s="1"/>
  <c r="D31" i="1"/>
  <c r="H31" i="1" s="1"/>
  <c r="J31" i="1" s="1"/>
  <c r="D32" i="1"/>
  <c r="H32" i="1" s="1"/>
  <c r="J32" i="1" s="1"/>
  <c r="D33" i="1"/>
  <c r="H33" i="1" s="1"/>
  <c r="J33" i="1" s="1"/>
  <c r="D34" i="1"/>
  <c r="H34" i="1" s="1"/>
  <c r="J34" i="1" s="1"/>
  <c r="D35" i="1"/>
  <c r="H35" i="1" s="1"/>
  <c r="J35" i="1" s="1"/>
  <c r="D36" i="1"/>
  <c r="I36" i="1" s="1"/>
  <c r="D37" i="1"/>
  <c r="I37" i="1" s="1"/>
  <c r="D38" i="1"/>
  <c r="I38" i="1" s="1"/>
  <c r="D39" i="1"/>
  <c r="I39" i="1" s="1"/>
  <c r="D40" i="1"/>
  <c r="I40" i="1" s="1"/>
  <c r="D41" i="1"/>
  <c r="H41" i="1" s="1"/>
  <c r="J41" i="1" s="1"/>
  <c r="D42" i="1"/>
  <c r="H42" i="1" s="1"/>
  <c r="J42" i="1" s="1"/>
  <c r="D43" i="1"/>
  <c r="H43" i="1" s="1"/>
  <c r="J43" i="1" s="1"/>
  <c r="D44" i="1"/>
  <c r="H44" i="1" s="1"/>
  <c r="J44" i="1" s="1"/>
  <c r="D45" i="1"/>
  <c r="H45" i="1" s="1"/>
  <c r="J45" i="1" s="1"/>
  <c r="D46" i="1"/>
  <c r="H46" i="1" s="1"/>
  <c r="J46" i="1" s="1"/>
  <c r="D48" i="1"/>
  <c r="H48" i="1" s="1"/>
  <c r="J48" i="1" s="1"/>
  <c r="D49" i="1"/>
  <c r="I49" i="1" s="1"/>
  <c r="D50" i="1"/>
  <c r="I50" i="1" s="1"/>
  <c r="D51" i="1"/>
  <c r="I51" i="1" s="1"/>
  <c r="D52" i="1"/>
  <c r="I52" i="1" s="1"/>
  <c r="D8" i="1"/>
  <c r="H8" i="1" s="1"/>
  <c r="J8" i="1" s="1"/>
  <c r="B2" i="10"/>
  <c r="E7" i="4"/>
  <c r="E6" i="4"/>
  <c r="E5" i="4"/>
  <c r="E4" i="4"/>
  <c r="B46" i="4"/>
  <c r="D46" i="4" s="1"/>
  <c r="J46" i="4" s="1"/>
  <c r="B45" i="4"/>
  <c r="D45" i="4" s="1"/>
  <c r="J45" i="4" s="1"/>
  <c r="B44" i="4"/>
  <c r="D44" i="4" s="1"/>
  <c r="J44" i="4" s="1"/>
  <c r="B43" i="4"/>
  <c r="D43" i="4" s="1"/>
  <c r="B42" i="4"/>
  <c r="D42" i="4" s="1"/>
  <c r="B41" i="4"/>
  <c r="D41" i="4" s="1"/>
  <c r="J41" i="4" s="1"/>
  <c r="B40" i="4"/>
  <c r="D40" i="4" s="1"/>
  <c r="B39" i="4"/>
  <c r="D39" i="4" s="1"/>
  <c r="J39" i="4" s="1"/>
  <c r="B34" i="4"/>
  <c r="D34" i="4" s="1"/>
  <c r="J34" i="4" s="1"/>
  <c r="B33" i="4"/>
  <c r="D33" i="4" s="1"/>
  <c r="J33" i="4" s="1"/>
  <c r="B32" i="4"/>
  <c r="D32" i="4" s="1"/>
  <c r="J32" i="4" s="1"/>
  <c r="B31" i="4"/>
  <c r="D31" i="4" s="1"/>
  <c r="B28" i="4"/>
  <c r="B26" i="4"/>
  <c r="B24" i="4"/>
  <c r="B22" i="4"/>
  <c r="D22" i="4" s="1"/>
  <c r="J22" i="4" s="1"/>
  <c r="B21" i="4"/>
  <c r="D21" i="4" s="1"/>
  <c r="J21" i="4" s="1"/>
  <c r="B20" i="4"/>
  <c r="D20" i="4" s="1"/>
  <c r="J20" i="4" s="1"/>
  <c r="B18" i="4"/>
  <c r="D18" i="4" s="1"/>
  <c r="B17" i="4"/>
  <c r="D17" i="4" s="1"/>
  <c r="J17" i="4" s="1"/>
  <c r="B7" i="4"/>
  <c r="D7" i="4" s="1"/>
  <c r="B6" i="4"/>
  <c r="D6" i="4" s="1"/>
  <c r="B5" i="4"/>
  <c r="D5" i="4" s="1"/>
  <c r="J5" i="4" s="1"/>
  <c r="B4" i="4"/>
  <c r="Q12" i="4" l="1"/>
  <c r="Q11" i="4"/>
  <c r="N38" i="1"/>
  <c r="P38" i="7"/>
  <c r="Q38" i="7" s="1"/>
  <c r="P38" i="8"/>
  <c r="Q38" i="8" s="1"/>
  <c r="P38" i="9"/>
  <c r="Q38" i="9" s="1"/>
  <c r="N37" i="1"/>
  <c r="P37" i="7"/>
  <c r="Q37" i="7" s="1"/>
  <c r="P37" i="8"/>
  <c r="Q37" i="8" s="1"/>
  <c r="P37" i="9"/>
  <c r="Q37" i="9" s="1"/>
  <c r="N36" i="1"/>
  <c r="P36" i="9"/>
  <c r="Q36" i="9" s="1"/>
  <c r="P36" i="7"/>
  <c r="Q36" i="7" s="1"/>
  <c r="P36" i="8"/>
  <c r="Q36" i="8" s="1"/>
  <c r="H12" i="1"/>
  <c r="J12" i="1" s="1"/>
  <c r="Q14" i="4"/>
  <c r="N35" i="1"/>
  <c r="P35" i="7"/>
  <c r="Q35" i="7" s="1"/>
  <c r="P35" i="8"/>
  <c r="Q35" i="8" s="1"/>
  <c r="P35" i="9"/>
  <c r="Q35" i="9" s="1"/>
  <c r="P38" i="4"/>
  <c r="Q38" i="4" s="1"/>
  <c r="P37" i="4"/>
  <c r="I28" i="1"/>
  <c r="Q13" i="4"/>
  <c r="I34" i="1"/>
  <c r="H36" i="1"/>
  <c r="J36" i="1" s="1"/>
  <c r="I42" i="1"/>
  <c r="H40" i="1"/>
  <c r="J40" i="1" s="1"/>
  <c r="I26" i="1"/>
  <c r="Q10" i="4"/>
  <c r="D11" i="4"/>
  <c r="J11" i="4" s="1"/>
  <c r="D10" i="4"/>
  <c r="J10" i="4" s="1"/>
  <c r="I40" i="4"/>
  <c r="K40" i="4" s="1"/>
  <c r="Q18" i="4"/>
  <c r="Q37" i="4"/>
  <c r="I49" i="4"/>
  <c r="K49" i="4" s="1"/>
  <c r="Q8" i="4"/>
  <c r="Q48" i="4"/>
  <c r="D24" i="4"/>
  <c r="J24" i="4" s="1"/>
  <c r="Q35" i="4"/>
  <c r="Q36" i="4"/>
  <c r="D13" i="4"/>
  <c r="J13" i="4" s="1"/>
  <c r="Q15" i="4"/>
  <c r="D12" i="4"/>
  <c r="J12" i="4" s="1"/>
  <c r="Q17" i="4"/>
  <c r="D26" i="4"/>
  <c r="J26" i="4" s="1"/>
  <c r="Q9" i="4"/>
  <c r="I39" i="4"/>
  <c r="K39" i="4" s="1"/>
  <c r="D28" i="4"/>
  <c r="J28" i="4" s="1"/>
  <c r="D14" i="4"/>
  <c r="J14" i="4" s="1"/>
  <c r="Q58" i="4"/>
  <c r="J7" i="4"/>
  <c r="I7" i="4"/>
  <c r="K7" i="4" s="1"/>
  <c r="J55" i="4"/>
  <c r="I55" i="4"/>
  <c r="K55" i="4" s="1"/>
  <c r="J54" i="4"/>
  <c r="I54" i="4"/>
  <c r="K54" i="4" s="1"/>
  <c r="J18" i="4"/>
  <c r="I18" i="4"/>
  <c r="K18" i="4" s="1"/>
  <c r="J52" i="4"/>
  <c r="I52" i="4"/>
  <c r="K52" i="4" s="1"/>
  <c r="I37" i="4"/>
  <c r="K37" i="4" s="1"/>
  <c r="L37" i="4"/>
  <c r="J42" i="4"/>
  <c r="I42" i="4"/>
  <c r="K42" i="4" s="1"/>
  <c r="I31" i="4"/>
  <c r="K31" i="4" s="1"/>
  <c r="J31" i="4"/>
  <c r="J43" i="4"/>
  <c r="I43" i="4"/>
  <c r="K43" i="4" s="1"/>
  <c r="I51" i="4"/>
  <c r="K51" i="4" s="1"/>
  <c r="L24" i="4"/>
  <c r="J6" i="4"/>
  <c r="I6" i="4"/>
  <c r="K6" i="4" s="1"/>
  <c r="L12" i="4"/>
  <c r="I34" i="4"/>
  <c r="K34" i="4" s="1"/>
  <c r="I46" i="4"/>
  <c r="K46" i="4" s="1"/>
  <c r="L10" i="4"/>
  <c r="I22" i="4"/>
  <c r="K22" i="4" s="1"/>
  <c r="L22" i="4"/>
  <c r="I58" i="4"/>
  <c r="K58" i="4" s="1"/>
  <c r="J40" i="4"/>
  <c r="L49" i="4"/>
  <c r="L34" i="4"/>
  <c r="I50" i="4"/>
  <c r="K50" i="4" s="1"/>
  <c r="I36" i="4"/>
  <c r="K36" i="4" s="1"/>
  <c r="L50" i="4"/>
  <c r="I15" i="4"/>
  <c r="K15" i="4" s="1"/>
  <c r="I48" i="4"/>
  <c r="K48" i="4" s="1"/>
  <c r="L17" i="4"/>
  <c r="I17" i="4"/>
  <c r="K17" i="4" s="1"/>
  <c r="L35" i="4"/>
  <c r="I35" i="4"/>
  <c r="K35" i="4" s="1"/>
  <c r="L41" i="4"/>
  <c r="I41" i="4"/>
  <c r="K41" i="4" s="1"/>
  <c r="L53" i="4"/>
  <c r="I53" i="4"/>
  <c r="K53" i="4" s="1"/>
  <c r="L11" i="4"/>
  <c r="L38" i="4"/>
  <c r="I38" i="4"/>
  <c r="K38" i="4" s="1"/>
  <c r="L5" i="4"/>
  <c r="I5" i="4"/>
  <c r="K5" i="4" s="1"/>
  <c r="I57" i="4"/>
  <c r="K57" i="4" s="1"/>
  <c r="I45" i="4"/>
  <c r="K45" i="4" s="1"/>
  <c r="I33" i="4"/>
  <c r="K33" i="4" s="1"/>
  <c r="I21" i="4"/>
  <c r="K21" i="4" s="1"/>
  <c r="I9" i="4"/>
  <c r="K9" i="4" s="1"/>
  <c r="I56" i="4"/>
  <c r="K56" i="4" s="1"/>
  <c r="I44" i="4"/>
  <c r="K44" i="4" s="1"/>
  <c r="I32" i="4"/>
  <c r="K32" i="4" s="1"/>
  <c r="I20" i="4"/>
  <c r="K20" i="4" s="1"/>
  <c r="I8" i="4"/>
  <c r="K8" i="4" s="1"/>
  <c r="L51" i="4"/>
  <c r="L39" i="4"/>
  <c r="L15" i="4"/>
  <c r="H49" i="1"/>
  <c r="J49" i="1" s="1"/>
  <c r="I46" i="1"/>
  <c r="H37" i="1"/>
  <c r="J37" i="1" s="1"/>
  <c r="H38" i="1"/>
  <c r="J38" i="1" s="1"/>
  <c r="H39" i="1"/>
  <c r="J39" i="1" s="1"/>
  <c r="H50" i="1"/>
  <c r="J50" i="1" s="1"/>
  <c r="I48" i="1"/>
  <c r="H51" i="1"/>
  <c r="J51" i="1" s="1"/>
  <c r="H52" i="1"/>
  <c r="J52" i="1" s="1"/>
  <c r="I58" i="1"/>
  <c r="I33" i="1"/>
  <c r="I45" i="1"/>
  <c r="I31" i="1"/>
  <c r="I43" i="1"/>
  <c r="I32" i="1"/>
  <c r="I44" i="1"/>
  <c r="I8" i="1"/>
  <c r="I11" i="4" l="1"/>
  <c r="K11" i="4" s="1"/>
  <c r="I10" i="4"/>
  <c r="K10" i="4" s="1"/>
  <c r="I26" i="4"/>
  <c r="K26" i="4" s="1"/>
  <c r="I24" i="4"/>
  <c r="K24" i="4" s="1"/>
  <c r="I28" i="4"/>
  <c r="K28" i="4" s="1"/>
  <c r="I13" i="4"/>
  <c r="K13" i="4" s="1"/>
  <c r="I12" i="4"/>
  <c r="K12" i="4" s="1"/>
  <c r="I14" i="4"/>
  <c r="K14" i="4" s="1"/>
  <c r="L59" i="4" l="1"/>
  <c r="B6" i="10" s="1" a="1"/>
  <c r="B6" i="10" s="1"/>
  <c r="Q4" i="4"/>
  <c r="D4" i="4"/>
  <c r="I4" i="4" s="1"/>
  <c r="D57" i="1"/>
  <c r="D56" i="1"/>
  <c r="D55" i="1"/>
  <c r="D54" i="1"/>
  <c r="D53" i="1"/>
  <c r="D24" i="1"/>
  <c r="D22" i="1"/>
  <c r="D21" i="1"/>
  <c r="D20" i="1"/>
  <c r="D18" i="1"/>
  <c r="D17" i="1"/>
  <c r="D15" i="1"/>
  <c r="D14" i="1"/>
  <c r="D13" i="1"/>
  <c r="D11" i="1"/>
  <c r="D10" i="1"/>
  <c r="I10" i="1" s="1"/>
  <c r="D9" i="1"/>
  <c r="D7" i="1"/>
  <c r="H7" i="1" s="1"/>
  <c r="J7" i="1" s="1"/>
  <c r="D6" i="1"/>
  <c r="I6" i="1" s="1"/>
  <c r="D5" i="1"/>
  <c r="H5" i="1" s="1"/>
  <c r="J5" i="1" s="1"/>
  <c r="D4" i="1"/>
  <c r="M57" i="1"/>
  <c r="M56" i="1"/>
  <c r="M55" i="1"/>
  <c r="M54" i="1"/>
  <c r="M53" i="1"/>
  <c r="M52" i="1"/>
  <c r="M51" i="1"/>
  <c r="M50" i="1"/>
  <c r="M49" i="1"/>
  <c r="M46" i="1"/>
  <c r="M45" i="1"/>
  <c r="M44" i="1"/>
  <c r="M43" i="1"/>
  <c r="M42" i="1"/>
  <c r="M41" i="1"/>
  <c r="M40" i="1"/>
  <c r="M39" i="1"/>
  <c r="M34" i="1"/>
  <c r="M33" i="1"/>
  <c r="M32" i="1"/>
  <c r="M31" i="1"/>
  <c r="M28" i="1"/>
  <c r="M26" i="1"/>
  <c r="M24" i="1"/>
  <c r="M22" i="1"/>
  <c r="M21" i="1"/>
  <c r="M20" i="1"/>
  <c r="N6" i="1"/>
  <c r="N5" i="1"/>
  <c r="N4" i="1"/>
  <c r="P24" i="9" l="1"/>
  <c r="Q24" i="9" s="1"/>
  <c r="P24" i="7"/>
  <c r="Q24" i="7" s="1"/>
  <c r="P24" i="8"/>
  <c r="Q24" i="8" s="1"/>
  <c r="P44" i="7"/>
  <c r="Q44" i="7" s="1"/>
  <c r="P44" i="8"/>
  <c r="Q44" i="8" s="1"/>
  <c r="P44" i="9"/>
  <c r="Q44" i="9" s="1"/>
  <c r="P45" i="9"/>
  <c r="Q45" i="9" s="1"/>
  <c r="P45" i="7"/>
  <c r="Q45" i="7" s="1"/>
  <c r="P45" i="8"/>
  <c r="Q45" i="8" s="1"/>
  <c r="P28" i="9"/>
  <c r="Q28" i="9" s="1"/>
  <c r="P28" i="7"/>
  <c r="Q28" i="7" s="1"/>
  <c r="P28" i="8"/>
  <c r="Q28" i="8" s="1"/>
  <c r="P31" i="9"/>
  <c r="Q31" i="9" s="1"/>
  <c r="P31" i="7"/>
  <c r="Q31" i="7" s="1"/>
  <c r="P31" i="8"/>
  <c r="Q31" i="8" s="1"/>
  <c r="P49" i="7"/>
  <c r="Q49" i="7" s="1"/>
  <c r="P49" i="9"/>
  <c r="Q49" i="9" s="1"/>
  <c r="P49" i="8"/>
  <c r="Q49" i="8" s="1"/>
  <c r="P32" i="7"/>
  <c r="Q32" i="7" s="1"/>
  <c r="P32" i="8"/>
  <c r="Q32" i="8" s="1"/>
  <c r="P32" i="9"/>
  <c r="Q32" i="9" s="1"/>
  <c r="P50" i="7"/>
  <c r="Q50" i="7" s="1"/>
  <c r="P50" i="9"/>
  <c r="Q50" i="9" s="1"/>
  <c r="P50" i="8"/>
  <c r="Q50" i="8" s="1"/>
  <c r="P33" i="9"/>
  <c r="Q33" i="9" s="1"/>
  <c r="P33" i="7"/>
  <c r="Q33" i="7" s="1"/>
  <c r="P33" i="8"/>
  <c r="Q33" i="8" s="1"/>
  <c r="P51" i="9"/>
  <c r="Q51" i="9" s="1"/>
  <c r="P51" i="8"/>
  <c r="Q51" i="8" s="1"/>
  <c r="P51" i="7"/>
  <c r="Q51" i="7" s="1"/>
  <c r="P34" i="9"/>
  <c r="Q34" i="9" s="1"/>
  <c r="P34" i="7"/>
  <c r="Q34" i="7" s="1"/>
  <c r="P34" i="8"/>
  <c r="Q34" i="8" s="1"/>
  <c r="P52" i="7"/>
  <c r="Q52" i="7" s="1"/>
  <c r="P52" i="9"/>
  <c r="Q52" i="9" s="1"/>
  <c r="P52" i="8"/>
  <c r="Q52" i="8" s="1"/>
  <c r="P39" i="9"/>
  <c r="Q39" i="9" s="1"/>
  <c r="P39" i="7"/>
  <c r="Q39" i="7" s="1"/>
  <c r="P39" i="8"/>
  <c r="Q39" i="8" s="1"/>
  <c r="P53" i="7"/>
  <c r="Q53" i="7" s="1"/>
  <c r="P53" i="9"/>
  <c r="Q53" i="9" s="1"/>
  <c r="P53" i="8"/>
  <c r="Q53" i="8" s="1"/>
  <c r="P40" i="7"/>
  <c r="Q40" i="7" s="1"/>
  <c r="P40" i="8"/>
  <c r="Q40" i="8" s="1"/>
  <c r="P40" i="9"/>
  <c r="Q40" i="9" s="1"/>
  <c r="P54" i="9"/>
  <c r="Q54" i="9" s="1"/>
  <c r="P54" i="8"/>
  <c r="Q54" i="8" s="1"/>
  <c r="P54" i="7"/>
  <c r="Q54" i="7" s="1"/>
  <c r="P26" i="7"/>
  <c r="Q26" i="7" s="1"/>
  <c r="P26" i="8"/>
  <c r="Q26" i="8" s="1"/>
  <c r="P26" i="9"/>
  <c r="Q26" i="9" s="1"/>
  <c r="P46" i="7"/>
  <c r="Q46" i="7" s="1"/>
  <c r="P46" i="8"/>
  <c r="Q46" i="8" s="1"/>
  <c r="P46" i="9"/>
  <c r="Q46" i="9" s="1"/>
  <c r="P20" i="4"/>
  <c r="Q20" i="4" s="1"/>
  <c r="P20" i="9"/>
  <c r="Q20" i="9" s="1"/>
  <c r="P20" i="7"/>
  <c r="Q20" i="7" s="1"/>
  <c r="P20" i="8"/>
  <c r="Q20" i="8" s="1"/>
  <c r="P41" i="7"/>
  <c r="Q41" i="7" s="1"/>
  <c r="P41" i="8"/>
  <c r="Q41" i="8" s="1"/>
  <c r="P41" i="9"/>
  <c r="Q41" i="9" s="1"/>
  <c r="P55" i="7"/>
  <c r="Q55" i="7" s="1"/>
  <c r="P55" i="9"/>
  <c r="Q55" i="9" s="1"/>
  <c r="P55" i="8"/>
  <c r="Q55" i="8" s="1"/>
  <c r="P21" i="4"/>
  <c r="Q21" i="4" s="1"/>
  <c r="P21" i="7"/>
  <c r="Q21" i="7" s="1"/>
  <c r="P21" i="8"/>
  <c r="Q21" i="8" s="1"/>
  <c r="P21" i="9"/>
  <c r="Q21" i="9" s="1"/>
  <c r="P42" i="9"/>
  <c r="Q42" i="9" s="1"/>
  <c r="P42" i="7"/>
  <c r="Q42" i="7" s="1"/>
  <c r="P42" i="8"/>
  <c r="Q42" i="8" s="1"/>
  <c r="P56" i="7"/>
  <c r="Q56" i="7" s="1"/>
  <c r="P56" i="9"/>
  <c r="Q56" i="9" s="1"/>
  <c r="P56" i="8"/>
  <c r="Q56" i="8" s="1"/>
  <c r="P22" i="4"/>
  <c r="Q22" i="4" s="1"/>
  <c r="P22" i="9"/>
  <c r="Q22" i="9" s="1"/>
  <c r="P22" i="7"/>
  <c r="Q22" i="7" s="1"/>
  <c r="P22" i="8"/>
  <c r="Q22" i="8" s="1"/>
  <c r="P43" i="8"/>
  <c r="Q43" i="8" s="1"/>
  <c r="P43" i="7"/>
  <c r="Q43" i="7" s="1"/>
  <c r="P43" i="9"/>
  <c r="Q43" i="9" s="1"/>
  <c r="P57" i="9"/>
  <c r="Q57" i="9" s="1"/>
  <c r="P57" i="8"/>
  <c r="Q57" i="8" s="1"/>
  <c r="P57" i="7"/>
  <c r="Q57" i="7" s="1"/>
  <c r="N24" i="1"/>
  <c r="P24" i="4"/>
  <c r="Q24" i="4" s="1"/>
  <c r="N26" i="1"/>
  <c r="P26" i="4"/>
  <c r="Q26" i="4" s="1"/>
  <c r="N28" i="1"/>
  <c r="P28" i="4"/>
  <c r="Q28" i="4" s="1"/>
  <c r="N46" i="1"/>
  <c r="P46" i="4"/>
  <c r="Q46" i="4" s="1"/>
  <c r="N31" i="1"/>
  <c r="P31" i="4"/>
  <c r="Q31" i="4" s="1"/>
  <c r="N49" i="1"/>
  <c r="P49" i="4"/>
  <c r="Q49" i="4" s="1"/>
  <c r="N50" i="1"/>
  <c r="P50" i="4"/>
  <c r="Q50" i="4" s="1"/>
  <c r="N34" i="1"/>
  <c r="P34" i="4"/>
  <c r="Q34" i="4" s="1"/>
  <c r="N52" i="1"/>
  <c r="P52" i="4"/>
  <c r="Q52" i="4" s="1"/>
  <c r="N39" i="1"/>
  <c r="P39" i="4"/>
  <c r="Q39" i="4" s="1"/>
  <c r="N40" i="1"/>
  <c r="P40" i="4"/>
  <c r="Q40" i="4" s="1"/>
  <c r="N54" i="1"/>
  <c r="P54" i="4"/>
  <c r="Q54" i="4" s="1"/>
  <c r="N41" i="1"/>
  <c r="P41" i="4"/>
  <c r="Q41" i="4" s="1"/>
  <c r="N55" i="1"/>
  <c r="P55" i="4"/>
  <c r="Q55" i="4" s="1"/>
  <c r="N44" i="1"/>
  <c r="P44" i="4"/>
  <c r="Q44" i="4" s="1"/>
  <c r="N45" i="1"/>
  <c r="P45" i="4"/>
  <c r="Q45" i="4" s="1"/>
  <c r="N32" i="1"/>
  <c r="P32" i="4"/>
  <c r="Q32" i="4" s="1"/>
  <c r="N33" i="1"/>
  <c r="P33" i="4"/>
  <c r="Q33" i="4" s="1"/>
  <c r="N51" i="1"/>
  <c r="P51" i="4"/>
  <c r="Q51" i="4" s="1"/>
  <c r="N53" i="1"/>
  <c r="P53" i="4"/>
  <c r="Q53" i="4" s="1"/>
  <c r="N42" i="1"/>
  <c r="P42" i="4"/>
  <c r="Q42" i="4" s="1"/>
  <c r="N56" i="1"/>
  <c r="P56" i="4"/>
  <c r="Q56" i="4" s="1"/>
  <c r="N43" i="1"/>
  <c r="P43" i="4"/>
  <c r="Q43" i="4" s="1"/>
  <c r="N57" i="1"/>
  <c r="P57" i="4"/>
  <c r="Q57" i="4" s="1"/>
  <c r="H4" i="1"/>
  <c r="I4" i="1"/>
  <c r="I22" i="1"/>
  <c r="H22" i="1"/>
  <c r="J22" i="1" s="1"/>
  <c r="I24" i="1"/>
  <c r="H24" i="1"/>
  <c r="J24" i="1" s="1"/>
  <c r="H13" i="1"/>
  <c r="J13" i="1" s="1"/>
  <c r="I13" i="1"/>
  <c r="H14" i="1"/>
  <c r="J14" i="1" s="1"/>
  <c r="I14" i="1"/>
  <c r="H15" i="1"/>
  <c r="J15" i="1" s="1"/>
  <c r="I15" i="1"/>
  <c r="H11" i="1"/>
  <c r="J11" i="1" s="1"/>
  <c r="I11" i="1"/>
  <c r="I53" i="1"/>
  <c r="H53" i="1"/>
  <c r="J53" i="1" s="1"/>
  <c r="I54" i="1"/>
  <c r="H54" i="1"/>
  <c r="J54" i="1" s="1"/>
  <c r="I55" i="1"/>
  <c r="H55" i="1"/>
  <c r="J55" i="1" s="1"/>
  <c r="H9" i="1"/>
  <c r="J9" i="1" s="1"/>
  <c r="I9" i="1"/>
  <c r="H17" i="1"/>
  <c r="J17" i="1" s="1"/>
  <c r="I17" i="1"/>
  <c r="I18" i="1"/>
  <c r="H18" i="1"/>
  <c r="J18" i="1" s="1"/>
  <c r="I20" i="1"/>
  <c r="H20" i="1"/>
  <c r="J20" i="1" s="1"/>
  <c r="H56" i="1"/>
  <c r="J56" i="1" s="1"/>
  <c r="I56" i="1"/>
  <c r="I21" i="1"/>
  <c r="H21" i="1"/>
  <c r="J21" i="1" s="1"/>
  <c r="I57" i="1"/>
  <c r="H57" i="1"/>
  <c r="J57" i="1" s="1"/>
  <c r="Q5" i="4"/>
  <c r="K4" i="4"/>
  <c r="Q7" i="4"/>
  <c r="Q6" i="4"/>
  <c r="H10" i="1"/>
  <c r="J10" i="1" s="1"/>
  <c r="N20" i="1"/>
  <c r="N21" i="1"/>
  <c r="N7" i="1"/>
  <c r="N22" i="1"/>
  <c r="N23" i="1"/>
  <c r="N18" i="1"/>
  <c r="N19" i="1"/>
  <c r="N17" i="1"/>
  <c r="H6" i="1"/>
  <c r="J6" i="1" s="1"/>
  <c r="I7" i="1"/>
  <c r="I5" i="1"/>
  <c r="I59" i="4" l="1"/>
  <c r="H59" i="1"/>
  <c r="B3" i="10" s="1"/>
  <c r="K59" i="4"/>
  <c r="J4" i="4"/>
  <c r="J59" i="4" s="1"/>
  <c r="J4" i="1"/>
  <c r="J59" i="1" s="1"/>
  <c r="I59" i="1"/>
  <c r="B5" i="10" l="1"/>
  <c r="B4"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<sst xmlns="http://schemas.openxmlformats.org/spreadsheetml/2006/main" count="380" uniqueCount="85">
  <si>
    <t>€/yksikkö</t>
  </si>
  <si>
    <t>Pitoaika</t>
  </si>
  <si>
    <t>KHI 2022</t>
  </si>
  <si>
    <t>KHI 2024</t>
  </si>
  <si>
    <t>KHI 2025</t>
  </si>
  <si>
    <t>KHI 2026</t>
  </si>
  <si>
    <t>KHI 2027</t>
  </si>
  <si>
    <t>Verkonhaltijan nimi</t>
  </si>
  <si>
    <t>Ilmoitusvuosi</t>
  </si>
  <si>
    <t>Kuluttajahintaindeksit</t>
  </si>
  <si>
    <t>Komponentin kokonaismäärä</t>
  </si>
  <si>
    <t>Tuella rahoitettu osuus (%)</t>
  </si>
  <si>
    <t>Tuella rahoitettu määrä</t>
  </si>
  <si>
    <t>Keski-ikä</t>
  </si>
  <si>
    <t>Puretut</t>
  </si>
  <si>
    <t>Jälleenhankinta-arvo (t€)</t>
  </si>
  <si>
    <t>Nykykäyttöarvo (t€)</t>
  </si>
  <si>
    <t>Tasapoisto (t€)</t>
  </si>
  <si>
    <t>Pitoaika alaraja</t>
  </si>
  <si>
    <t>Pitoaika yläraja</t>
  </si>
  <si>
    <t>Tarkastus</t>
  </si>
  <si>
    <t>Investoinnit ennen vuotta 2024</t>
  </si>
  <si>
    <t>Investoinnit</t>
  </si>
  <si>
    <t>Investoinnit (t€)</t>
  </si>
  <si>
    <t>€/yksikkö alustava</t>
  </si>
  <si>
    <t>€/yksikkö lopullinen</t>
  </si>
  <si>
    <t xml:space="preserve">Jälleenhankinta-arvo t€
</t>
  </si>
  <si>
    <t xml:space="preserve">Nykykäyttöarvo t€
</t>
  </si>
  <si>
    <t xml:space="preserve">Tasapoisto t€
</t>
  </si>
  <si>
    <t xml:space="preserve">Investoinnit t€
</t>
  </si>
  <si>
    <t>Vuoden 2024 investoinnit</t>
  </si>
  <si>
    <t>Vuoden 2025 investoinnit</t>
  </si>
  <si>
    <t>Vuoden 2026 investoinnit</t>
  </si>
  <si>
    <t>SIIRTOVERKON PUTKIVERKKO</t>
  </si>
  <si>
    <t>PUTKIKOKO, 54bar(g)</t>
  </si>
  <si>
    <t>DN 80 tai pienempi</t>
  </si>
  <si>
    <t>DN 100</t>
  </si>
  <si>
    <t>DN 150</t>
  </si>
  <si>
    <t>DN 200</t>
  </si>
  <si>
    <t>DN 250</t>
  </si>
  <si>
    <t>DN 300</t>
  </si>
  <si>
    <t>DN 400</t>
  </si>
  <si>
    <t>DN 500</t>
  </si>
  <si>
    <t>DN 700</t>
  </si>
  <si>
    <t>DN 800</t>
  </si>
  <si>
    <t>DN 900</t>
  </si>
  <si>
    <t>DN 1000</t>
  </si>
  <si>
    <t>PUTKIKOKO, 8 bar(g), MATALAPAINEPUTKI, PEH MUOVIA</t>
  </si>
  <si>
    <t xml:space="preserve">PEH 315        </t>
  </si>
  <si>
    <t xml:space="preserve">PEH 200    </t>
  </si>
  <si>
    <t xml:space="preserve">alle PEH 200 </t>
  </si>
  <si>
    <t>Meriputki Fjusö-Paldiski, Suomen osuus</t>
  </si>
  <si>
    <t>Maaputki Inkoo - Fjusö</t>
  </si>
  <si>
    <t>Maaputki Pölans-Inkoo</t>
  </si>
  <si>
    <t>SIIRTOVERKON ASEMAT</t>
  </si>
  <si>
    <t>PAINEENSÄÄTÖASEMAT</t>
  </si>
  <si>
    <t>Paineenvähennysasema 500 – 1000 MW ilman kattilaa</t>
  </si>
  <si>
    <t>Paineenvähennysasema 500 – 1000 MW / Kattila</t>
  </si>
  <si>
    <t xml:space="preserve">Paineenvähennysasema 500 – 1000 MW </t>
  </si>
  <si>
    <t>Paineenvähennysasema 250 – 500 MW ilman kattilaa</t>
  </si>
  <si>
    <t>Paineenvähennysasema 250 – 500 MW / Kattila</t>
  </si>
  <si>
    <t xml:space="preserve">Paineenvähennysasema 250 – 500 MW </t>
  </si>
  <si>
    <t>Paineenvähennysasema 100 – 250 MW ilman kattilaa</t>
  </si>
  <si>
    <t>Paineenvähennysasema 100 – 250 MW / Kattila</t>
  </si>
  <si>
    <t>Paineenvähennysasema 100 – 250 MW</t>
  </si>
  <si>
    <t>Paineenvähennysasema 50 – 100 MW ilman kattilaa</t>
  </si>
  <si>
    <t>Paineenvähennysasema 50 – 100 MW / Kattila</t>
  </si>
  <si>
    <t>Paineenvähennysasema 50 – 100 MW</t>
  </si>
  <si>
    <t>Paineenvähennysasema alle 50 MW ilman kattilaa</t>
  </si>
  <si>
    <t>Paineenvähennysasema alle 50 MW / Kattila</t>
  </si>
  <si>
    <t xml:space="preserve">Paineenvähennysasema alle 50 MW </t>
  </si>
  <si>
    <t>Laadunhallintalaitteisto, asemakohtainen</t>
  </si>
  <si>
    <t>VASTAANOTTOMITTAUS- JA KOMPRESSORIASEMAT</t>
  </si>
  <si>
    <t>Vastaanottomittaus. Imatra</t>
  </si>
  <si>
    <t>Vastaanottomittaus. Inkoo</t>
  </si>
  <si>
    <t>Kompressoriaseman putkistot ja laitteet</t>
  </si>
  <si>
    <t>Kompressoriyksikkö 4,7 MW</t>
  </si>
  <si>
    <t>Kompressoriyksikkö 5,0 MW</t>
  </si>
  <si>
    <t>Kompressoriyksikkö Inkoo</t>
  </si>
  <si>
    <t>Kompressoriyksikkö 6,5 MW</t>
  </si>
  <si>
    <t>Kompressoriyksikkö 10,0 MW</t>
  </si>
  <si>
    <t>Kompressoriaseman automaatiolaitteisto, asemakohtainen</t>
  </si>
  <si>
    <t>Kompressorihalli</t>
  </si>
  <si>
    <t>Inkoon LNG-terminaalin liityntä / Kaasun purkuvarsi</t>
  </si>
  <si>
    <t>Vuoden 2027 investoinnit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</si>
</sst>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000000"/>
  </numFmts>
  <fonts count="13" x14ac:knownFonts="1">
    <font>
      <sz val="11"/>
      <color theme="1"/>
      <name val="Calibri"/>
      <family val="2"/>
      <scheme val="minor"/>
    </font>
    <font>
      <sz val="11"/>
      <color theme="1"/>
      <name val="Calibri"/>
      <family val="2"/>
      <scheme val="minor"/>
    </font>
    <font>
      <b/>
      <sz val="8"/>
      <color rgb="FFFFFFFF"/>
      <name val="Verdana"/>
      <family val="2"/>
    </font>
    <font>
      <b/>
      <sz val="12"/>
      <color rgb="FFFFFFFF"/>
      <name val="Verdana"/>
      <family val="2"/>
    </font>
    <font>
      <b/>
      <sz val="10"/>
      <color rgb="FFFFFFFF"/>
      <name val="Verdana"/>
      <family val="2"/>
    </font>
    <font>
      <b/>
      <sz val="8"/>
      <color rgb="FF000000"/>
      <name val="Verdana"/>
      <family val="2"/>
    </font>
    <font>
      <b/>
      <sz val="11"/>
      <color theme="1"/>
      <name val="Calibri"/>
      <family val="2"/>
      <scheme val="minor"/>
    </font>
    <font>
      <b/>
      <sz val="9"/>
      <color rgb="FFFFFFFF"/>
      <name val="Verdana"/>
      <family val="2"/>
    </font>
    <font>
      <b/>
      <sz val="11"/>
      <color rgb="FFFFFFFF"/>
      <name val="Verdana"/>
      <family val="2"/>
    </font>
    <font>
      <sz val="10"/>
      <color rgb="FFFFFFFF"/>
      <name val="Verdana"/>
      <family val="2"/>
    </font>
    <font>
      <sz val="12"/>
      <color rgb="FFFFFFFF"/>
      <name val="Verdana"/>
      <family val="2"/>
    </font>
    <font>
      <sz val="9"/>
      <color rgb="FF000000"/>
      <name val="Calibri"/>
      <family val="2"/>
    </font>
    <font>
      <sz val="11"/>
      <color rgb="FF000000"/>
      <name val="Calibri"/>
      <family val="2"/>
      <scheme val="minor"/>
    </font>
  </fonts>
  <fills count="9">
    <fill>
      <patternFill patternType="none"/>
    </fill>
    <fill>
      <patternFill patternType="gray125"/>
    </fill>
    <fill>
      <patternFill patternType="solid">
        <fgColor rgb="FF44546A"/>
        <bgColor indexed="64"/>
      </patternFill>
    </fill>
    <fill>
      <patternFill patternType="solid">
        <fgColor rgb="FFBC2359"/>
        <bgColor indexed="64"/>
      </patternFill>
    </fill>
    <fill>
      <patternFill patternType="solid">
        <fgColor theme="2"/>
        <bgColor indexed="64"/>
      </patternFill>
    </fill>
    <fill>
      <patternFill patternType="solid">
        <fgColor theme="5"/>
        <bgColor indexed="64"/>
      </patternFill>
    </fill>
    <fill>
      <patternFill patternType="solid">
        <fgColor theme="2" tint="-9.9978637043366805E-2"/>
        <bgColor indexed="64"/>
      </patternFill>
    </fill>
    <fill>
      <patternFill patternType="solid">
        <fgColor rgb="FFD2D2D2"/>
        <bgColor indexed="64"/>
      </patternFill>
    </fill>
    <fill>
      <patternFill patternType="solid">
        <fgColor rgb="FFFFC000"/>
        <bgColor indexed="64"/>
      </patternFill>
    </fill>
  </fills>
  <borders count="24">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s>
  <cellStyleXfs count="2">
    <xf numFmtId="0" fontId="0" fillId="0" borderId="0"/>
    <xf numFmtId="43" fontId="1" fillId="0" borderId="0" applyFont="0" applyFill="0" applyBorder="0" applyAlignment="0" applyProtection="0"/>
  </cellStyleXfs>
  <cellXfs count="96">
    <xf numFmtId="0" fontId="0" fillId="0" borderId="0" xfId="0"/>
    <xf numFmtId="0" fontId="0" fillId="0" borderId="0" xfId="0" applyAlignment="1">
      <alignment vertical="top"/>
    </xf>
    <xf numFmtId="0" fontId="7" fillId="2" borderId="1" xfId="0" applyFont="1" applyFill="1" applyBorder="1" applyAlignment="1">
      <alignment horizontal="center" vertical="center" wrapText="1"/>
    </xf>
    <xf numFmtId="0" fontId="6" fillId="0" borderId="0" xfId="0" applyFont="1"/>
    <xf numFmtId="0" fontId="4" fillId="2" borderId="1" xfId="0" applyFont="1" applyFill="1" applyBorder="1" applyAlignment="1">
      <alignment horizontal="center" vertical="center" wrapText="1"/>
    </xf>
    <xf numFmtId="0" fontId="0" fillId="0" borderId="1" xfId="0" applyBorder="1" applyAlignment="1" applyProtection="1">
      <alignment horizontal="center" vertical="center"/>
      <protection locked="0"/>
    </xf>
    <xf numFmtId="0" fontId="7" fillId="2" borderId="3" xfId="0" applyFont="1" applyFill="1" applyBorder="1" applyAlignment="1">
      <alignment horizontal="center" vertical="center" wrapText="1"/>
    </xf>
    <xf numFmtId="0" fontId="0" fillId="0" borderId="11" xfId="0" applyBorder="1" applyProtection="1">
      <protection locked="0"/>
    </xf>
    <xf numFmtId="0" fontId="0" fillId="0" borderId="4" xfId="0" applyBorder="1" applyProtection="1">
      <protection locked="0"/>
    </xf>
    <xf numFmtId="0" fontId="7" fillId="2" borderId="10"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0" fillId="0" borderId="0" xfId="0" applyAlignment="1">
      <alignment wrapText="1"/>
    </xf>
    <xf numFmtId="0" fontId="2" fillId="2" borderId="10" xfId="0" applyFont="1" applyFill="1" applyBorder="1" applyAlignment="1">
      <alignment horizontal="center" vertical="center" wrapText="1"/>
    </xf>
    <xf numFmtId="0" fontId="0" fillId="0" borderId="0" xfId="0" applyFill="1" applyBorder="1" applyAlignment="1">
      <alignment vertical="top"/>
    </xf>
    <xf numFmtId="0" fontId="4" fillId="0" borderId="0" xfId="0" applyFont="1" applyFill="1" applyBorder="1" applyAlignment="1">
      <alignment vertical="top" wrapText="1"/>
    </xf>
    <xf numFmtId="0" fontId="0" fillId="0" borderId="0" xfId="0" applyFont="1" applyFill="1" applyBorder="1" applyAlignment="1">
      <alignment vertical="top"/>
    </xf>
    <xf numFmtId="0" fontId="0" fillId="4" borderId="12" xfId="0" applyFill="1" applyBorder="1"/>
    <xf numFmtId="0" fontId="3" fillId="0" borderId="6" xfId="0" applyFont="1" applyFill="1" applyBorder="1" applyAlignment="1">
      <alignment vertical="top" wrapText="1"/>
    </xf>
    <xf numFmtId="0" fontId="0" fillId="0" borderId="6" xfId="0" applyFill="1" applyBorder="1" applyAlignment="1">
      <alignment vertical="top"/>
    </xf>
    <xf numFmtId="0" fontId="0" fillId="0" borderId="13" xfId="0" applyFill="1" applyBorder="1" applyAlignment="1">
      <alignment vertical="top"/>
    </xf>
    <xf numFmtId="0" fontId="0" fillId="0" borderId="0" xfId="0" applyBorder="1" applyAlignment="1">
      <alignment vertical="top"/>
    </xf>
    <xf numFmtId="0" fontId="0" fillId="0" borderId="15" xfId="0" applyFill="1" applyBorder="1" applyAlignment="1">
      <alignment vertical="top"/>
    </xf>
    <xf numFmtId="0" fontId="8" fillId="3" borderId="1" xfId="0" applyFont="1" applyFill="1" applyBorder="1" applyAlignment="1">
      <alignment horizontal="center" vertical="center"/>
    </xf>
    <xf numFmtId="3" fontId="11" fillId="4" borderId="12" xfId="0" applyNumberFormat="1" applyFont="1" applyFill="1" applyBorder="1" applyAlignment="1">
      <alignment horizontal="center" vertical="center"/>
    </xf>
    <xf numFmtId="0" fontId="11" fillId="4" borderId="12" xfId="0" applyFont="1" applyFill="1" applyBorder="1" applyAlignment="1">
      <alignment horizontal="center" vertical="center"/>
    </xf>
    <xf numFmtId="0" fontId="0" fillId="0" borderId="0" xfId="0" applyAlignment="1">
      <alignment horizontal="left"/>
    </xf>
    <xf numFmtId="0" fontId="10" fillId="0" borderId="5" xfId="0" applyFont="1" applyFill="1" applyBorder="1" applyAlignment="1">
      <alignment vertical="top" wrapText="1"/>
    </xf>
    <xf numFmtId="0" fontId="9" fillId="0" borderId="14" xfId="0" applyFont="1" applyFill="1" applyBorder="1" applyAlignment="1">
      <alignment vertical="top" wrapText="1"/>
    </xf>
    <xf numFmtId="0" fontId="0" fillId="0" borderId="0" xfId="0" applyFont="1" applyAlignment="1">
      <alignment vertical="top"/>
    </xf>
    <xf numFmtId="0" fontId="0" fillId="4" borderId="19" xfId="0" applyFill="1" applyBorder="1"/>
    <xf numFmtId="0" fontId="0" fillId="0" borderId="14" xfId="0" applyFill="1" applyBorder="1" applyAlignment="1">
      <alignment vertical="top"/>
    </xf>
    <xf numFmtId="0" fontId="0" fillId="4" borderId="16" xfId="0" applyFill="1" applyBorder="1"/>
    <xf numFmtId="164" fontId="0" fillId="0" borderId="11" xfId="0" applyNumberFormat="1" applyBorder="1" applyAlignment="1">
      <alignment horizontal="right"/>
    </xf>
    <xf numFmtId="164" fontId="0" fillId="0" borderId="10" xfId="0" applyNumberFormat="1" applyBorder="1" applyAlignment="1">
      <alignment horizontal="right"/>
    </xf>
    <xf numFmtId="0" fontId="0" fillId="4" borderId="0" xfId="0" applyFill="1" applyBorder="1" applyAlignment="1">
      <alignment vertical="top"/>
    </xf>
    <xf numFmtId="0" fontId="8" fillId="5" borderId="1" xfId="0" applyFont="1" applyFill="1" applyBorder="1" applyAlignment="1">
      <alignment horizontal="center" vertical="center" wrapText="1"/>
    </xf>
    <xf numFmtId="0" fontId="8" fillId="5" borderId="10" xfId="0" applyFont="1" applyFill="1" applyBorder="1" applyAlignment="1">
      <alignment horizontal="center" vertical="center" wrapText="1"/>
    </xf>
    <xf numFmtId="0" fontId="4" fillId="2" borderId="7" xfId="0" applyFont="1" applyFill="1" applyBorder="1" applyAlignment="1">
      <alignment horizontal="left" vertical="center" wrapText="1"/>
    </xf>
    <xf numFmtId="0" fontId="0" fillId="0" borderId="16" xfId="0" applyFill="1" applyBorder="1" applyAlignment="1" applyProtection="1">
      <alignment vertical="top"/>
      <protection locked="0"/>
    </xf>
    <xf numFmtId="0" fontId="0" fillId="0" borderId="12" xfId="0" applyFill="1" applyBorder="1" applyAlignment="1" applyProtection="1">
      <alignment vertical="top"/>
      <protection locked="0"/>
    </xf>
    <xf numFmtId="0" fontId="0" fillId="0" borderId="14" xfId="0" applyFill="1" applyBorder="1" applyAlignment="1" applyProtection="1">
      <alignment vertical="top"/>
      <protection locked="0"/>
    </xf>
    <xf numFmtId="0" fontId="0" fillId="0" borderId="0" xfId="0" applyFill="1" applyBorder="1" applyAlignment="1" applyProtection="1">
      <alignment vertical="top"/>
      <protection locked="0"/>
    </xf>
    <xf numFmtId="0" fontId="0" fillId="0" borderId="18" xfId="0" applyFill="1" applyBorder="1" applyAlignment="1" applyProtection="1">
      <alignment vertical="top"/>
      <protection locked="0"/>
    </xf>
    <xf numFmtId="0" fontId="0" fillId="0" borderId="19" xfId="0" applyFill="1" applyBorder="1" applyAlignment="1" applyProtection="1">
      <alignment vertical="top"/>
      <protection locked="0"/>
    </xf>
    <xf numFmtId="0" fontId="3" fillId="3" borderId="3" xfId="0" applyFont="1" applyFill="1" applyBorder="1" applyAlignment="1">
      <alignment vertical="top"/>
    </xf>
    <xf numFmtId="0" fontId="8" fillId="8" borderId="3" xfId="0" applyFont="1" applyFill="1" applyBorder="1" applyAlignment="1">
      <alignment vertical="top"/>
    </xf>
    <xf numFmtId="0" fontId="0" fillId="0" borderId="12" xfId="0" applyFill="1" applyBorder="1"/>
    <xf numFmtId="0" fontId="0" fillId="0" borderId="22" xfId="0" applyFill="1" applyBorder="1" applyAlignment="1" applyProtection="1">
      <alignment vertical="top"/>
      <protection locked="0"/>
    </xf>
    <xf numFmtId="0" fontId="0" fillId="4" borderId="22" xfId="0" applyFill="1" applyBorder="1"/>
    <xf numFmtId="0" fontId="0" fillId="0" borderId="0" xfId="0" applyFill="1" applyBorder="1"/>
    <xf numFmtId="0" fontId="5" fillId="7" borderId="3" xfId="0" applyFont="1" applyFill="1" applyBorder="1" applyAlignment="1">
      <alignment vertical="top" wrapText="1"/>
    </xf>
    <xf numFmtId="3" fontId="11" fillId="0" borderId="12" xfId="0" applyNumberFormat="1" applyFont="1" applyFill="1" applyBorder="1" applyAlignment="1">
      <alignment horizontal="center" vertical="center"/>
    </xf>
    <xf numFmtId="0" fontId="11" fillId="0" borderId="12" xfId="0" applyFont="1" applyFill="1" applyBorder="1" applyAlignment="1">
      <alignment horizontal="center" vertical="center"/>
    </xf>
    <xf numFmtId="0" fontId="0" fillId="0" borderId="13" xfId="0" applyFont="1" applyFill="1" applyBorder="1" applyAlignment="1">
      <alignment vertical="top"/>
    </xf>
    <xf numFmtId="0" fontId="0" fillId="0" borderId="14" xfId="0" applyFont="1" applyFill="1" applyBorder="1" applyAlignment="1">
      <alignment vertical="top"/>
    </xf>
    <xf numFmtId="0" fontId="0" fillId="0" borderId="15" xfId="0" applyFont="1" applyFill="1" applyBorder="1" applyAlignment="1">
      <alignment vertical="top"/>
    </xf>
    <xf numFmtId="0" fontId="0" fillId="0" borderId="5" xfId="0" applyFont="1" applyFill="1" applyBorder="1" applyAlignment="1">
      <alignment vertical="top"/>
    </xf>
    <xf numFmtId="0" fontId="0" fillId="0" borderId="13" xfId="0" applyBorder="1" applyAlignment="1">
      <alignment vertical="top"/>
    </xf>
    <xf numFmtId="0" fontId="0" fillId="0" borderId="15" xfId="0" applyBorder="1" applyAlignment="1">
      <alignment vertical="top"/>
    </xf>
    <xf numFmtId="0" fontId="11" fillId="4" borderId="17" xfId="0" applyFont="1" applyFill="1" applyBorder="1" applyAlignment="1">
      <alignment horizontal="center" vertical="center"/>
    </xf>
    <xf numFmtId="0" fontId="0" fillId="0" borderId="16" xfId="0" applyFill="1" applyBorder="1"/>
    <xf numFmtId="0" fontId="11" fillId="0" borderId="17" xfId="0" applyFont="1" applyFill="1" applyBorder="1" applyAlignment="1">
      <alignment horizontal="center" vertical="center"/>
    </xf>
    <xf numFmtId="0" fontId="0" fillId="4" borderId="18" xfId="0" applyFill="1" applyBorder="1"/>
    <xf numFmtId="3" fontId="11" fillId="4" borderId="19" xfId="0" applyNumberFormat="1" applyFont="1" applyFill="1" applyBorder="1" applyAlignment="1">
      <alignment horizontal="center" vertical="center"/>
    </xf>
    <xf numFmtId="0" fontId="11" fillId="4" borderId="19" xfId="0" applyFont="1" applyFill="1" applyBorder="1" applyAlignment="1">
      <alignment horizontal="center" vertical="center"/>
    </xf>
    <xf numFmtId="0" fontId="11" fillId="4" borderId="20" xfId="0" applyFont="1" applyFill="1" applyBorder="1" applyAlignment="1">
      <alignment horizontal="center" vertical="center"/>
    </xf>
    <xf numFmtId="0" fontId="0" fillId="4" borderId="14" xfId="0" applyFill="1" applyBorder="1"/>
    <xf numFmtId="3" fontId="11" fillId="4" borderId="22" xfId="0" applyNumberFormat="1" applyFont="1" applyFill="1" applyBorder="1" applyAlignment="1">
      <alignment horizontal="center" vertical="center"/>
    </xf>
    <xf numFmtId="0" fontId="11" fillId="4" borderId="22" xfId="0" applyFont="1" applyFill="1" applyBorder="1" applyAlignment="1">
      <alignment horizontal="center" vertical="center"/>
    </xf>
    <xf numFmtId="3" fontId="11" fillId="0" borderId="0" xfId="0" applyNumberFormat="1" applyFont="1" applyFill="1" applyBorder="1" applyAlignment="1">
      <alignment horizontal="center" vertical="center"/>
    </xf>
    <xf numFmtId="0" fontId="11" fillId="0" borderId="0" xfId="0" applyFont="1" applyFill="1" applyBorder="1" applyAlignment="1">
      <alignment horizontal="center" vertical="center"/>
    </xf>
    <xf numFmtId="0" fontId="0" fillId="0" borderId="14" xfId="0" applyFill="1" applyBorder="1"/>
    <xf numFmtId="0" fontId="0" fillId="0" borderId="5" xfId="0" applyFill="1" applyBorder="1" applyAlignment="1">
      <alignment vertical="top"/>
    </xf>
    <xf numFmtId="0" fontId="11" fillId="0" borderId="15" xfId="0" applyFont="1" applyFill="1" applyBorder="1" applyAlignment="1">
      <alignment horizontal="center" vertical="center"/>
    </xf>
    <xf numFmtId="0" fontId="0" fillId="4" borderId="21" xfId="0" applyFill="1" applyBorder="1"/>
    <xf numFmtId="0" fontId="11" fillId="4" borderId="23" xfId="0" applyFont="1" applyFill="1" applyBorder="1" applyAlignment="1">
      <alignment horizontal="center" vertical="center"/>
    </xf>
    <xf numFmtId="43" fontId="1" fillId="6" borderId="17" xfId="1" applyFont="1" applyFill="1" applyBorder="1" applyAlignment="1">
      <alignment horizontal="center" vertical="center"/>
    </xf>
    <xf numFmtId="0" fontId="0" fillId="0" borderId="7" xfId="0" applyBorder="1" applyAlignment="1" applyProtection="1">
      <alignment horizontal="left" vertical="center"/>
      <protection locked="0"/>
    </xf>
    <xf numFmtId="0" fontId="0" fillId="0" borderId="8" xfId="0" applyBorder="1" applyAlignment="1" applyProtection="1">
      <alignment horizontal="left" vertical="center"/>
      <protection locked="0"/>
    </xf>
    <xf numFmtId="0" fontId="0" fillId="0" borderId="2" xfId="0" applyBorder="1" applyAlignment="1" applyProtection="1">
      <alignment horizontal="left" vertical="center"/>
      <protection locked="0"/>
    </xf>
    <xf numFmtId="0" fontId="4" fillId="2" borderId="3"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0" fillId="0" borderId="14" xfId="0" applyFont="1" applyFill="1" applyBorder="1" applyAlignment="1" applyProtection="1">
      <alignment vertical="top"/>
      <protection locked="0"/>
    </xf>
    <xf numFmtId="0" fontId="0" fillId="0" borderId="0" xfId="0" applyFont="1" applyFill="1" applyBorder="1" applyAlignment="1" applyProtection="1">
      <alignment vertical="top"/>
      <protection locked="0"/>
    </xf>
    <xf numFmtId="0" fontId="12" fillId="0" borderId="17" xfId="0" applyFont="1" applyFill="1" applyBorder="1" applyAlignment="1" applyProtection="1">
      <alignment horizontal="center" vertical="top" wrapText="1"/>
      <protection locked="0"/>
    </xf>
    <xf numFmtId="0" fontId="9" fillId="0" borderId="17" xfId="0" applyFont="1" applyFill="1" applyBorder="1" applyAlignment="1" applyProtection="1">
      <alignment vertical="top" wrapText="1"/>
      <protection locked="0"/>
    </xf>
    <xf numFmtId="0" fontId="0" fillId="0" borderId="17" xfId="0" applyFont="1" applyFill="1" applyBorder="1" applyAlignment="1" applyProtection="1">
      <alignment horizontal="center" vertical="top" wrapText="1"/>
      <protection locked="0"/>
    </xf>
    <xf numFmtId="0" fontId="9" fillId="0" borderId="15" xfId="0" applyFont="1" applyFill="1" applyBorder="1" applyAlignment="1" applyProtection="1">
      <alignment vertical="top" wrapText="1"/>
      <protection locked="0"/>
    </xf>
    <xf numFmtId="0" fontId="0" fillId="0" borderId="15" xfId="0" applyFont="1" applyFill="1" applyBorder="1" applyAlignment="1" applyProtection="1">
      <alignment horizontal="center" vertical="top" wrapText="1"/>
      <protection locked="0"/>
    </xf>
    <xf numFmtId="0" fontId="12" fillId="0" borderId="15" xfId="0" applyFont="1" applyFill="1" applyBorder="1" applyAlignment="1" applyProtection="1">
      <alignment horizontal="center" vertical="top" wrapText="1"/>
      <protection locked="0"/>
    </xf>
    <xf numFmtId="0" fontId="0" fillId="0" borderId="15" xfId="0" applyFont="1" applyFill="1" applyBorder="1" applyAlignment="1" applyProtection="1">
      <alignment vertical="top"/>
      <protection locked="0"/>
    </xf>
    <xf numFmtId="0" fontId="10" fillId="0" borderId="17" xfId="0" applyFont="1" applyFill="1" applyBorder="1" applyAlignment="1" applyProtection="1">
      <alignment vertical="top" wrapText="1"/>
      <protection locked="0"/>
    </xf>
    <xf numFmtId="0" fontId="9" fillId="0" borderId="20" xfId="0" applyFont="1" applyFill="1" applyBorder="1" applyAlignment="1" applyProtection="1">
      <alignment vertical="top" wrapText="1"/>
      <protection locked="0"/>
    </xf>
    <xf numFmtId="0" fontId="12" fillId="0" borderId="23" xfId="0" applyFont="1" applyFill="1" applyBorder="1" applyAlignment="1" applyProtection="1">
      <alignment horizontal="center" vertical="top" wrapText="1"/>
      <protection locked="0"/>
    </xf>
    <xf numFmtId="0" fontId="12" fillId="0" borderId="20" xfId="0" applyFont="1" applyFill="1" applyBorder="1" applyAlignment="1" applyProtection="1">
      <alignment horizontal="center" vertical="top" wrapText="1"/>
      <protection locked="0"/>
    </xf>
  </cellXfs>
  <cellStyles count="2">
    <cellStyle name="Normaali" xfId="0" builtinId="0"/>
    <cellStyle name="Pilkku" xfId="1" builtinId="3"/>
  </cellStyles>
  <dxfs count="15">
    <dxf>
      <font>
        <color rgb="FF006100"/>
      </font>
      <fill>
        <patternFill>
          <bgColor rgb="FFC6EFCE"/>
        </patternFill>
      </fill>
    </dxf>
    <dxf>
      <fill>
        <patternFill>
          <bgColor theme="5" tint="0.39994506668294322"/>
        </patternFill>
      </fill>
    </dxf>
    <dxf>
      <fill>
        <patternFill>
          <bgColor theme="0"/>
        </patternFill>
      </fill>
    </dxf>
    <dxf>
      <font>
        <color rgb="FF006100"/>
      </font>
      <fill>
        <patternFill>
          <bgColor rgb="FFC6EFCE"/>
        </patternFill>
      </fill>
    </dxf>
    <dxf>
      <fill>
        <patternFill>
          <bgColor theme="5" tint="0.39994506668294322"/>
        </patternFill>
      </fill>
    </dxf>
    <dxf>
      <fill>
        <patternFill>
          <bgColor theme="0"/>
        </patternFill>
      </fill>
    </dxf>
    <dxf>
      <font>
        <color rgb="FF006100"/>
      </font>
      <fill>
        <patternFill>
          <bgColor rgb="FFC6EFCE"/>
        </patternFill>
      </fill>
    </dxf>
    <dxf>
      <fill>
        <patternFill>
          <bgColor theme="5" tint="0.39994506668294322"/>
        </patternFill>
      </fill>
    </dxf>
    <dxf>
      <fill>
        <patternFill>
          <bgColor theme="0"/>
        </patternFill>
      </fill>
    </dxf>
    <dxf>
      <font>
        <color rgb="FF006100"/>
      </font>
      <fill>
        <patternFill>
          <bgColor rgb="FFC6EFCE"/>
        </patternFill>
      </fill>
    </dxf>
    <dxf>
      <fill>
        <patternFill>
          <bgColor theme="5" tint="0.39994506668294322"/>
        </patternFill>
      </fill>
    </dxf>
    <dxf>
      <fill>
        <patternFill>
          <bgColor theme="0"/>
        </patternFill>
      </fill>
    </dxf>
    <dxf>
      <font>
        <color rgb="FF006100"/>
      </font>
      <fill>
        <patternFill>
          <bgColor rgb="FFC6EFCE"/>
        </patternFill>
      </fill>
    </dxf>
    <dxf>
      <fill>
        <patternFill>
          <bgColor theme="5" tint="0.39994506668294322"/>
        </patternFill>
      </fill>
    </dxf>
    <dxf>
      <fill>
        <patternFill>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133350</xdr:colOff>
      <xdr:row>0</xdr:row>
      <xdr:rowOff>180975</xdr:rowOff>
    </xdr:from>
    <xdr:to>
      <xdr:col>19</xdr:col>
      <xdr:colOff>495300</xdr:colOff>
      <xdr:row>47</xdr:row>
      <xdr:rowOff>123826</xdr:rowOff>
    </xdr:to>
    <xdr:sp macro="" textlink="">
      <xdr:nvSpPr>
        <xdr:cNvPr id="2" name="Tekstiruutu 1">
          <a:extLst>
            <a:ext uri="{FF2B5EF4-FFF2-40B4-BE49-F238E27FC236}">
              <a16:creationId xmlns:a16="http://schemas.microsoft.com/office/drawing/2014/main" id="{515A05EF-2561-41FC-B70D-7B92D7ED759E}"/>
            </a:ext>
          </a:extLst>
        </xdr:cNvPr>
        <xdr:cNvSpPr txBox="1"/>
      </xdr:nvSpPr>
      <xdr:spPr>
        <a:xfrm>
          <a:off x="133350" y="180975"/>
          <a:ext cx="11944350" cy="88963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i-FI" sz="1200" b="1" u="sng"/>
            <a:t>Tuella rahoitettujen komponenttien ilmoittaminen</a:t>
          </a:r>
        </a:p>
        <a:p>
          <a:r>
            <a:rPr lang="fi-FI" sz="1200" b="0" u="none"/>
            <a:t>Investointituella</a:t>
          </a:r>
          <a:r>
            <a:rPr lang="fi-FI" sz="1200" b="0" u="none" baseline="0"/>
            <a:t> rahoitetut komponentit ilmoitetaan tämän Excelin avulla. Valvontamenetelmien mukaan verkon rakentamiseen saaduilla tuilla tai kompensaatioilla rahoitettuja komponentteja ei lasketa mukaan verkko-omaisuuden oikaistuun jälleenhankinta- ja nykykäyttöarvoon. </a:t>
          </a:r>
        </a:p>
        <a:p>
          <a:endParaRPr lang="fi-FI" sz="1200" b="0" u="none" baseline="0"/>
        </a:p>
        <a:p>
          <a:r>
            <a:rPr lang="fi-FI" sz="1200" b="0" u="none" baseline="0"/>
            <a:t>Kaikki käytössä olevat yksikköhintaluettelon mukaiset verkkokomponentit ilmoitetaan rakennetiedoissa Rakennetiedot-välilehdelle riippumatta siitä, onko niiden rakentamiseen saatua tukia. Tähän Exceliin ilmoitetaan tuella rahoitettujen komponenttien tiedot, jotta niiden jälleenhankinta- ja nykykäyttöarvot voidaan vähentää kohtuullisen tuoton laskennassa käytettävästä jälleenhankinta- ja nykykäyttöarvosta pois. </a:t>
          </a:r>
        </a:p>
        <a:p>
          <a:endParaRPr lang="fi-FI" sz="1200" b="0" u="none" baseline="0"/>
        </a:p>
        <a:p>
          <a:pPr marL="0" marR="0" lvl="0" indent="0" defTabSz="914400" eaLnBrk="1" fontAlgn="auto" latinLnBrk="0" hangingPunct="1">
            <a:lnSpc>
              <a:spcPct val="100000"/>
            </a:lnSpc>
            <a:spcBef>
              <a:spcPts val="0"/>
            </a:spcBef>
            <a:spcAft>
              <a:spcPts val="0"/>
            </a:spcAft>
            <a:buClrTx/>
            <a:buSzTx/>
            <a:buFontTx/>
            <a:buNone/>
            <a:tabLst/>
            <a:defRPr/>
          </a:pPr>
          <a:r>
            <a:rPr lang="fi-FI" sz="1100" b="0" baseline="0">
              <a:solidFill>
                <a:schemeClr val="dk1"/>
              </a:solidFill>
              <a:effectLst/>
              <a:latin typeface="+mn-lt"/>
              <a:ea typeface="+mn-ea"/>
              <a:cs typeface="+mn-cs"/>
            </a:rPr>
            <a:t>Voit käyttää samaa Exceliä koko valvontajakson kopioimalla aikaisemmin toimitetun Excelin, syöttämällä uuden ilmoitusvuoden ja KHI:n sekä päivittämällä välilehtien tiedot ja ilmoittamalla mahdolliset uudet investoinnit kyseisen vuoden välilehdelle. Esimerkiksi, kun ilmoitat vuoden 2025 rakennetietoja ja tuella rahoitettuja komponentteja, voit kopioida vuoden 2024 tiedoissa lähettämäsi Excelin, syöttää kopioituun Exceliin ilmoitusvuodeksi 2025, lisätä vuoden 2025 kuluttajahintaindeksin, päivittää tiedot "Investoinnit ennen 2024" -välilehdelle (määrät, keski-iät ja puretut), ilmoittaa puretut komponentit välilehdelle "2024", jos niitä on ja lisätä mahdolliset ilmoitusvuoden 2025 tuella rahoitetut investoinnit. </a:t>
          </a:r>
          <a:r>
            <a:rPr lang="fi-FI" sz="1100" b="1" baseline="0">
              <a:solidFill>
                <a:schemeClr val="dk1"/>
              </a:solidFill>
              <a:effectLst/>
              <a:latin typeface="+mn-lt"/>
              <a:ea typeface="+mn-ea"/>
              <a:cs typeface="+mn-cs"/>
            </a:rPr>
            <a:t>Jos siis käytät tulevina vuosina aiemmin toimittamaasi Exceliä pohjana ilmoituksessa, muista päivittää kaikkien välilehtien tiedot ajantasalle!</a:t>
          </a:r>
          <a:endParaRPr lang="fi-FI" sz="1200" b="1">
            <a:effectLst/>
          </a:endParaRPr>
        </a:p>
        <a:p>
          <a:endParaRPr lang="fi-FI" sz="1200" b="0" u="none" baseline="0"/>
        </a:p>
        <a:p>
          <a:r>
            <a:rPr lang="fi-FI" sz="1200" b="1" u="sng" baseline="0">
              <a:solidFill>
                <a:srgbClr val="FF0000"/>
              </a:solidFill>
              <a:effectLst/>
              <a:latin typeface="+mn-lt"/>
              <a:ea typeface="+mn-ea"/>
              <a:cs typeface="+mn-cs"/>
            </a:rPr>
            <a:t>Huom!</a:t>
          </a:r>
          <a:endParaRPr lang="fi-FI" sz="1400">
            <a:solidFill>
              <a:srgbClr val="FF0000"/>
            </a:solidFill>
            <a:effectLst/>
          </a:endParaRPr>
        </a:p>
        <a:p>
          <a:r>
            <a:rPr lang="fi-FI" sz="1200" b="1" baseline="0">
              <a:solidFill>
                <a:srgbClr val="FF0000"/>
              </a:solidFill>
              <a:effectLst/>
              <a:latin typeface="+mn-lt"/>
              <a:ea typeface="+mn-ea"/>
              <a:cs typeface="+mn-cs"/>
            </a:rPr>
            <a:t>Syötä Excelissä arvoja ainoastaan valkoisella pohjalla oleviin soluihin. Excelissä ei saa muuttaa kaavoja, lisätä rivejä tai tehdä muitakaan muutoksia!</a:t>
          </a:r>
          <a:endParaRPr lang="fi-FI" sz="1400">
            <a:solidFill>
              <a:srgbClr val="FF0000"/>
            </a:solidFill>
            <a:effectLst/>
          </a:endParaRPr>
        </a:p>
        <a:p>
          <a:endParaRPr lang="fi-FI" sz="1200" b="0" u="none" baseline="0"/>
        </a:p>
        <a:p>
          <a:r>
            <a:rPr lang="fi-FI" sz="1200" b="1" u="sng" baseline="0"/>
            <a:t>Ohjeet Excelin täyttämiseen</a:t>
          </a:r>
          <a:r>
            <a:rPr lang="fi-FI" sz="1200" b="1" u="none" baseline="0"/>
            <a:t>:</a:t>
          </a:r>
        </a:p>
        <a:p>
          <a:r>
            <a:rPr lang="fi-FI" sz="1200" b="0" u="none" baseline="0"/>
            <a:t>1. Ilmoita Parametrit-välilehdelle ilmoitusvuosi (2024, 2025...) sen mukaan, minkä vuoden tietoja ilmoitat. Vuonna 2025 ilmoitetaan vuoden 2024 rakennetiedot, vuonna 2026 vuoden 2025 tiedot jne.  </a:t>
          </a:r>
        </a:p>
        <a:p>
          <a:pPr lvl="1"/>
          <a:r>
            <a:rPr lang="fi-FI" sz="1200" b="0" i="1" u="none" baseline="0"/>
            <a:t>1a. Jos käytät ilmoitusvuodesta 2025 alkaen pohjana vanhaa aikaisemmin toimitettua Exceliä, syötä ilmoitusvuoden kuluttajahintaindeksi Parametrit-välilehdelle.</a:t>
          </a:r>
        </a:p>
        <a:p>
          <a:endParaRPr lang="fi-FI" sz="1200" b="0" u="none" baseline="0"/>
        </a:p>
        <a:p>
          <a:r>
            <a:rPr lang="fi-FI" sz="1200" b="0" u="none" baseline="0"/>
            <a:t>2. Ilmoita välilehdille tuella rahoitettujen komponenttien määrät sen mukaan, milloin tuella rahoitettu komponentti on otettu käyttöön. </a:t>
          </a:r>
        </a:p>
        <a:p>
          <a:pPr lvl="1"/>
          <a:r>
            <a:rPr lang="fi-FI" sz="1200" b="0" u="none" baseline="0"/>
            <a:t>2a. Ilmoita "Investoinnit ennen 2024 "-välilehdelle "Komponentin kokonaismäärä" -sarakkeeseen tuella rahoitetuissa hankkeissa rakennettujen komponenttien kokonaismäärä</a:t>
          </a:r>
        </a:p>
        <a:p>
          <a:pPr lvl="1"/>
          <a:r>
            <a:rPr lang="fi-FI" sz="1200" b="0" u="none" baseline="0"/>
            <a:t>2b. Ilmoita välilehdille "2024...2027" investoinnit vuodesta 2024 alkaen "Investoinnit"-sarakkeeseen (komponentin kokonaismäärä lasketaan kaavalla investoinnit - puretut)</a:t>
          </a:r>
        </a:p>
        <a:p>
          <a:pPr lvl="1"/>
          <a:endParaRPr lang="fi-FI" sz="1200" b="0" u="none" baseline="0"/>
        </a:p>
        <a:p>
          <a:r>
            <a:rPr lang="fi-FI" sz="1200" b="0" u="none" baseline="0"/>
            <a:t>3. Ilmoita "Tuella rahoitettu osuus" -sarakkeeseen komponentin tuettu osuus prosentteina. Jos komponentin rakentamiseen on saatu esim. 70 % tukea, ilmoita sarakkeeseen arvo "70". </a:t>
          </a:r>
        </a:p>
        <a:p>
          <a:pPr lvl="1"/>
          <a:r>
            <a:rPr lang="fi-FI" sz="1200" b="0" i="1" u="none" baseline="0"/>
            <a:t>Mikäli tiettyä komponenttia on rakennettu useassa eri tukea saaneessa hankkeessa ja tukea on saatu hankkeissa tälle komponentille eri osuuksin, ilmoita komponentin määrällä painotettu prosenttimäärä. Jos esimerkiksi yhdessä tukea saaneessa hankkeessa on rakennettu yhteensä 10 km Sparrow-johtoa ja hanke on saanut 50 % tukea kokonaiskustannuksista ja toisessa tuetussa hankkeessa Sparrow-johtoa on rakennettu 20km ja tukea on saatu 100 %, ilmoitetaan Sparrow:n kokonaismääräksi 30km ja Tuella rahoitetuksi osuudeksi (10km*50%+20km*100%)/30km = 83,333%</a:t>
          </a:r>
        </a:p>
        <a:p>
          <a:pPr lvl="1"/>
          <a:endParaRPr lang="fi-FI" sz="1200" b="0" i="1" u="none" baseline="0"/>
        </a:p>
        <a:p>
          <a:pPr lvl="0"/>
          <a:r>
            <a:rPr lang="fi-FI" sz="1200" b="0" u="none"/>
            <a:t>4. Ilmoita investoinneille,</a:t>
          </a:r>
          <a:r>
            <a:rPr lang="fi-FI" sz="1200" b="0" u="none" baseline="0"/>
            <a:t> jotka on tehty ennen vuotta 2024, komponenttien keski-ikä ilmoitusvuoden lopun mukaisessa tilanteessa. </a:t>
          </a:r>
        </a:p>
        <a:p>
          <a:pPr lvl="0"/>
          <a:endParaRPr lang="fi-FI" sz="1200" b="0" u="none" baseline="0"/>
        </a:p>
        <a:p>
          <a:pPr lvl="0"/>
          <a:r>
            <a:rPr lang="fi-FI" sz="1200" b="0" u="none" baseline="0"/>
            <a:t>5. Ilmoita komponenteille pitoajat välilehdelle "Investoinnit ennen 2024". Pitoaikojen tulee olla samat kuin rakennetiedoissa vastaavilla komponenteilla.</a:t>
          </a:r>
        </a:p>
        <a:p>
          <a:pPr lvl="0"/>
          <a:endParaRPr lang="fi-FI" sz="1200" b="0" u="none" baseline="0"/>
        </a:p>
        <a:p>
          <a:pPr lvl="0"/>
          <a:r>
            <a:rPr lang="fi-FI" sz="1200" b="0" u="none" baseline="0"/>
            <a:t>6. Jos tuella rahoitettuja komponentteja puretaan, ilmoita purettujen määrät välilehdille sen mukaan, milloin purettu komponentti on otettu käyttöön. </a:t>
          </a:r>
        </a:p>
        <a:p>
          <a:pPr lvl="0"/>
          <a:endParaRPr lang="fi-FI" sz="1200" b="0" u="none" baseline="0"/>
        </a:p>
        <a:p>
          <a:pPr lvl="0"/>
          <a:r>
            <a:rPr lang="fi-FI" sz="1200" b="0" u="none" baseline="0"/>
            <a:t>7. Tarkasta välilehdillä oleva "Tarkastus"-sarake. Kaikissa sarakkeen soluissa tulisi olla vihreällä pohjalla teksti "OK". Jos jossain solussa on punaisella pohjalla oleva teksti, toimi sen antaman ohjeen mukaan. </a:t>
          </a:r>
        </a:p>
        <a:p>
          <a:pPr lvl="0"/>
          <a:endParaRPr lang="fi-FI" sz="1200" b="0" u="none" baseline="0"/>
        </a:p>
        <a:p>
          <a:pPr lvl="0"/>
          <a:r>
            <a:rPr lang="fi-FI" sz="1200" b="0" u="none" baseline="0"/>
            <a:t>8. Syötä "Verkonarvolaskelma"-välilehdellä olevat tiedot valvontatietojärjestelmään rakennetietojen "Tuella rahoitetut komponentit" -välilehdelle. </a:t>
          </a:r>
        </a:p>
        <a:p>
          <a:pPr lvl="0"/>
          <a:endParaRPr lang="fi-FI" sz="1200" b="0" u="none" baseline="0"/>
        </a:p>
        <a:p>
          <a:pPr lvl="0"/>
          <a:r>
            <a:rPr lang="fi-FI" sz="1200" b="0" u="none" baseline="0"/>
            <a:t>Kun lopulliset yksikköhinnat määritetään verkkokomponenteille valvontajakson lopuksi, Energiavirasto syöttää valvontajakson aikana toimitettuihin Exceleihin lopulliset yksikköhinnat, joilla valvontapäätöksessä vahvistettava verkonarvo lasketaan.</a:t>
          </a:r>
        </a:p>
        <a:p>
          <a:pPr lvl="0"/>
          <a:endParaRPr lang="fi-FI" sz="1200" b="0" u="none" baseline="0"/>
        </a:p>
        <a:p>
          <a:pPr lvl="0"/>
          <a:endParaRPr lang="fi-FI" sz="1200" b="0" u="none" baseline="0"/>
        </a:p>
        <a:p>
          <a:pPr lvl="0"/>
          <a:endParaRPr lang="fi-FI" sz="1200" b="0" u="none" baseline="0"/>
        </a:p>
        <a:p>
          <a:pPr lvl="0"/>
          <a:endParaRPr lang="fi-FI" sz="1200" b="0" u="none" baseline="0"/>
        </a:p>
        <a:p>
          <a:pPr lvl="0"/>
          <a:endParaRPr lang="fi-FI" sz="1200" b="0" u="none" baseline="0"/>
        </a:p>
        <a:p>
          <a:pPr lvl="0"/>
          <a:endParaRPr lang="fi-FI" sz="1200" b="0" u="none" baseline="0"/>
        </a:p>
        <a:p>
          <a:pPr lvl="0"/>
          <a:endParaRPr lang="fi-FI" sz="1200" b="0" u="none" baseline="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581025</xdr:colOff>
      <xdr:row>13</xdr:row>
      <xdr:rowOff>19051</xdr:rowOff>
    </xdr:from>
    <xdr:to>
      <xdr:col>17</xdr:col>
      <xdr:colOff>325864</xdr:colOff>
      <xdr:row>22</xdr:row>
      <xdr:rowOff>5614</xdr:rowOff>
    </xdr:to>
    <xdr:pic>
      <xdr:nvPicPr>
        <xdr:cNvPr id="2" name="Kuva 1">
          <a:extLst>
            <a:ext uri="{FF2B5EF4-FFF2-40B4-BE49-F238E27FC236}">
              <a16:creationId xmlns:a16="http://schemas.microsoft.com/office/drawing/2014/main" id="{9BB4313F-0893-4BC5-BCF7-5661B2903C4A}"/>
            </a:ext>
          </a:extLst>
        </xdr:cNvPr>
        <xdr:cNvPicPr>
          <a:picLocks noChangeAspect="1"/>
        </xdr:cNvPicPr>
      </xdr:nvPicPr>
      <xdr:blipFill>
        <a:blip xmlns:r="http://schemas.openxmlformats.org/officeDocument/2006/relationships" r:embed="rId1"/>
        <a:stretch>
          <a:fillRect/>
        </a:stretch>
      </xdr:blipFill>
      <xdr:spPr>
        <a:xfrm>
          <a:off x="3543300" y="3009901"/>
          <a:ext cx="8279239" cy="1701063"/>
        </a:xfrm>
        <a:prstGeom prst="rect">
          <a:avLst/>
        </a:prstGeom>
      </xdr:spPr>
    </xdr:pic>
    <xdr:clientData/>
  </xdr:twoCellAnchor>
  <xdr:twoCellAnchor editAs="oneCell">
    <xdr:from>
      <xdr:col>13</xdr:col>
      <xdr:colOff>495300</xdr:colOff>
      <xdr:row>23</xdr:row>
      <xdr:rowOff>142875</xdr:rowOff>
    </xdr:from>
    <xdr:to>
      <xdr:col>17</xdr:col>
      <xdr:colOff>574859</xdr:colOff>
      <xdr:row>34</xdr:row>
      <xdr:rowOff>0</xdr:rowOff>
    </xdr:to>
    <xdr:pic>
      <xdr:nvPicPr>
        <xdr:cNvPr id="3" name="Kuva 2">
          <a:extLst>
            <a:ext uri="{FF2B5EF4-FFF2-40B4-BE49-F238E27FC236}">
              <a16:creationId xmlns:a16="http://schemas.microsoft.com/office/drawing/2014/main" id="{C4273B29-F20A-4767-AA3E-16DE338D66C3}"/>
            </a:ext>
          </a:extLst>
        </xdr:cNvPr>
        <xdr:cNvPicPr>
          <a:picLocks noChangeAspect="1"/>
        </xdr:cNvPicPr>
      </xdr:nvPicPr>
      <xdr:blipFill>
        <a:blip xmlns:r="http://schemas.openxmlformats.org/officeDocument/2006/relationships" r:embed="rId2"/>
        <a:stretch>
          <a:fillRect/>
        </a:stretch>
      </xdr:blipFill>
      <xdr:spPr>
        <a:xfrm>
          <a:off x="9553575" y="5038725"/>
          <a:ext cx="2517959" cy="1952625"/>
        </a:xfrm>
        <a:prstGeom prst="rect">
          <a:avLst/>
        </a:prstGeom>
      </xdr:spPr>
    </xdr:pic>
    <xdr:clientData/>
  </xdr:twoCellAnchor>
  <xdr:twoCellAnchor>
    <xdr:from>
      <xdr:col>15</xdr:col>
      <xdr:colOff>428625</xdr:colOff>
      <xdr:row>22</xdr:row>
      <xdr:rowOff>38100</xdr:rowOff>
    </xdr:from>
    <xdr:to>
      <xdr:col>15</xdr:col>
      <xdr:colOff>428625</xdr:colOff>
      <xdr:row>23</xdr:row>
      <xdr:rowOff>142875</xdr:rowOff>
    </xdr:to>
    <xdr:cxnSp macro="">
      <xdr:nvCxnSpPr>
        <xdr:cNvPr id="4" name="Suora nuoliyhdysviiva 3">
          <a:extLst>
            <a:ext uri="{FF2B5EF4-FFF2-40B4-BE49-F238E27FC236}">
              <a16:creationId xmlns:a16="http://schemas.microsoft.com/office/drawing/2014/main" id="{88F23315-81B6-4278-8FAC-FAF7CC58FB57}"/>
            </a:ext>
          </a:extLst>
        </xdr:cNvPr>
        <xdr:cNvCxnSpPr/>
      </xdr:nvCxnSpPr>
      <xdr:spPr>
        <a:xfrm>
          <a:off x="10706100" y="4743450"/>
          <a:ext cx="0" cy="295275"/>
        </a:xfrm>
        <a:prstGeom prst="straightConnector1">
          <a:avLst/>
        </a:prstGeom>
        <a:ln>
          <a:solidFill>
            <a:srgbClr val="FF33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xdr:col>
      <xdr:colOff>76201</xdr:colOff>
      <xdr:row>5</xdr:row>
      <xdr:rowOff>114300</xdr:rowOff>
    </xdr:from>
    <xdr:to>
      <xdr:col>12</xdr:col>
      <xdr:colOff>342901</xdr:colOff>
      <xdr:row>7</xdr:row>
      <xdr:rowOff>0</xdr:rowOff>
    </xdr:to>
    <xdr:sp macro="" textlink="">
      <xdr:nvSpPr>
        <xdr:cNvPr id="5" name="Tekstiruutu 4">
          <a:extLst>
            <a:ext uri="{FF2B5EF4-FFF2-40B4-BE49-F238E27FC236}">
              <a16:creationId xmlns:a16="http://schemas.microsoft.com/office/drawing/2014/main" id="{20485390-4538-4678-B360-B8B2A57F39C6}"/>
            </a:ext>
          </a:extLst>
        </xdr:cNvPr>
        <xdr:cNvSpPr txBox="1"/>
      </xdr:nvSpPr>
      <xdr:spPr>
        <a:xfrm>
          <a:off x="2428876" y="1104900"/>
          <a:ext cx="6362700" cy="28575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fi-FI" sz="1100"/>
            <a:t>Syötä kuluttajahintaindeksi, jos ilmoitat kyseisen vuoden investointeja. Alla ohjeet indeksin tarkastamiseen </a:t>
          </a:r>
        </a:p>
      </xdr:txBody>
    </xdr:sp>
    <xdr:clientData/>
  </xdr:twoCellAnchor>
  <xdr:twoCellAnchor>
    <xdr:from>
      <xdr:col>2</xdr:col>
      <xdr:colOff>95251</xdr:colOff>
      <xdr:row>2</xdr:row>
      <xdr:rowOff>133350</xdr:rowOff>
    </xdr:from>
    <xdr:to>
      <xdr:col>13</xdr:col>
      <xdr:colOff>152401</xdr:colOff>
      <xdr:row>4</xdr:row>
      <xdr:rowOff>47625</xdr:rowOff>
    </xdr:to>
    <xdr:sp macro="" textlink="">
      <xdr:nvSpPr>
        <xdr:cNvPr id="6" name="Tekstiruutu 5">
          <a:extLst>
            <a:ext uri="{FF2B5EF4-FFF2-40B4-BE49-F238E27FC236}">
              <a16:creationId xmlns:a16="http://schemas.microsoft.com/office/drawing/2014/main" id="{3AF12D8A-04A9-4F1B-A727-A7A0A26DAFD1}"/>
            </a:ext>
          </a:extLst>
        </xdr:cNvPr>
        <xdr:cNvSpPr txBox="1"/>
      </xdr:nvSpPr>
      <xdr:spPr>
        <a:xfrm>
          <a:off x="2447926" y="533400"/>
          <a:ext cx="6762750" cy="31432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fi-FI" sz="1100"/>
            <a:t>Syötä tähän se vuosi, jonka rakennetietoja ilmoitetaan. Esim. vuonna 2025 ilmoitetaan vuoden 2024 rakennetiedot. </a:t>
          </a:r>
        </a:p>
      </xdr:txBody>
    </xdr:sp>
    <xdr:clientData/>
  </xdr:twoCellAnchor>
  <xdr:twoCellAnchor>
    <xdr:from>
      <xdr:col>3</xdr:col>
      <xdr:colOff>561975</xdr:colOff>
      <xdr:row>10</xdr:row>
      <xdr:rowOff>123825</xdr:rowOff>
    </xdr:from>
    <xdr:to>
      <xdr:col>12</xdr:col>
      <xdr:colOff>342900</xdr:colOff>
      <xdr:row>12</xdr:row>
      <xdr:rowOff>104775</xdr:rowOff>
    </xdr:to>
    <xdr:sp macro="" textlink="">
      <xdr:nvSpPr>
        <xdr:cNvPr id="7" name="Tekstiruutu 6">
          <a:extLst>
            <a:ext uri="{FF2B5EF4-FFF2-40B4-BE49-F238E27FC236}">
              <a16:creationId xmlns:a16="http://schemas.microsoft.com/office/drawing/2014/main" id="{9BF4C72A-4D12-471B-9A8C-388A0FC2B7CA}"/>
            </a:ext>
          </a:extLst>
        </xdr:cNvPr>
        <xdr:cNvSpPr txBox="1"/>
      </xdr:nvSpPr>
      <xdr:spPr>
        <a:xfrm>
          <a:off x="3524250" y="2114550"/>
          <a:ext cx="5267325" cy="37147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fi-FI" sz="1100"/>
            <a:t>Klikkaa mitä tahansa Alustava yksikköhinta -solua Rakennetiedot-välilehdellä. </a:t>
          </a:r>
        </a:p>
        <a:p>
          <a:endParaRPr lang="fi-FI" sz="1100"/>
        </a:p>
      </xdr:txBody>
    </xdr:sp>
    <xdr:clientData/>
  </xdr:twoCellAnchor>
</xdr:wsDr>
</file>

<file path=xl/theme/theme1.xml><?xml version="1.0" encoding="utf-8"?>
<a:theme xmlns:a="http://schemas.openxmlformats.org/drawingml/2006/main" name="Office 2013 – 2022 -te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2B4524-10C1-4A3C-A75B-87AACABAB43C}">
  <dimension ref="A1"/>
  <sheetViews>
    <sheetView tabSelected="1" workbookViewId="0">
      <selection activeCell="V33" sqref="V33"/>
    </sheetView>
  </sheetViews>
  <sheetFormatPr defaultRowHeight="15" x14ac:dyDescent="0.25"/>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5AC50F-0A13-4B9D-A955-AD820C466A3A}">
  <dimension ref="A1:D11"/>
  <sheetViews>
    <sheetView workbookViewId="0">
      <selection activeCell="B2" sqref="B2:D2"/>
    </sheetView>
  </sheetViews>
  <sheetFormatPr defaultRowHeight="15" x14ac:dyDescent="0.25"/>
  <cols>
    <col min="1" max="1" width="25.85546875" customWidth="1"/>
    <col min="2" max="2" width="14.28515625" customWidth="1"/>
  </cols>
  <sheetData>
    <row r="1" spans="1:4" ht="15.75" thickBot="1" x14ac:dyDescent="0.3"/>
    <row r="2" spans="1:4" ht="15.75" thickBot="1" x14ac:dyDescent="0.3">
      <c r="A2" s="2" t="s">
        <v>7</v>
      </c>
      <c r="B2" s="78"/>
      <c r="C2" s="79"/>
      <c r="D2" s="80"/>
    </row>
    <row r="3" spans="1:4" ht="15.75" thickBot="1" x14ac:dyDescent="0.3">
      <c r="A3" s="3"/>
    </row>
    <row r="4" spans="1:4" ht="15.75" thickBot="1" x14ac:dyDescent="0.3">
      <c r="A4" s="4" t="s">
        <v>8</v>
      </c>
      <c r="B4" s="5">
        <v>2024</v>
      </c>
      <c r="C4" s="1"/>
    </row>
    <row r="6" spans="1:4" ht="15.75" thickBot="1" x14ac:dyDescent="0.3">
      <c r="A6" s="81" t="s">
        <v>9</v>
      </c>
      <c r="B6" s="82"/>
    </row>
    <row r="7" spans="1:4" ht="15.75" thickBot="1" x14ac:dyDescent="0.3">
      <c r="A7" s="6" t="s">
        <v>2</v>
      </c>
      <c r="B7" s="34">
        <v>135.4</v>
      </c>
    </row>
    <row r="8" spans="1:4" ht="15.75" thickBot="1" x14ac:dyDescent="0.3">
      <c r="A8" s="6" t="s">
        <v>3</v>
      </c>
      <c r="B8" s="33">
        <v>145.933333</v>
      </c>
    </row>
    <row r="9" spans="1:4" ht="15.75" thickBot="1" x14ac:dyDescent="0.3">
      <c r="A9" s="6" t="s">
        <v>4</v>
      </c>
      <c r="B9" s="7"/>
    </row>
    <row r="10" spans="1:4" ht="15.75" thickBot="1" x14ac:dyDescent="0.3">
      <c r="A10" s="6" t="s">
        <v>5</v>
      </c>
      <c r="B10" s="7"/>
    </row>
    <row r="11" spans="1:4" ht="15.75" thickBot="1" x14ac:dyDescent="0.3">
      <c r="A11" s="6" t="s">
        <v>6</v>
      </c>
      <c r="B11" s="8"/>
    </row>
  </sheetData>
  <sheetProtection algorithmName="SHA-512" hashValue="B/s3mvq4drdhkpptxHrrMAzZe5UTpDDOOZ9XgrYrrvUG0d6brYlU1wUzAUTodC0Z2WgV0oOBy9V64JvTCdBU3g==" saltValue="uC7b3ocXIlb0YfueAS2HhQ==" spinCount="100000" sheet="1" objects="1" scenarios="1"/>
  <mergeCells count="2">
    <mergeCell ref="B2:D2"/>
    <mergeCell ref="A6:B6"/>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B2B46-1872-4B09-9F49-BD40189BC717}">
  <dimension ref="A1:N59"/>
  <sheetViews>
    <sheetView workbookViewId="0">
      <pane ySplit="1" topLeftCell="A2" activePane="bottomLeft" state="frozen"/>
      <selection pane="bottomLeft" activeCell="B4" sqref="B4"/>
    </sheetView>
  </sheetViews>
  <sheetFormatPr defaultRowHeight="15" x14ac:dyDescent="0.25"/>
  <cols>
    <col min="1" max="1" width="49.7109375" style="1" customWidth="1"/>
    <col min="2" max="2" width="15.7109375" style="29" customWidth="1"/>
    <col min="3" max="3" width="12" style="1" customWidth="1"/>
    <col min="4" max="4" width="11.140625" style="1" customWidth="1"/>
    <col min="5" max="10" width="9.140625" style="1"/>
    <col min="11" max="11" width="13.28515625" style="1" customWidth="1"/>
    <col min="12" max="13" width="9.140625" style="1"/>
    <col min="14" max="14" width="18.85546875" style="1" customWidth="1"/>
    <col min="15" max="16384" width="9.140625" style="1"/>
  </cols>
  <sheetData>
    <row r="1" spans="1:14" s="12" customFormat="1" ht="42.75" thickBot="1" x14ac:dyDescent="0.3">
      <c r="A1" s="9" t="s">
        <v>21</v>
      </c>
      <c r="B1" s="13" t="s">
        <v>10</v>
      </c>
      <c r="C1" s="13" t="s">
        <v>11</v>
      </c>
      <c r="D1" s="13" t="s">
        <v>12</v>
      </c>
      <c r="E1" s="13" t="s">
        <v>13</v>
      </c>
      <c r="F1" s="13" t="s">
        <v>14</v>
      </c>
      <c r="G1" s="13" t="s">
        <v>1</v>
      </c>
      <c r="H1" s="10" t="s">
        <v>15</v>
      </c>
      <c r="I1" s="10" t="s">
        <v>16</v>
      </c>
      <c r="J1" s="10" t="s">
        <v>17</v>
      </c>
      <c r="K1" s="11" t="s">
        <v>0</v>
      </c>
      <c r="L1" s="10" t="s">
        <v>18</v>
      </c>
      <c r="M1" s="10" t="s">
        <v>19</v>
      </c>
      <c r="N1" s="23" t="s">
        <v>20</v>
      </c>
    </row>
    <row r="2" spans="1:14" ht="30" customHeight="1" thickBot="1" x14ac:dyDescent="0.3">
      <c r="A2" s="45" t="s">
        <v>33</v>
      </c>
      <c r="B2" s="27"/>
      <c r="C2" s="18"/>
      <c r="D2" s="18"/>
      <c r="E2" s="19"/>
      <c r="F2" s="19"/>
      <c r="G2" s="54"/>
      <c r="H2" s="57"/>
      <c r="I2" s="19"/>
      <c r="J2" s="19"/>
      <c r="K2" s="19"/>
      <c r="L2" s="19"/>
      <c r="M2" s="58"/>
    </row>
    <row r="3" spans="1:14" ht="15.75" thickBot="1" x14ac:dyDescent="0.3">
      <c r="A3" s="46" t="s">
        <v>34</v>
      </c>
      <c r="B3" s="28"/>
      <c r="C3" s="15"/>
      <c r="D3" s="14"/>
      <c r="E3" s="14"/>
      <c r="F3" s="14"/>
      <c r="G3" s="22"/>
      <c r="H3" s="31"/>
      <c r="I3" s="14"/>
      <c r="J3" s="14"/>
      <c r="K3" s="14"/>
      <c r="L3" s="14"/>
      <c r="M3" s="59"/>
    </row>
    <row r="4" spans="1:14" ht="15.75" thickBot="1" x14ac:dyDescent="0.3">
      <c r="A4" s="51" t="s">
        <v>35</v>
      </c>
      <c r="B4" s="39"/>
      <c r="C4" s="40"/>
      <c r="D4" s="17">
        <f>B4*C4/100</f>
        <v>0</v>
      </c>
      <c r="E4" s="40"/>
      <c r="F4" s="40"/>
      <c r="G4" s="85"/>
      <c r="H4" s="32">
        <f t="shared" ref="H4:H11" si="0">(D4*K4)/1000</f>
        <v>0</v>
      </c>
      <c r="I4" s="17">
        <f>IF(D4=0,0,H4*(1-E4/G4))</f>
        <v>0</v>
      </c>
      <c r="J4" s="17">
        <f>IF(H4=0,0,H4/G4)</f>
        <v>0</v>
      </c>
      <c r="K4" s="24">
        <v>420000</v>
      </c>
      <c r="L4" s="25">
        <v>50</v>
      </c>
      <c r="M4" s="60">
        <v>65</v>
      </c>
      <c r="N4" s="26" t="str">
        <f>IF(AND(B4&gt;0,C4=""),"Ilmoita tuella rahoitettu osuus",IF(C4&gt;100,"Tuella rahoitettu osuus ei voi olla yli 100",IF(AND(B4&gt;0,G4=""),"Pitoaika puuttuu",IF(E4&gt;G4,"Keski-ikä ei voi olla suurempi kuin pitoaika",IF(AND(B4&gt;0,E4=""),"Keski-ikä puuttuu",IF(AND(B4&gt;0,OR(G4&lt;L4,G4&gt;M4)),"Syötetty pitoaika ei ole pitoaikavälin sisällä","OK"))))))</f>
        <v>OK</v>
      </c>
    </row>
    <row r="5" spans="1:14" ht="15.75" thickBot="1" x14ac:dyDescent="0.3">
      <c r="A5" s="51" t="s">
        <v>36</v>
      </c>
      <c r="B5" s="39"/>
      <c r="C5" s="40"/>
      <c r="D5" s="17">
        <f t="shared" ref="D5:D8" si="1">B5*C5/100</f>
        <v>0</v>
      </c>
      <c r="E5" s="40"/>
      <c r="F5" s="40"/>
      <c r="G5" s="85"/>
      <c r="H5" s="32">
        <f t="shared" si="0"/>
        <v>0</v>
      </c>
      <c r="I5" s="17">
        <f t="shared" ref="I5:I28" si="2">IF(D5=0,0,H5*(1-E5/G5))</f>
        <v>0</v>
      </c>
      <c r="J5" s="17">
        <f t="shared" ref="J5:J28" si="3">IF(H5=0,0,H5/G5)</f>
        <v>0</v>
      </c>
      <c r="K5" s="24">
        <v>450000</v>
      </c>
      <c r="L5" s="25">
        <v>50</v>
      </c>
      <c r="M5" s="60">
        <v>65</v>
      </c>
      <c r="N5" s="26" t="str">
        <f>IF(AND(B5&gt;0,C5=""),"Ilmoita tuella rahoitettu osuus",IF(C5&gt;100,"Tuella rahoitettu osuus ei voi olla yli 100",IF(AND(B5&gt;0,G5=""),"Pitoaika puuttuu",IF(E5&gt;G5,"Keski-ikä ei voi olla suurempi kuin pitoaika",IF(AND(B5&gt;0,E5=""),"Keski-ikä puuttuu",IF(AND(B5&gt;0,OR(G5&lt;L5,G5&gt;M5)),"Syötetty pitoaika ei ole pitoaikavälin sisällä","OK"))))))</f>
        <v>OK</v>
      </c>
    </row>
    <row r="6" spans="1:14" ht="15.75" thickBot="1" x14ac:dyDescent="0.3">
      <c r="A6" s="51" t="s">
        <v>37</v>
      </c>
      <c r="B6" s="39"/>
      <c r="C6" s="40"/>
      <c r="D6" s="17">
        <f t="shared" si="1"/>
        <v>0</v>
      </c>
      <c r="E6" s="40"/>
      <c r="F6" s="40"/>
      <c r="G6" s="85"/>
      <c r="H6" s="32">
        <f t="shared" si="0"/>
        <v>0</v>
      </c>
      <c r="I6" s="17">
        <f t="shared" si="2"/>
        <v>0</v>
      </c>
      <c r="J6" s="17">
        <f t="shared" si="3"/>
        <v>0</v>
      </c>
      <c r="K6" s="24">
        <v>540000</v>
      </c>
      <c r="L6" s="25">
        <v>50</v>
      </c>
      <c r="M6" s="60">
        <v>65</v>
      </c>
      <c r="N6" s="26" t="str">
        <f>IF(AND(B6&gt;0,C6=""),"Ilmoita tuella rahoitettu osuus",IF(C6&gt;100,"Tuella rahoitettu osuus ei voi olla yli 100",IF(AND(B6&gt;0,G6=""),"Pitoaika puuttuu",IF(E6&gt;G6,"Keski-ikä ei voi olla suurempi kuin pitoaika",IF(AND(B6&gt;0,E6=""),"Keski-ikä puuttuu",IF(AND(B6&gt;0,OR(G6&lt;L6,G6&gt;M6)),"Syötetty pitoaika ei ole pitoaikavälin sisällä","OK"))))))</f>
        <v>OK</v>
      </c>
    </row>
    <row r="7" spans="1:14" ht="15.75" thickBot="1" x14ac:dyDescent="0.3">
      <c r="A7" s="51" t="s">
        <v>38</v>
      </c>
      <c r="B7" s="39"/>
      <c r="C7" s="40"/>
      <c r="D7" s="17">
        <f t="shared" si="1"/>
        <v>0</v>
      </c>
      <c r="E7" s="40"/>
      <c r="F7" s="40"/>
      <c r="G7" s="85"/>
      <c r="H7" s="32">
        <f t="shared" si="0"/>
        <v>0</v>
      </c>
      <c r="I7" s="17">
        <f t="shared" si="2"/>
        <v>0</v>
      </c>
      <c r="J7" s="17">
        <f t="shared" si="3"/>
        <v>0</v>
      </c>
      <c r="K7" s="24">
        <v>580000</v>
      </c>
      <c r="L7" s="25">
        <v>50</v>
      </c>
      <c r="M7" s="60">
        <v>65</v>
      </c>
      <c r="N7" s="26" t="str">
        <f>IF(AND(B7&gt;0,C7=""),"Ilmoita tuella rahoitettu osuus",IF(C7&gt;100,"Tuella rahoitettu osuus ei voi olla yli 100",IF(AND(B7&gt;0,G7=""),"Pitoaika puuttuu",IF(E7&gt;G7,"Keski-ikä ei voi olla suurempi kuin pitoaika",IF(AND(B7&gt;0,E7=""),"Keski-ikä puuttuu",IF(AND(B7&gt;0,OR(G7&lt;L7,G7&gt;M7)),"Syötetty pitoaika ei ole pitoaikavälin sisällä","OK"))))))</f>
        <v>OK</v>
      </c>
    </row>
    <row r="8" spans="1:14" ht="15.75" thickBot="1" x14ac:dyDescent="0.3">
      <c r="A8" s="51" t="s">
        <v>39</v>
      </c>
      <c r="B8" s="39"/>
      <c r="C8" s="40"/>
      <c r="D8" s="17">
        <f t="shared" si="1"/>
        <v>0</v>
      </c>
      <c r="E8" s="40"/>
      <c r="F8" s="40"/>
      <c r="G8" s="86"/>
      <c r="H8" s="32">
        <f t="shared" si="0"/>
        <v>0</v>
      </c>
      <c r="I8" s="17">
        <f t="shared" si="2"/>
        <v>0</v>
      </c>
      <c r="J8" s="17">
        <f t="shared" si="3"/>
        <v>0</v>
      </c>
      <c r="K8" s="24">
        <v>630000</v>
      </c>
      <c r="L8" s="25">
        <v>50</v>
      </c>
      <c r="M8" s="60">
        <v>65</v>
      </c>
      <c r="N8" s="26" t="str">
        <f t="shared" ref="N8:N14" si="4">IF(AND(B8&gt;0,C8=""),"Ilmoita tuella rahoitettu osuus",IF(C8&gt;100,"Tuella rahoitettu osuus ei voi olla yli 100",IF(AND(B8&gt;0,G8=""),"Pitoaika puuttuu",IF(E8&gt;G8,"Keski-ikä ei voi olla suurempi kuin pitoaika",IF(AND(B8&gt;0,E8=""),"Keski-ikä puuttuu",IF(AND(B8&gt;0,OR(G8&lt;L8,G8&gt;M8)),"Syötetty pitoaika ei ole pitoaikavälin sisällä","OK"))))))</f>
        <v>OK</v>
      </c>
    </row>
    <row r="9" spans="1:14" ht="15.75" thickBot="1" x14ac:dyDescent="0.3">
      <c r="A9" s="51" t="s">
        <v>40</v>
      </c>
      <c r="B9" s="39"/>
      <c r="C9" s="40"/>
      <c r="D9" s="17">
        <f t="shared" ref="D9:D12" si="5">B9*C9/100</f>
        <v>0</v>
      </c>
      <c r="E9" s="40"/>
      <c r="F9" s="40"/>
      <c r="G9" s="87"/>
      <c r="H9" s="32">
        <f t="shared" si="0"/>
        <v>0</v>
      </c>
      <c r="I9" s="17">
        <f t="shared" si="2"/>
        <v>0</v>
      </c>
      <c r="J9" s="17">
        <f t="shared" si="3"/>
        <v>0</v>
      </c>
      <c r="K9" s="24">
        <v>630000</v>
      </c>
      <c r="L9" s="25">
        <v>50</v>
      </c>
      <c r="M9" s="60">
        <v>65</v>
      </c>
      <c r="N9" s="26" t="str">
        <f t="shared" si="4"/>
        <v>OK</v>
      </c>
    </row>
    <row r="10" spans="1:14" ht="15.75" thickBot="1" x14ac:dyDescent="0.3">
      <c r="A10" s="51" t="s">
        <v>41</v>
      </c>
      <c r="B10" s="39"/>
      <c r="C10" s="40"/>
      <c r="D10" s="17">
        <f t="shared" si="5"/>
        <v>0</v>
      </c>
      <c r="E10" s="40"/>
      <c r="F10" s="40"/>
      <c r="G10" s="87"/>
      <c r="H10" s="32">
        <f t="shared" si="0"/>
        <v>0</v>
      </c>
      <c r="I10" s="17">
        <f t="shared" si="2"/>
        <v>0</v>
      </c>
      <c r="J10" s="17">
        <f t="shared" si="3"/>
        <v>0</v>
      </c>
      <c r="K10" s="24">
        <v>780000</v>
      </c>
      <c r="L10" s="25">
        <v>50</v>
      </c>
      <c r="M10" s="60">
        <v>65</v>
      </c>
      <c r="N10" s="26" t="str">
        <f t="shared" si="4"/>
        <v>OK</v>
      </c>
    </row>
    <row r="11" spans="1:14" ht="15.75" thickBot="1" x14ac:dyDescent="0.3">
      <c r="A11" s="51" t="s">
        <v>42</v>
      </c>
      <c r="B11" s="39"/>
      <c r="C11" s="40"/>
      <c r="D11" s="17">
        <f t="shared" si="5"/>
        <v>0</v>
      </c>
      <c r="E11" s="40"/>
      <c r="F11" s="40"/>
      <c r="G11" s="87"/>
      <c r="H11" s="32">
        <f t="shared" si="0"/>
        <v>0</v>
      </c>
      <c r="I11" s="17">
        <f t="shared" si="2"/>
        <v>0</v>
      </c>
      <c r="J11" s="17">
        <f t="shared" si="3"/>
        <v>0</v>
      </c>
      <c r="K11" s="24">
        <v>1000000</v>
      </c>
      <c r="L11" s="25">
        <v>50</v>
      </c>
      <c r="M11" s="60">
        <v>65</v>
      </c>
      <c r="N11" s="26" t="str">
        <f t="shared" si="4"/>
        <v>OK</v>
      </c>
    </row>
    <row r="12" spans="1:14" ht="15.75" thickBot="1" x14ac:dyDescent="0.3">
      <c r="A12" s="51" t="s">
        <v>43</v>
      </c>
      <c r="B12" s="39"/>
      <c r="C12" s="40"/>
      <c r="D12" s="17">
        <f t="shared" si="5"/>
        <v>0</v>
      </c>
      <c r="E12" s="40"/>
      <c r="F12" s="40"/>
      <c r="G12" s="86"/>
      <c r="H12" s="32">
        <f t="shared" ref="H12:H15" si="6">(D12*K12)/1000</f>
        <v>0</v>
      </c>
      <c r="I12" s="17">
        <f t="shared" si="2"/>
        <v>0</v>
      </c>
      <c r="J12" s="17">
        <f t="shared" si="3"/>
        <v>0</v>
      </c>
      <c r="K12" s="24">
        <v>1220000</v>
      </c>
      <c r="L12" s="25">
        <v>50</v>
      </c>
      <c r="M12" s="60">
        <v>65</v>
      </c>
      <c r="N12" s="26" t="str">
        <f t="shared" si="4"/>
        <v>OK</v>
      </c>
    </row>
    <row r="13" spans="1:14" ht="15.75" thickBot="1" x14ac:dyDescent="0.3">
      <c r="A13" s="51" t="s">
        <v>44</v>
      </c>
      <c r="B13" s="39"/>
      <c r="C13" s="40"/>
      <c r="D13" s="17">
        <f t="shared" ref="D13:D15" si="7">B13*C13/100</f>
        <v>0</v>
      </c>
      <c r="E13" s="40"/>
      <c r="F13" s="40"/>
      <c r="G13" s="85"/>
      <c r="H13" s="32">
        <f t="shared" si="6"/>
        <v>0</v>
      </c>
      <c r="I13" s="17">
        <f t="shared" si="2"/>
        <v>0</v>
      </c>
      <c r="J13" s="17">
        <f t="shared" si="3"/>
        <v>0</v>
      </c>
      <c r="K13" s="24">
        <v>1680000</v>
      </c>
      <c r="L13" s="25">
        <v>50</v>
      </c>
      <c r="M13" s="60">
        <v>65</v>
      </c>
      <c r="N13" s="26" t="str">
        <f t="shared" si="4"/>
        <v>OK</v>
      </c>
    </row>
    <row r="14" spans="1:14" ht="15.75" thickBot="1" x14ac:dyDescent="0.3">
      <c r="A14" s="51" t="s">
        <v>45</v>
      </c>
      <c r="B14" s="39"/>
      <c r="C14" s="40"/>
      <c r="D14" s="17">
        <f t="shared" si="7"/>
        <v>0</v>
      </c>
      <c r="E14" s="40"/>
      <c r="F14" s="40"/>
      <c r="G14" s="85"/>
      <c r="H14" s="32">
        <f t="shared" si="6"/>
        <v>0</v>
      </c>
      <c r="I14" s="17">
        <f t="shared" si="2"/>
        <v>0</v>
      </c>
      <c r="J14" s="17">
        <f t="shared" si="3"/>
        <v>0</v>
      </c>
      <c r="K14" s="24">
        <v>1760000</v>
      </c>
      <c r="L14" s="25">
        <v>50</v>
      </c>
      <c r="M14" s="60">
        <v>65</v>
      </c>
      <c r="N14" s="26" t="str">
        <f t="shared" si="4"/>
        <v>OK</v>
      </c>
    </row>
    <row r="15" spans="1:14" ht="15.75" thickBot="1" x14ac:dyDescent="0.3">
      <c r="A15" s="51" t="s">
        <v>46</v>
      </c>
      <c r="B15" s="39"/>
      <c r="C15" s="40"/>
      <c r="D15" s="17">
        <f t="shared" si="7"/>
        <v>0</v>
      </c>
      <c r="E15" s="40"/>
      <c r="F15" s="40"/>
      <c r="G15" s="85"/>
      <c r="H15" s="32">
        <f t="shared" si="6"/>
        <v>0</v>
      </c>
      <c r="I15" s="17">
        <f t="shared" si="2"/>
        <v>0</v>
      </c>
      <c r="J15" s="17">
        <f t="shared" si="3"/>
        <v>0</v>
      </c>
      <c r="K15" s="24">
        <v>3790000</v>
      </c>
      <c r="L15" s="25">
        <v>50</v>
      </c>
      <c r="M15" s="60">
        <v>65</v>
      </c>
      <c r="N15" s="26" t="str">
        <f>IF(AND(B15&gt;0,C15=""),"Ilmoita tuella rahoitettu osuus",IF(C15&gt;100,"Tuella rahoitettu osuus ei voi olla yli 100",IF(AND(B15&gt;0,G15=""),"Pitoaika puuttuu",IF(E15&gt;G15,"Keski-ikä ei voi olla suurempi kuin pitoaika",IF(AND(B15&gt;0,E15=""),"Keski-ikä puuttuu",IF(AND(B15&gt;0,OR(G15&lt;L15,G15&gt;M15)),"Syötetty pitoaika ei ole pitoaikavälin sisällä","OK"))))))</f>
        <v>OK</v>
      </c>
    </row>
    <row r="16" spans="1:14" ht="15.75" thickBot="1" x14ac:dyDescent="0.3">
      <c r="A16" s="46" t="s">
        <v>34</v>
      </c>
      <c r="B16" s="41"/>
      <c r="C16" s="42"/>
      <c r="D16" s="50"/>
      <c r="E16" s="42"/>
      <c r="F16" s="42"/>
      <c r="G16" s="88"/>
      <c r="H16" s="55"/>
      <c r="I16" s="16"/>
      <c r="J16" s="16"/>
      <c r="K16" s="16"/>
      <c r="L16" s="16"/>
      <c r="M16" s="56"/>
    </row>
    <row r="17" spans="1:14" ht="15.75" thickBot="1" x14ac:dyDescent="0.3">
      <c r="A17" s="51" t="s">
        <v>36</v>
      </c>
      <c r="B17" s="39"/>
      <c r="C17" s="40"/>
      <c r="D17" s="17">
        <f t="shared" ref="D17:D52" si="8">B17*C17/100</f>
        <v>0</v>
      </c>
      <c r="E17" s="40"/>
      <c r="F17" s="40"/>
      <c r="G17" s="87"/>
      <c r="H17" s="32">
        <f t="shared" ref="H17:H18" si="9">(D17*K17)/1000</f>
        <v>0</v>
      </c>
      <c r="I17" s="17">
        <f t="shared" si="2"/>
        <v>0</v>
      </c>
      <c r="J17" s="17">
        <f t="shared" si="3"/>
        <v>0</v>
      </c>
      <c r="K17" s="24">
        <v>980000</v>
      </c>
      <c r="L17" s="25">
        <v>50</v>
      </c>
      <c r="M17" s="60">
        <v>65</v>
      </c>
      <c r="N17" s="26" t="str">
        <f t="shared" ref="N17:N58" si="10">IF(AND(B17&gt;0,C17=""),"Ilmoita tuella rahoitettu osuus",IF(C17&gt;100,"Tuella rahoitettu osuus ei voi olla yli 100",IF(AND(B17&gt;0,G17=""),"Pitoaika puuttuu",IF(E17&gt;G17,"Keski-ikä ei voi olla suurempi kuin pitoaika",IF(AND(B17&gt;0,E17=""),"Keski-ikä puuttuu",IF(AND(B17&gt;0,OR(G17&lt;L17,G17&gt;M17)),"Syötetty pitoaika ei ole pitoaikavälin sisällä","OK"))))))</f>
        <v>OK</v>
      </c>
    </row>
    <row r="18" spans="1:14" ht="15.75" thickBot="1" x14ac:dyDescent="0.3">
      <c r="A18" s="51" t="s">
        <v>42</v>
      </c>
      <c r="B18" s="39"/>
      <c r="C18" s="40"/>
      <c r="D18" s="17">
        <f t="shared" si="8"/>
        <v>0</v>
      </c>
      <c r="E18" s="40"/>
      <c r="F18" s="40"/>
      <c r="G18" s="87"/>
      <c r="H18" s="32">
        <f t="shared" si="9"/>
        <v>0</v>
      </c>
      <c r="I18" s="17">
        <f t="shared" si="2"/>
        <v>0</v>
      </c>
      <c r="J18" s="17">
        <f t="shared" si="3"/>
        <v>0</v>
      </c>
      <c r="K18" s="24">
        <v>980000</v>
      </c>
      <c r="L18" s="25">
        <v>50</v>
      </c>
      <c r="M18" s="60">
        <v>65</v>
      </c>
      <c r="N18" s="26" t="str">
        <f t="shared" si="10"/>
        <v>OK</v>
      </c>
    </row>
    <row r="19" spans="1:14" ht="15.75" thickBot="1" x14ac:dyDescent="0.3">
      <c r="A19" s="46" t="s">
        <v>47</v>
      </c>
      <c r="B19" s="41"/>
      <c r="C19" s="42"/>
      <c r="D19" s="50"/>
      <c r="E19" s="42"/>
      <c r="F19" s="42"/>
      <c r="G19" s="89"/>
      <c r="H19" s="55"/>
      <c r="I19" s="16"/>
      <c r="J19" s="16"/>
      <c r="K19" s="16"/>
      <c r="L19" s="16"/>
      <c r="M19" s="56"/>
      <c r="N19" s="26" t="str">
        <f t="shared" si="10"/>
        <v>OK</v>
      </c>
    </row>
    <row r="20" spans="1:14" ht="15.75" thickBot="1" x14ac:dyDescent="0.3">
      <c r="A20" s="51" t="s">
        <v>48</v>
      </c>
      <c r="B20" s="39"/>
      <c r="C20" s="40"/>
      <c r="D20" s="17">
        <f t="shared" si="8"/>
        <v>0</v>
      </c>
      <c r="E20" s="40"/>
      <c r="F20" s="40"/>
      <c r="G20" s="87"/>
      <c r="H20" s="32">
        <f t="shared" ref="H20:H22" si="11">(D20*K20)/1000</f>
        <v>0</v>
      </c>
      <c r="I20" s="17">
        <f t="shared" si="2"/>
        <v>0</v>
      </c>
      <c r="J20" s="17">
        <f t="shared" si="3"/>
        <v>0</v>
      </c>
      <c r="K20" s="24">
        <v>380000</v>
      </c>
      <c r="L20" s="25">
        <v>65</v>
      </c>
      <c r="M20" s="60">
        <f t="shared" ref="M20:M24" si="12">L20</f>
        <v>65</v>
      </c>
      <c r="N20" s="26" t="str">
        <f t="shared" si="10"/>
        <v>OK</v>
      </c>
    </row>
    <row r="21" spans="1:14" ht="15.75" thickBot="1" x14ac:dyDescent="0.3">
      <c r="A21" s="51" t="s">
        <v>49</v>
      </c>
      <c r="B21" s="39"/>
      <c r="C21" s="40"/>
      <c r="D21" s="17">
        <f t="shared" si="8"/>
        <v>0</v>
      </c>
      <c r="E21" s="40"/>
      <c r="F21" s="40"/>
      <c r="G21" s="87"/>
      <c r="H21" s="32">
        <f t="shared" si="11"/>
        <v>0</v>
      </c>
      <c r="I21" s="17">
        <f t="shared" si="2"/>
        <v>0</v>
      </c>
      <c r="J21" s="17">
        <f t="shared" si="3"/>
        <v>0</v>
      </c>
      <c r="K21" s="24">
        <v>330000</v>
      </c>
      <c r="L21" s="25">
        <v>65</v>
      </c>
      <c r="M21" s="60">
        <f t="shared" si="12"/>
        <v>65</v>
      </c>
      <c r="N21" s="26" t="str">
        <f t="shared" si="10"/>
        <v>OK</v>
      </c>
    </row>
    <row r="22" spans="1:14" ht="15.75" thickBot="1" x14ac:dyDescent="0.3">
      <c r="A22" s="51" t="s">
        <v>50</v>
      </c>
      <c r="B22" s="39"/>
      <c r="C22" s="40"/>
      <c r="D22" s="17">
        <f t="shared" si="8"/>
        <v>0</v>
      </c>
      <c r="E22" s="40"/>
      <c r="F22" s="40"/>
      <c r="G22" s="87"/>
      <c r="H22" s="32">
        <f t="shared" si="11"/>
        <v>0</v>
      </c>
      <c r="I22" s="17">
        <f t="shared" si="2"/>
        <v>0</v>
      </c>
      <c r="J22" s="17">
        <f t="shared" si="3"/>
        <v>0</v>
      </c>
      <c r="K22" s="24">
        <v>310000</v>
      </c>
      <c r="L22" s="25">
        <v>65</v>
      </c>
      <c r="M22" s="60">
        <f t="shared" si="12"/>
        <v>65</v>
      </c>
      <c r="N22" s="26" t="str">
        <f t="shared" si="10"/>
        <v>OK</v>
      </c>
    </row>
    <row r="23" spans="1:14" ht="15.75" thickBot="1" x14ac:dyDescent="0.3">
      <c r="A23" s="46" t="s">
        <v>51</v>
      </c>
      <c r="B23" s="41"/>
      <c r="C23" s="42"/>
      <c r="D23" s="50"/>
      <c r="E23" s="42"/>
      <c r="F23" s="42"/>
      <c r="G23" s="89"/>
      <c r="H23" s="55"/>
      <c r="I23" s="16"/>
      <c r="J23" s="16"/>
      <c r="K23" s="16"/>
      <c r="L23" s="16"/>
      <c r="M23" s="56"/>
      <c r="N23" s="26" t="str">
        <f t="shared" si="10"/>
        <v>OK</v>
      </c>
    </row>
    <row r="24" spans="1:14" ht="15.75" thickBot="1" x14ac:dyDescent="0.3">
      <c r="A24" s="51" t="s">
        <v>51</v>
      </c>
      <c r="B24" s="39"/>
      <c r="C24" s="40"/>
      <c r="D24" s="17">
        <f t="shared" si="8"/>
        <v>0</v>
      </c>
      <c r="E24" s="40"/>
      <c r="F24" s="40"/>
      <c r="G24" s="87"/>
      <c r="H24" s="32">
        <f>(D24*K24)/1000</f>
        <v>0</v>
      </c>
      <c r="I24" s="17">
        <f t="shared" si="2"/>
        <v>0</v>
      </c>
      <c r="J24" s="17">
        <f t="shared" si="3"/>
        <v>0</v>
      </c>
      <c r="K24" s="24">
        <v>519800</v>
      </c>
      <c r="L24" s="25">
        <v>65</v>
      </c>
      <c r="M24" s="60">
        <f t="shared" si="12"/>
        <v>65</v>
      </c>
      <c r="N24" s="26" t="str">
        <f t="shared" si="10"/>
        <v>OK</v>
      </c>
    </row>
    <row r="25" spans="1:14" ht="15.75" thickBot="1" x14ac:dyDescent="0.3">
      <c r="A25" s="46" t="s">
        <v>52</v>
      </c>
      <c r="B25" s="41"/>
      <c r="C25" s="42"/>
      <c r="D25" s="50"/>
      <c r="E25" s="42"/>
      <c r="F25" s="42"/>
      <c r="G25" s="88"/>
      <c r="H25" s="55"/>
      <c r="I25" s="16"/>
      <c r="J25" s="16"/>
      <c r="K25" s="16"/>
      <c r="L25" s="14"/>
      <c r="M25" s="59"/>
      <c r="N25" s="26" t="str">
        <f t="shared" si="10"/>
        <v>OK</v>
      </c>
    </row>
    <row r="26" spans="1:14" ht="15.75" thickBot="1" x14ac:dyDescent="0.3">
      <c r="A26" s="51" t="s">
        <v>52</v>
      </c>
      <c r="B26" s="39"/>
      <c r="C26" s="40"/>
      <c r="D26" s="17">
        <f t="shared" si="8"/>
        <v>0</v>
      </c>
      <c r="E26" s="40"/>
      <c r="F26" s="40"/>
      <c r="G26" s="85"/>
      <c r="H26" s="32">
        <f>(D26*K26)/1000</f>
        <v>0</v>
      </c>
      <c r="I26" s="17">
        <f t="shared" si="2"/>
        <v>0</v>
      </c>
      <c r="J26" s="17">
        <f t="shared" si="3"/>
        <v>0</v>
      </c>
      <c r="K26" s="24">
        <v>287000</v>
      </c>
      <c r="L26" s="25">
        <v>65</v>
      </c>
      <c r="M26" s="60">
        <f t="shared" ref="M26:M38" si="13">L26</f>
        <v>65</v>
      </c>
      <c r="N26" s="26" t="str">
        <f t="shared" si="10"/>
        <v>OK</v>
      </c>
    </row>
    <row r="27" spans="1:14" ht="15.75" thickBot="1" x14ac:dyDescent="0.3">
      <c r="A27" s="46" t="s">
        <v>53</v>
      </c>
      <c r="B27" s="41"/>
      <c r="C27" s="42"/>
      <c r="D27" s="50"/>
      <c r="E27" s="42"/>
      <c r="F27" s="42"/>
      <c r="G27" s="90"/>
      <c r="H27" s="55"/>
      <c r="I27" s="16"/>
      <c r="J27" s="16"/>
      <c r="K27" s="16"/>
      <c r="L27" s="16"/>
      <c r="M27" s="56"/>
      <c r="N27" s="26" t="str">
        <f t="shared" si="10"/>
        <v>OK</v>
      </c>
    </row>
    <row r="28" spans="1:14" ht="15.75" thickBot="1" x14ac:dyDescent="0.3">
      <c r="A28" s="51" t="s">
        <v>53</v>
      </c>
      <c r="B28" s="39"/>
      <c r="C28" s="40"/>
      <c r="D28" s="17">
        <f t="shared" si="8"/>
        <v>0</v>
      </c>
      <c r="E28" s="40"/>
      <c r="F28" s="40"/>
      <c r="G28" s="85"/>
      <c r="H28" s="32">
        <f>(D28*K28)/1000</f>
        <v>0</v>
      </c>
      <c r="I28" s="17">
        <f t="shared" si="2"/>
        <v>0</v>
      </c>
      <c r="J28" s="17">
        <f t="shared" si="3"/>
        <v>0</v>
      </c>
      <c r="K28" s="24">
        <v>348000</v>
      </c>
      <c r="L28" s="25">
        <v>65</v>
      </c>
      <c r="M28" s="60">
        <f t="shared" si="13"/>
        <v>65</v>
      </c>
      <c r="N28" s="26" t="str">
        <f t="shared" si="10"/>
        <v>OK</v>
      </c>
    </row>
    <row r="29" spans="1:14" ht="15.75" thickBot="1" x14ac:dyDescent="0.3">
      <c r="A29" s="45" t="s">
        <v>54</v>
      </c>
      <c r="B29" s="83"/>
      <c r="C29" s="84"/>
      <c r="D29" s="16"/>
      <c r="E29" s="84"/>
      <c r="F29" s="84"/>
      <c r="G29" s="91"/>
      <c r="H29" s="55"/>
      <c r="I29" s="16"/>
      <c r="J29" s="16"/>
      <c r="K29" s="16"/>
      <c r="L29" s="16"/>
      <c r="M29" s="56"/>
      <c r="N29" s="26" t="str">
        <f t="shared" si="10"/>
        <v>OK</v>
      </c>
    </row>
    <row r="30" spans="1:14" ht="15.75" thickBot="1" x14ac:dyDescent="0.3">
      <c r="A30" s="46" t="s">
        <v>55</v>
      </c>
      <c r="B30" s="41"/>
      <c r="C30" s="42"/>
      <c r="D30" s="50"/>
      <c r="E30" s="42"/>
      <c r="F30" s="42"/>
      <c r="G30" s="90"/>
      <c r="H30" s="55"/>
      <c r="I30" s="16"/>
      <c r="J30" s="16"/>
      <c r="K30" s="16"/>
      <c r="L30" s="16"/>
      <c r="M30" s="56"/>
      <c r="N30" s="26" t="str">
        <f t="shared" si="10"/>
        <v>OK</v>
      </c>
    </row>
    <row r="31" spans="1:14" ht="21.75" thickBot="1" x14ac:dyDescent="0.3">
      <c r="A31" s="51" t="s">
        <v>56</v>
      </c>
      <c r="B31" s="39"/>
      <c r="C31" s="40"/>
      <c r="D31" s="17">
        <f t="shared" si="8"/>
        <v>0</v>
      </c>
      <c r="E31" s="40"/>
      <c r="F31" s="40"/>
      <c r="G31" s="85"/>
      <c r="H31" s="32">
        <f t="shared" ref="H31:H46" si="14">(D31*K31)/1000</f>
        <v>0</v>
      </c>
      <c r="I31" s="17">
        <f t="shared" ref="I31:I46" si="15">IF(D31=0,0,H31*(1-E31/G31))</f>
        <v>0</v>
      </c>
      <c r="J31" s="17">
        <f t="shared" ref="J31:J46" si="16">IF(H31=0,0,H31/G31)</f>
        <v>0</v>
      </c>
      <c r="K31" s="24">
        <v>1880000</v>
      </c>
      <c r="L31" s="25">
        <v>65</v>
      </c>
      <c r="M31" s="60">
        <f t="shared" si="13"/>
        <v>65</v>
      </c>
      <c r="N31" s="26" t="str">
        <f t="shared" si="10"/>
        <v>OK</v>
      </c>
    </row>
    <row r="32" spans="1:14" ht="15.75" thickBot="1" x14ac:dyDescent="0.3">
      <c r="A32" s="51" t="s">
        <v>57</v>
      </c>
      <c r="B32" s="39"/>
      <c r="C32" s="40"/>
      <c r="D32" s="17">
        <f t="shared" si="8"/>
        <v>0</v>
      </c>
      <c r="E32" s="40"/>
      <c r="F32" s="40"/>
      <c r="G32" s="85"/>
      <c r="H32" s="32">
        <f t="shared" si="14"/>
        <v>0</v>
      </c>
      <c r="I32" s="17">
        <f t="shared" si="15"/>
        <v>0</v>
      </c>
      <c r="J32" s="17">
        <f t="shared" si="16"/>
        <v>0</v>
      </c>
      <c r="K32" s="24">
        <v>150000</v>
      </c>
      <c r="L32" s="25">
        <v>20</v>
      </c>
      <c r="M32" s="60">
        <f t="shared" si="13"/>
        <v>20</v>
      </c>
      <c r="N32" s="26" t="str">
        <f t="shared" si="10"/>
        <v>OK</v>
      </c>
    </row>
    <row r="33" spans="1:14" ht="15.75" thickBot="1" x14ac:dyDescent="0.3">
      <c r="A33" s="51" t="s">
        <v>58</v>
      </c>
      <c r="B33" s="39"/>
      <c r="C33" s="40"/>
      <c r="D33" s="17">
        <f t="shared" si="8"/>
        <v>0</v>
      </c>
      <c r="E33" s="40"/>
      <c r="F33" s="40"/>
      <c r="G33" s="85"/>
      <c r="H33" s="32">
        <f t="shared" si="14"/>
        <v>0</v>
      </c>
      <c r="I33" s="17">
        <f t="shared" si="15"/>
        <v>0</v>
      </c>
      <c r="J33" s="17">
        <f t="shared" si="16"/>
        <v>0</v>
      </c>
      <c r="K33" s="24">
        <v>2030000</v>
      </c>
      <c r="L33" s="25">
        <v>65</v>
      </c>
      <c r="M33" s="60">
        <f t="shared" si="13"/>
        <v>65</v>
      </c>
      <c r="N33" s="26" t="str">
        <f t="shared" si="10"/>
        <v>OK</v>
      </c>
    </row>
    <row r="34" spans="1:14" ht="21.75" thickBot="1" x14ac:dyDescent="0.3">
      <c r="A34" s="51" t="s">
        <v>59</v>
      </c>
      <c r="B34" s="39"/>
      <c r="C34" s="40"/>
      <c r="D34" s="17">
        <f t="shared" si="8"/>
        <v>0</v>
      </c>
      <c r="E34" s="40"/>
      <c r="F34" s="40"/>
      <c r="G34" s="85"/>
      <c r="H34" s="32">
        <f t="shared" si="14"/>
        <v>0</v>
      </c>
      <c r="I34" s="17">
        <f t="shared" si="15"/>
        <v>0</v>
      </c>
      <c r="J34" s="17">
        <f t="shared" si="16"/>
        <v>0</v>
      </c>
      <c r="K34" s="24">
        <v>1380000</v>
      </c>
      <c r="L34" s="25">
        <v>65</v>
      </c>
      <c r="M34" s="60">
        <f t="shared" si="13"/>
        <v>65</v>
      </c>
      <c r="N34" s="26" t="str">
        <f t="shared" si="10"/>
        <v>OK</v>
      </c>
    </row>
    <row r="35" spans="1:14" ht="15.75" thickBot="1" x14ac:dyDescent="0.3">
      <c r="A35" s="51" t="s">
        <v>60</v>
      </c>
      <c r="B35" s="39"/>
      <c r="C35" s="40"/>
      <c r="D35" s="17">
        <f t="shared" si="8"/>
        <v>0</v>
      </c>
      <c r="E35" s="40"/>
      <c r="F35" s="40"/>
      <c r="G35" s="86"/>
      <c r="H35" s="32">
        <f t="shared" si="14"/>
        <v>0</v>
      </c>
      <c r="I35" s="17">
        <f t="shared" si="15"/>
        <v>0</v>
      </c>
      <c r="J35" s="17">
        <f t="shared" si="16"/>
        <v>0</v>
      </c>
      <c r="K35" s="24">
        <v>150000</v>
      </c>
      <c r="L35" s="25">
        <v>20</v>
      </c>
      <c r="M35" s="60">
        <f t="shared" si="13"/>
        <v>20</v>
      </c>
      <c r="N35" s="26" t="str">
        <f t="shared" si="10"/>
        <v>OK</v>
      </c>
    </row>
    <row r="36" spans="1:14" ht="15.75" thickBot="1" x14ac:dyDescent="0.3">
      <c r="A36" s="51" t="s">
        <v>61</v>
      </c>
      <c r="B36" s="39"/>
      <c r="C36" s="40"/>
      <c r="D36" s="17">
        <f t="shared" si="8"/>
        <v>0</v>
      </c>
      <c r="E36" s="40"/>
      <c r="F36" s="40"/>
      <c r="G36" s="85"/>
      <c r="H36" s="32">
        <f t="shared" si="14"/>
        <v>0</v>
      </c>
      <c r="I36" s="17">
        <f t="shared" si="15"/>
        <v>0</v>
      </c>
      <c r="J36" s="17">
        <f t="shared" si="16"/>
        <v>0</v>
      </c>
      <c r="K36" s="24">
        <v>1530000</v>
      </c>
      <c r="L36" s="25">
        <v>65</v>
      </c>
      <c r="M36" s="60">
        <f t="shared" si="13"/>
        <v>65</v>
      </c>
      <c r="N36" s="26" t="str">
        <f t="shared" si="10"/>
        <v>OK</v>
      </c>
    </row>
    <row r="37" spans="1:14" ht="30" customHeight="1" thickBot="1" x14ac:dyDescent="0.3">
      <c r="A37" s="51" t="s">
        <v>62</v>
      </c>
      <c r="B37" s="39"/>
      <c r="C37" s="40"/>
      <c r="D37" s="17">
        <f t="shared" si="8"/>
        <v>0</v>
      </c>
      <c r="E37" s="40"/>
      <c r="F37" s="40"/>
      <c r="G37" s="92"/>
      <c r="H37" s="32">
        <f t="shared" si="14"/>
        <v>0</v>
      </c>
      <c r="I37" s="17">
        <f t="shared" si="15"/>
        <v>0</v>
      </c>
      <c r="J37" s="17">
        <f t="shared" si="16"/>
        <v>0</v>
      </c>
      <c r="K37" s="24">
        <v>1050000</v>
      </c>
      <c r="L37" s="25">
        <v>65</v>
      </c>
      <c r="M37" s="60">
        <f t="shared" si="13"/>
        <v>65</v>
      </c>
      <c r="N37" s="26" t="str">
        <f t="shared" si="10"/>
        <v>OK</v>
      </c>
    </row>
    <row r="38" spans="1:14" ht="25.5" customHeight="1" thickBot="1" x14ac:dyDescent="0.3">
      <c r="A38" s="51" t="s">
        <v>63</v>
      </c>
      <c r="B38" s="39"/>
      <c r="C38" s="40"/>
      <c r="D38" s="17">
        <f t="shared" si="8"/>
        <v>0</v>
      </c>
      <c r="E38" s="40"/>
      <c r="F38" s="40"/>
      <c r="G38" s="86"/>
      <c r="H38" s="32">
        <f t="shared" si="14"/>
        <v>0</v>
      </c>
      <c r="I38" s="17">
        <f t="shared" si="15"/>
        <v>0</v>
      </c>
      <c r="J38" s="17">
        <f t="shared" si="16"/>
        <v>0</v>
      </c>
      <c r="K38" s="24">
        <v>150000</v>
      </c>
      <c r="L38" s="25">
        <v>20</v>
      </c>
      <c r="M38" s="60">
        <f t="shared" si="13"/>
        <v>20</v>
      </c>
      <c r="N38" s="26" t="str">
        <f t="shared" si="10"/>
        <v>OK</v>
      </c>
    </row>
    <row r="39" spans="1:14" ht="15.75" thickBot="1" x14ac:dyDescent="0.3">
      <c r="A39" s="51" t="s">
        <v>64</v>
      </c>
      <c r="B39" s="39"/>
      <c r="C39" s="40"/>
      <c r="D39" s="17">
        <f t="shared" si="8"/>
        <v>0</v>
      </c>
      <c r="E39" s="40"/>
      <c r="F39" s="40"/>
      <c r="G39" s="85"/>
      <c r="H39" s="32">
        <f t="shared" si="14"/>
        <v>0</v>
      </c>
      <c r="I39" s="17">
        <f t="shared" si="15"/>
        <v>0</v>
      </c>
      <c r="J39" s="17">
        <f t="shared" si="16"/>
        <v>0</v>
      </c>
      <c r="K39" s="24">
        <v>1200000</v>
      </c>
      <c r="L39" s="25">
        <v>65</v>
      </c>
      <c r="M39" s="60">
        <f t="shared" ref="M39:M46" si="17">L39</f>
        <v>65</v>
      </c>
      <c r="N39" s="26" t="str">
        <f t="shared" si="10"/>
        <v>OK</v>
      </c>
    </row>
    <row r="40" spans="1:14" ht="21.75" thickBot="1" x14ac:dyDescent="0.3">
      <c r="A40" s="51" t="s">
        <v>65</v>
      </c>
      <c r="B40" s="39"/>
      <c r="C40" s="40"/>
      <c r="D40" s="17">
        <f t="shared" si="8"/>
        <v>0</v>
      </c>
      <c r="E40" s="40"/>
      <c r="F40" s="40"/>
      <c r="G40" s="85"/>
      <c r="H40" s="32">
        <f t="shared" si="14"/>
        <v>0</v>
      </c>
      <c r="I40" s="17">
        <f t="shared" si="15"/>
        <v>0</v>
      </c>
      <c r="J40" s="17">
        <f t="shared" si="16"/>
        <v>0</v>
      </c>
      <c r="K40" s="24">
        <v>520000</v>
      </c>
      <c r="L40" s="25">
        <v>65</v>
      </c>
      <c r="M40" s="60">
        <f t="shared" si="17"/>
        <v>65</v>
      </c>
      <c r="N40" s="26" t="str">
        <f t="shared" si="10"/>
        <v>OK</v>
      </c>
    </row>
    <row r="41" spans="1:14" ht="15.75" thickBot="1" x14ac:dyDescent="0.3">
      <c r="A41" s="51" t="s">
        <v>66</v>
      </c>
      <c r="B41" s="39"/>
      <c r="C41" s="40"/>
      <c r="D41" s="17">
        <f t="shared" si="8"/>
        <v>0</v>
      </c>
      <c r="E41" s="40"/>
      <c r="F41" s="40"/>
      <c r="G41" s="85"/>
      <c r="H41" s="32">
        <f t="shared" si="14"/>
        <v>0</v>
      </c>
      <c r="I41" s="17">
        <f t="shared" si="15"/>
        <v>0</v>
      </c>
      <c r="J41" s="17">
        <f t="shared" si="16"/>
        <v>0</v>
      </c>
      <c r="K41" s="24">
        <v>150000</v>
      </c>
      <c r="L41" s="25">
        <v>20</v>
      </c>
      <c r="M41" s="60">
        <f t="shared" si="17"/>
        <v>20</v>
      </c>
      <c r="N41" s="26" t="str">
        <f t="shared" si="10"/>
        <v>OK</v>
      </c>
    </row>
    <row r="42" spans="1:14" ht="15.75" thickBot="1" x14ac:dyDescent="0.3">
      <c r="A42" s="51" t="s">
        <v>67</v>
      </c>
      <c r="B42" s="39"/>
      <c r="C42" s="40"/>
      <c r="D42" s="17">
        <f t="shared" si="8"/>
        <v>0</v>
      </c>
      <c r="E42" s="40"/>
      <c r="F42" s="40"/>
      <c r="G42" s="87"/>
      <c r="H42" s="32">
        <f t="shared" si="14"/>
        <v>0</v>
      </c>
      <c r="I42" s="17">
        <f t="shared" si="15"/>
        <v>0</v>
      </c>
      <c r="J42" s="17">
        <f t="shared" si="16"/>
        <v>0</v>
      </c>
      <c r="K42" s="24">
        <v>670000</v>
      </c>
      <c r="L42" s="25">
        <v>65</v>
      </c>
      <c r="M42" s="60">
        <f t="shared" si="17"/>
        <v>65</v>
      </c>
      <c r="N42" s="26" t="str">
        <f t="shared" si="10"/>
        <v>OK</v>
      </c>
    </row>
    <row r="43" spans="1:14" ht="15.75" thickBot="1" x14ac:dyDescent="0.3">
      <c r="A43" s="51" t="s">
        <v>68</v>
      </c>
      <c r="B43" s="39"/>
      <c r="C43" s="40"/>
      <c r="D43" s="17">
        <f t="shared" si="8"/>
        <v>0</v>
      </c>
      <c r="E43" s="40"/>
      <c r="F43" s="40"/>
      <c r="G43" s="87"/>
      <c r="H43" s="32">
        <f t="shared" si="14"/>
        <v>0</v>
      </c>
      <c r="I43" s="17">
        <f t="shared" si="15"/>
        <v>0</v>
      </c>
      <c r="J43" s="17">
        <f t="shared" si="16"/>
        <v>0</v>
      </c>
      <c r="K43" s="24">
        <v>300000</v>
      </c>
      <c r="L43" s="25">
        <v>65</v>
      </c>
      <c r="M43" s="60">
        <f t="shared" si="17"/>
        <v>65</v>
      </c>
      <c r="N43" s="26" t="str">
        <f t="shared" si="10"/>
        <v>OK</v>
      </c>
    </row>
    <row r="44" spans="1:14" ht="15.75" thickBot="1" x14ac:dyDescent="0.3">
      <c r="A44" s="51" t="s">
        <v>69</v>
      </c>
      <c r="B44" s="39"/>
      <c r="C44" s="40"/>
      <c r="D44" s="17">
        <f t="shared" si="8"/>
        <v>0</v>
      </c>
      <c r="E44" s="40"/>
      <c r="F44" s="40"/>
      <c r="G44" s="87"/>
      <c r="H44" s="32">
        <f t="shared" si="14"/>
        <v>0</v>
      </c>
      <c r="I44" s="17">
        <f t="shared" si="15"/>
        <v>0</v>
      </c>
      <c r="J44" s="17">
        <f t="shared" si="16"/>
        <v>0</v>
      </c>
      <c r="K44" s="24">
        <v>150000</v>
      </c>
      <c r="L44" s="25">
        <v>20</v>
      </c>
      <c r="M44" s="60">
        <f t="shared" si="17"/>
        <v>20</v>
      </c>
      <c r="N44" s="26" t="str">
        <f t="shared" si="10"/>
        <v>OK</v>
      </c>
    </row>
    <row r="45" spans="1:14" ht="15.75" thickBot="1" x14ac:dyDescent="0.3">
      <c r="A45" s="51" t="s">
        <v>70</v>
      </c>
      <c r="B45" s="39"/>
      <c r="C45" s="40"/>
      <c r="D45" s="17">
        <f t="shared" si="8"/>
        <v>0</v>
      </c>
      <c r="E45" s="40"/>
      <c r="F45" s="40"/>
      <c r="G45" s="87"/>
      <c r="H45" s="32">
        <f t="shared" si="14"/>
        <v>0</v>
      </c>
      <c r="I45" s="17">
        <f t="shared" si="15"/>
        <v>0</v>
      </c>
      <c r="J45" s="17">
        <f t="shared" si="16"/>
        <v>0</v>
      </c>
      <c r="K45" s="24">
        <v>450000</v>
      </c>
      <c r="L45" s="25">
        <v>65</v>
      </c>
      <c r="M45" s="60">
        <f t="shared" si="17"/>
        <v>65</v>
      </c>
      <c r="N45" s="26" t="str">
        <f t="shared" si="10"/>
        <v>OK</v>
      </c>
    </row>
    <row r="46" spans="1:14" ht="15.75" thickBot="1" x14ac:dyDescent="0.3">
      <c r="A46" s="51" t="s">
        <v>71</v>
      </c>
      <c r="B46" s="39"/>
      <c r="C46" s="40"/>
      <c r="D46" s="17">
        <f t="shared" si="8"/>
        <v>0</v>
      </c>
      <c r="E46" s="40"/>
      <c r="F46" s="40"/>
      <c r="G46" s="87"/>
      <c r="H46" s="32">
        <f t="shared" si="14"/>
        <v>0</v>
      </c>
      <c r="I46" s="17">
        <f t="shared" si="15"/>
        <v>0</v>
      </c>
      <c r="J46" s="17">
        <f t="shared" si="16"/>
        <v>0</v>
      </c>
      <c r="K46" s="24">
        <v>170000</v>
      </c>
      <c r="L46" s="25">
        <v>20</v>
      </c>
      <c r="M46" s="60">
        <f t="shared" si="17"/>
        <v>20</v>
      </c>
      <c r="N46" s="26" t="str">
        <f t="shared" si="10"/>
        <v>OK</v>
      </c>
    </row>
    <row r="47" spans="1:14" ht="15.75" thickBot="1" x14ac:dyDescent="0.3">
      <c r="A47" s="46" t="s">
        <v>72</v>
      </c>
      <c r="B47" s="41"/>
      <c r="C47" s="42"/>
      <c r="D47" s="50"/>
      <c r="E47" s="42"/>
      <c r="F47" s="42"/>
      <c r="G47" s="90"/>
      <c r="H47" s="61"/>
      <c r="I47" s="47"/>
      <c r="J47" s="47"/>
      <c r="K47" s="52"/>
      <c r="L47" s="53"/>
      <c r="M47" s="62"/>
      <c r="N47" s="26" t="str">
        <f t="shared" si="10"/>
        <v>OK</v>
      </c>
    </row>
    <row r="48" spans="1:14" ht="25.5" customHeight="1" thickBot="1" x14ac:dyDescent="0.3">
      <c r="A48" s="51" t="s">
        <v>73</v>
      </c>
      <c r="B48" s="39"/>
      <c r="C48" s="40"/>
      <c r="D48" s="17">
        <f t="shared" si="8"/>
        <v>0</v>
      </c>
      <c r="E48" s="40"/>
      <c r="F48" s="40"/>
      <c r="G48" s="86"/>
      <c r="H48" s="32">
        <f t="shared" ref="H48:H58" si="18">(D48*K48)/1000</f>
        <v>0</v>
      </c>
      <c r="I48" s="17">
        <f t="shared" ref="I48:I58" si="19">IF(D48=0,0,H48*(1-E48/G48))</f>
        <v>0</v>
      </c>
      <c r="J48" s="17">
        <f t="shared" ref="J48:J58" si="20">IF(H48=0,0,H48/G48)</f>
        <v>0</v>
      </c>
      <c r="K48" s="24">
        <v>8750000</v>
      </c>
      <c r="L48" s="25">
        <v>60</v>
      </c>
      <c r="M48" s="60">
        <v>60</v>
      </c>
      <c r="N48" s="26" t="str">
        <f t="shared" si="10"/>
        <v>OK</v>
      </c>
    </row>
    <row r="49" spans="1:14" ht="15.75" thickBot="1" x14ac:dyDescent="0.3">
      <c r="A49" s="51" t="s">
        <v>74</v>
      </c>
      <c r="B49" s="39"/>
      <c r="C49" s="40"/>
      <c r="D49" s="17">
        <f t="shared" si="8"/>
        <v>0</v>
      </c>
      <c r="E49" s="40"/>
      <c r="F49" s="40"/>
      <c r="G49" s="87"/>
      <c r="H49" s="32">
        <f t="shared" si="18"/>
        <v>0</v>
      </c>
      <c r="I49" s="17">
        <f t="shared" si="19"/>
        <v>0</v>
      </c>
      <c r="J49" s="17">
        <f t="shared" si="20"/>
        <v>0</v>
      </c>
      <c r="K49" s="24">
        <v>8750000</v>
      </c>
      <c r="L49" s="25">
        <v>60</v>
      </c>
      <c r="M49" s="60">
        <f t="shared" ref="M49:M57" si="21">L49</f>
        <v>60</v>
      </c>
      <c r="N49" s="26" t="str">
        <f t="shared" si="10"/>
        <v>OK</v>
      </c>
    </row>
    <row r="50" spans="1:14" ht="15.75" thickBot="1" x14ac:dyDescent="0.3">
      <c r="A50" s="51" t="s">
        <v>75</v>
      </c>
      <c r="B50" s="39"/>
      <c r="C50" s="40"/>
      <c r="D50" s="17">
        <f t="shared" si="8"/>
        <v>0</v>
      </c>
      <c r="E50" s="40"/>
      <c r="F50" s="40"/>
      <c r="G50" s="87"/>
      <c r="H50" s="32">
        <f t="shared" si="18"/>
        <v>0</v>
      </c>
      <c r="I50" s="17">
        <f t="shared" si="19"/>
        <v>0</v>
      </c>
      <c r="J50" s="17">
        <f t="shared" si="20"/>
        <v>0</v>
      </c>
      <c r="K50" s="24">
        <v>7770000</v>
      </c>
      <c r="L50" s="25">
        <v>60</v>
      </c>
      <c r="M50" s="60">
        <f t="shared" si="21"/>
        <v>60</v>
      </c>
      <c r="N50" s="26" t="str">
        <f t="shared" si="10"/>
        <v>OK</v>
      </c>
    </row>
    <row r="51" spans="1:14" ht="15.75" thickBot="1" x14ac:dyDescent="0.3">
      <c r="A51" s="51" t="s">
        <v>76</v>
      </c>
      <c r="B51" s="39"/>
      <c r="C51" s="40"/>
      <c r="D51" s="17">
        <f t="shared" si="8"/>
        <v>0</v>
      </c>
      <c r="E51" s="40"/>
      <c r="F51" s="40"/>
      <c r="G51" s="87"/>
      <c r="H51" s="32">
        <f t="shared" si="18"/>
        <v>0</v>
      </c>
      <c r="I51" s="17">
        <f t="shared" si="19"/>
        <v>0</v>
      </c>
      <c r="J51" s="17">
        <f t="shared" si="20"/>
        <v>0</v>
      </c>
      <c r="K51" s="24">
        <v>6830000</v>
      </c>
      <c r="L51" s="25">
        <v>60</v>
      </c>
      <c r="M51" s="60">
        <f t="shared" si="21"/>
        <v>60</v>
      </c>
      <c r="N51" s="26" t="str">
        <f t="shared" si="10"/>
        <v>OK</v>
      </c>
    </row>
    <row r="52" spans="1:14" ht="15.75" thickBot="1" x14ac:dyDescent="0.3">
      <c r="A52" s="51" t="s">
        <v>77</v>
      </c>
      <c r="B52" s="39"/>
      <c r="C52" s="40"/>
      <c r="D52" s="17">
        <f t="shared" si="8"/>
        <v>0</v>
      </c>
      <c r="E52" s="40"/>
      <c r="F52" s="40"/>
      <c r="G52" s="87"/>
      <c r="H52" s="32">
        <f t="shared" si="18"/>
        <v>0</v>
      </c>
      <c r="I52" s="17">
        <f t="shared" si="19"/>
        <v>0</v>
      </c>
      <c r="J52" s="17">
        <f t="shared" si="20"/>
        <v>0</v>
      </c>
      <c r="K52" s="24">
        <v>6920000</v>
      </c>
      <c r="L52" s="25">
        <v>60</v>
      </c>
      <c r="M52" s="60">
        <f t="shared" si="21"/>
        <v>60</v>
      </c>
      <c r="N52" s="26" t="str">
        <f t="shared" si="10"/>
        <v>OK</v>
      </c>
    </row>
    <row r="53" spans="1:14" ht="15.75" thickBot="1" x14ac:dyDescent="0.3">
      <c r="A53" s="51" t="s">
        <v>78</v>
      </c>
      <c r="B53" s="39"/>
      <c r="C53" s="40"/>
      <c r="D53" s="17">
        <f t="shared" ref="D53:D58" si="22">B53*C53/100</f>
        <v>0</v>
      </c>
      <c r="E53" s="40"/>
      <c r="F53" s="40"/>
      <c r="G53" s="87"/>
      <c r="H53" s="32">
        <f t="shared" si="18"/>
        <v>0</v>
      </c>
      <c r="I53" s="17">
        <f t="shared" si="19"/>
        <v>0</v>
      </c>
      <c r="J53" s="17">
        <f t="shared" si="20"/>
        <v>0</v>
      </c>
      <c r="K53" s="24">
        <v>12449000</v>
      </c>
      <c r="L53" s="25">
        <v>60</v>
      </c>
      <c r="M53" s="60">
        <f t="shared" si="21"/>
        <v>60</v>
      </c>
      <c r="N53" s="26" t="str">
        <f t="shared" si="10"/>
        <v>OK</v>
      </c>
    </row>
    <row r="54" spans="1:14" ht="15.75" thickBot="1" x14ac:dyDescent="0.3">
      <c r="A54" s="51" t="s">
        <v>79</v>
      </c>
      <c r="B54" s="39"/>
      <c r="C54" s="40"/>
      <c r="D54" s="17">
        <f t="shared" si="22"/>
        <v>0</v>
      </c>
      <c r="E54" s="40"/>
      <c r="F54" s="40"/>
      <c r="G54" s="87"/>
      <c r="H54" s="32">
        <f t="shared" si="18"/>
        <v>0</v>
      </c>
      <c r="I54" s="17">
        <f t="shared" si="19"/>
        <v>0</v>
      </c>
      <c r="J54" s="17">
        <f t="shared" si="20"/>
        <v>0</v>
      </c>
      <c r="K54" s="24">
        <v>7070000</v>
      </c>
      <c r="L54" s="25">
        <v>60</v>
      </c>
      <c r="M54" s="60">
        <f t="shared" si="21"/>
        <v>60</v>
      </c>
      <c r="N54" s="26" t="str">
        <f t="shared" si="10"/>
        <v>OK</v>
      </c>
    </row>
    <row r="55" spans="1:14" ht="15.75" thickBot="1" x14ac:dyDescent="0.3">
      <c r="A55" s="51" t="s">
        <v>80</v>
      </c>
      <c r="B55" s="39"/>
      <c r="C55" s="40"/>
      <c r="D55" s="17">
        <f t="shared" si="22"/>
        <v>0</v>
      </c>
      <c r="E55" s="40"/>
      <c r="F55" s="40"/>
      <c r="G55" s="87"/>
      <c r="H55" s="32">
        <f t="shared" si="18"/>
        <v>0</v>
      </c>
      <c r="I55" s="17">
        <f t="shared" si="19"/>
        <v>0</v>
      </c>
      <c r="J55" s="17">
        <f t="shared" si="20"/>
        <v>0</v>
      </c>
      <c r="K55" s="24">
        <v>10590000</v>
      </c>
      <c r="L55" s="25">
        <v>60</v>
      </c>
      <c r="M55" s="60">
        <f t="shared" si="21"/>
        <v>60</v>
      </c>
      <c r="N55" s="26" t="str">
        <f t="shared" si="10"/>
        <v>OK</v>
      </c>
    </row>
    <row r="56" spans="1:14" ht="21.75" thickBot="1" x14ac:dyDescent="0.3">
      <c r="A56" s="51" t="s">
        <v>81</v>
      </c>
      <c r="B56" s="39"/>
      <c r="C56" s="40"/>
      <c r="D56" s="17">
        <f t="shared" si="22"/>
        <v>0</v>
      </c>
      <c r="E56" s="40"/>
      <c r="F56" s="40"/>
      <c r="G56" s="87"/>
      <c r="H56" s="32">
        <f t="shared" si="18"/>
        <v>0</v>
      </c>
      <c r="I56" s="17">
        <f t="shared" si="19"/>
        <v>0</v>
      </c>
      <c r="J56" s="17">
        <f t="shared" si="20"/>
        <v>0</v>
      </c>
      <c r="K56" s="24">
        <v>2000000</v>
      </c>
      <c r="L56" s="25">
        <v>20</v>
      </c>
      <c r="M56" s="60">
        <f t="shared" si="21"/>
        <v>20</v>
      </c>
      <c r="N56" s="26" t="str">
        <f t="shared" si="10"/>
        <v>OK</v>
      </c>
    </row>
    <row r="57" spans="1:14" ht="15.75" thickBot="1" x14ac:dyDescent="0.3">
      <c r="A57" s="51" t="s">
        <v>82</v>
      </c>
      <c r="B57" s="39"/>
      <c r="C57" s="40"/>
      <c r="D57" s="17">
        <f t="shared" si="22"/>
        <v>0</v>
      </c>
      <c r="E57" s="40"/>
      <c r="F57" s="40"/>
      <c r="G57" s="87"/>
      <c r="H57" s="32">
        <f t="shared" si="18"/>
        <v>0</v>
      </c>
      <c r="I57" s="17">
        <f t="shared" si="19"/>
        <v>0</v>
      </c>
      <c r="J57" s="17">
        <f t="shared" si="20"/>
        <v>0</v>
      </c>
      <c r="K57" s="24">
        <v>2808</v>
      </c>
      <c r="L57" s="25">
        <v>60</v>
      </c>
      <c r="M57" s="60">
        <f t="shared" si="21"/>
        <v>60</v>
      </c>
      <c r="N57" s="26" t="str">
        <f t="shared" si="10"/>
        <v>OK</v>
      </c>
    </row>
    <row r="58" spans="1:14" ht="21.75" thickBot="1" x14ac:dyDescent="0.3">
      <c r="A58" s="51" t="s">
        <v>83</v>
      </c>
      <c r="B58" s="43"/>
      <c r="C58" s="44"/>
      <c r="D58" s="30">
        <f t="shared" si="22"/>
        <v>0</v>
      </c>
      <c r="E58" s="44"/>
      <c r="F58" s="44"/>
      <c r="G58" s="93"/>
      <c r="H58" s="63">
        <f t="shared" si="18"/>
        <v>0</v>
      </c>
      <c r="I58" s="30">
        <f t="shared" si="19"/>
        <v>0</v>
      </c>
      <c r="J58" s="30">
        <f t="shared" si="20"/>
        <v>0</v>
      </c>
      <c r="K58" s="64">
        <v>1886000</v>
      </c>
      <c r="L58" s="65">
        <v>60</v>
      </c>
      <c r="M58" s="66">
        <v>60</v>
      </c>
      <c r="N58" s="26" t="str">
        <f t="shared" si="10"/>
        <v>OK</v>
      </c>
    </row>
    <row r="59" spans="1:14" x14ac:dyDescent="0.25">
      <c r="C59" s="14"/>
      <c r="D59" s="14"/>
      <c r="E59" s="14"/>
      <c r="F59" s="14"/>
      <c r="G59" s="14"/>
      <c r="H59" s="35">
        <f>SUM(H4:H58)</f>
        <v>0</v>
      </c>
      <c r="I59" s="35">
        <f>SUM(I4:I58)</f>
        <v>0</v>
      </c>
      <c r="J59" s="35">
        <f>SUM(J4:J58)</f>
        <v>0</v>
      </c>
      <c r="K59" s="14"/>
      <c r="L59" s="14"/>
    </row>
  </sheetData>
  <sheetProtection algorithmName="SHA-512" hashValue="eHkDItYxi6bvNhQF/wN9fKFjlZRCId8LBq8fzGxzuPlNifSB9MoA65MZy7AVPkBo9rXqHsuBhSJif3N8PEMpNA==" saltValue="YUhS0Hzxp2WQ6VnhIk0YIQ==" spinCount="100000" sheet="1" objects="1" scenarios="1" sort="0" autoFilter="0"/>
  <autoFilter ref="A1:N59" xr:uid="{438B2B46-1872-4B09-9F49-BD40189BC717}"/>
  <conditionalFormatting sqref="N4:N15 N17:N58">
    <cfRule type="containsBlanks" dxfId="14" priority="1">
      <formula>LEN(TRIM(N4))=0</formula>
    </cfRule>
    <cfRule type="notContainsText" dxfId="13" priority="2" operator="notContains" text="OK">
      <formula>ISERROR(SEARCH("OK",N4))</formula>
    </cfRule>
    <cfRule type="containsText" dxfId="12" priority="3" operator="containsText" text="OK">
      <formula>NOT(ISERROR(SEARCH("OK",N4)))</formula>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FB0AE6-F320-43D5-84F6-F3A1D01A12A2}">
  <dimension ref="A1:S59"/>
  <sheetViews>
    <sheetView workbookViewId="0">
      <pane ySplit="1" topLeftCell="A2" activePane="bottomLeft" state="frozen"/>
      <selection pane="bottomLeft" activeCell="C4" sqref="C4"/>
    </sheetView>
  </sheetViews>
  <sheetFormatPr defaultRowHeight="15" x14ac:dyDescent="0.25"/>
  <cols>
    <col min="1" max="1" width="49.7109375" style="1" customWidth="1"/>
    <col min="2" max="2" width="15.42578125" style="29" customWidth="1"/>
    <col min="3" max="3" width="11.7109375" style="1" customWidth="1"/>
    <col min="4" max="4" width="11.140625" style="1" customWidth="1"/>
    <col min="5" max="8" width="9.140625" style="1"/>
    <col min="9" max="9" width="12.7109375" style="1" customWidth="1"/>
    <col min="10" max="12" width="9.140625" style="1"/>
    <col min="13" max="14" width="13.28515625" style="1" customWidth="1"/>
    <col min="15" max="16" width="9.140625" style="1"/>
    <col min="17" max="17" width="40.140625" style="1" customWidth="1"/>
    <col min="18" max="18" width="9.140625" style="1"/>
    <col min="19" max="19" width="0" style="1" hidden="1" customWidth="1"/>
    <col min="20" max="16384" width="9.140625" style="1"/>
  </cols>
  <sheetData>
    <row r="1" spans="1:19" s="12" customFormat="1" ht="32.25" thickBot="1" x14ac:dyDescent="0.3">
      <c r="A1" s="9" t="s">
        <v>30</v>
      </c>
      <c r="B1" s="13" t="s">
        <v>10</v>
      </c>
      <c r="C1" s="13" t="s">
        <v>11</v>
      </c>
      <c r="D1" s="13" t="s">
        <v>12</v>
      </c>
      <c r="E1" s="13" t="s">
        <v>13</v>
      </c>
      <c r="F1" s="13" t="s">
        <v>22</v>
      </c>
      <c r="G1" s="13" t="s">
        <v>14</v>
      </c>
      <c r="H1" s="13" t="s">
        <v>1</v>
      </c>
      <c r="I1" s="10" t="s">
        <v>15</v>
      </c>
      <c r="J1" s="10" t="s">
        <v>16</v>
      </c>
      <c r="K1" s="10" t="s">
        <v>17</v>
      </c>
      <c r="L1" s="10" t="s">
        <v>23</v>
      </c>
      <c r="M1" s="11" t="s">
        <v>24</v>
      </c>
      <c r="N1" s="11" t="s">
        <v>25</v>
      </c>
      <c r="O1" s="10" t="s">
        <v>18</v>
      </c>
      <c r="P1" s="10" t="s">
        <v>19</v>
      </c>
      <c r="Q1" s="23" t="s">
        <v>20</v>
      </c>
    </row>
    <row r="2" spans="1:19" ht="30" customHeight="1" thickBot="1" x14ac:dyDescent="0.3">
      <c r="A2" s="45" t="s">
        <v>33</v>
      </c>
      <c r="B2" s="27"/>
      <c r="C2" s="18"/>
      <c r="D2" s="18"/>
      <c r="E2" s="19"/>
      <c r="F2" s="19"/>
      <c r="G2" s="19"/>
      <c r="H2" s="20"/>
      <c r="I2" s="73"/>
      <c r="J2" s="19"/>
      <c r="K2" s="19"/>
      <c r="L2" s="19"/>
      <c r="M2" s="19"/>
      <c r="N2" s="19"/>
      <c r="O2" s="19"/>
      <c r="P2" s="58"/>
    </row>
    <row r="3" spans="1:19" ht="15.75" thickBot="1" x14ac:dyDescent="0.3">
      <c r="A3" s="46" t="s">
        <v>34</v>
      </c>
      <c r="B3" s="28"/>
      <c r="C3" s="15"/>
      <c r="D3" s="21"/>
      <c r="E3" s="14"/>
      <c r="F3" s="14"/>
      <c r="G3" s="14"/>
      <c r="H3" s="22"/>
      <c r="I3" s="31"/>
      <c r="J3" s="14"/>
      <c r="K3" s="14"/>
      <c r="L3" s="14"/>
      <c r="M3" s="14"/>
      <c r="N3" s="14"/>
      <c r="O3" s="14"/>
      <c r="P3" s="59"/>
    </row>
    <row r="4" spans="1:19" ht="15.75" thickBot="1" x14ac:dyDescent="0.3">
      <c r="A4" s="51" t="s">
        <v>35</v>
      </c>
      <c r="B4" s="32">
        <f>F4-G4</f>
        <v>0</v>
      </c>
      <c r="C4" s="40"/>
      <c r="D4" s="17">
        <f>B4*C4/100</f>
        <v>0</v>
      </c>
      <c r="E4" s="17">
        <f>Parametrit!$B$4-2024</f>
        <v>0</v>
      </c>
      <c r="F4" s="40"/>
      <c r="G4" s="40"/>
      <c r="H4" s="85" t="str">
        <f>IF('Investoinnit ennen 2024'!G4="","",'Investoinnit ennen 2024'!G4)</f>
        <v/>
      </c>
      <c r="I4" s="32">
        <f>IF(N4="",(D4*(M4))/1000,(D4*(N4))/1000)</f>
        <v>0</v>
      </c>
      <c r="J4" s="17">
        <f>IF(D4=0,0,I4*(1-E4/H4))</f>
        <v>0</v>
      </c>
      <c r="K4" s="17">
        <f>IF(I4=0,0,I4/H4)</f>
        <v>0</v>
      </c>
      <c r="L4" s="17">
        <f>IF(N4="",F4*(C4/100)*(M4)/1000,F4*(C4/100)*(N4)/1000)</f>
        <v>0</v>
      </c>
      <c r="M4" s="24" cm="1">
        <f t="array" ref="M4">ROUND('Investoinnit ennen 2024'!K4*(Parametrit!$B$8/Parametrit!$B$7),_xlfn.IFS('2024'!S4=100,-2,'2024'!S4=1,0))</f>
        <v>452700</v>
      </c>
      <c r="N4" s="24"/>
      <c r="O4" s="25">
        <f>'Investoinnit ennen 2024'!L4</f>
        <v>50</v>
      </c>
      <c r="P4" s="60">
        <f>'Investoinnit ennen 2024'!M4</f>
        <v>65</v>
      </c>
      <c r="Q4" s="26" t="str">
        <f>IF(AND(B4&gt;0,C4=""),"Ilmoita tuella rahoitettu osuus",IF(C4&gt;100,"Tuella rahoitettu osuus ei voi olla yli 100",IF(AND(B4&gt;0,H4=""),"Pitoaika puuttuu",IF(E4&gt;H4,"Keski-ikä ei voi olla suurempi kuin pitoaika",IF(AND(B4&gt;0,E4=""),"Keski-ikä puuttuu",IF(AND(B4&gt;0,OR(H4&lt;O4,H4&gt;P4)),"Syötetty pitoaika ei ole pitoaikavälin sisällä","OK"))))))</f>
        <v>OK</v>
      </c>
      <c r="S4">
        <v>100</v>
      </c>
    </row>
    <row r="5" spans="1:19" ht="15.75" thickBot="1" x14ac:dyDescent="0.3">
      <c r="A5" s="51" t="s">
        <v>36</v>
      </c>
      <c r="B5" s="32">
        <f t="shared" ref="B5:B15" si="0">F5-G5</f>
        <v>0</v>
      </c>
      <c r="C5" s="40"/>
      <c r="D5" s="17">
        <f t="shared" ref="D5:D58" si="1">B5*C5/100</f>
        <v>0</v>
      </c>
      <c r="E5" s="17">
        <f>Parametrit!$B$4-2024</f>
        <v>0</v>
      </c>
      <c r="F5" s="40"/>
      <c r="G5" s="40"/>
      <c r="H5" s="85" t="str">
        <f>IF('Investoinnit ennen 2024'!G5="","",'Investoinnit ennen 2024'!G5)</f>
        <v/>
      </c>
      <c r="I5" s="32">
        <f t="shared" ref="I5:I58" si="2">IF(N5="",(D5*(M5))/1000,(D5*(N5))/1000)</f>
        <v>0</v>
      </c>
      <c r="J5" s="17">
        <f t="shared" ref="J5:J58" si="3">IF(D5=0,0,I5*(1-E5/H5))</f>
        <v>0</v>
      </c>
      <c r="K5" s="17">
        <f t="shared" ref="K5:K58" si="4">IF(I5=0,0,I5/H5)</f>
        <v>0</v>
      </c>
      <c r="L5" s="17">
        <f t="shared" ref="L5:L58" si="5">IF(N5="",F5*(C5/100)*(M5)/1000,F5*(C5/100)*(N5)/1000)</f>
        <v>0</v>
      </c>
      <c r="M5" s="24" cm="1">
        <f t="array" ref="M5">ROUND('Investoinnit ennen 2024'!K5*(Parametrit!$B$8/Parametrit!$B$7),_xlfn.IFS('2024'!S5=100,-2,'2024'!S5=1,0))</f>
        <v>485000</v>
      </c>
      <c r="N5" s="24"/>
      <c r="O5" s="25">
        <f>'Investoinnit ennen 2024'!L5</f>
        <v>50</v>
      </c>
      <c r="P5" s="60">
        <f>'Investoinnit ennen 2024'!M5</f>
        <v>65</v>
      </c>
      <c r="Q5" s="26" t="str">
        <f>IF(AND(B5&gt;0,C5=""),"Ilmoita tuella rahoitettu osuus",IF(C5&gt;100,"Tuella rahoitettu osuus ei voi olla yli 100",IF(AND(B5&gt;0,H5=""),"Pitoaika puuttuu",IF(E5&gt;H5,"Keski-ikä ei voi olla suurempi kuin pitoaika",IF(AND(B5&gt;0,E5=""),"Keski-ikä puuttuu",IF(AND(B5&gt;0,OR(H5&lt;O5,H5&gt;P5)),"Syötetty pitoaika ei ole pitoaikavälin sisällä","OK"))))))</f>
        <v>OK</v>
      </c>
      <c r="S5">
        <v>100</v>
      </c>
    </row>
    <row r="6" spans="1:19" ht="15.75" thickBot="1" x14ac:dyDescent="0.3">
      <c r="A6" s="51" t="s">
        <v>37</v>
      </c>
      <c r="B6" s="32">
        <f t="shared" si="0"/>
        <v>0</v>
      </c>
      <c r="C6" s="40"/>
      <c r="D6" s="17">
        <f t="shared" si="1"/>
        <v>0</v>
      </c>
      <c r="E6" s="17">
        <f>Parametrit!$B$4-2024</f>
        <v>0</v>
      </c>
      <c r="F6" s="40"/>
      <c r="G6" s="40"/>
      <c r="H6" s="85" t="str">
        <f>IF('Investoinnit ennen 2024'!G6="","",'Investoinnit ennen 2024'!G6)</f>
        <v/>
      </c>
      <c r="I6" s="32">
        <f t="shared" si="2"/>
        <v>0</v>
      </c>
      <c r="J6" s="17">
        <f t="shared" si="3"/>
        <v>0</v>
      </c>
      <c r="K6" s="17">
        <f t="shared" si="4"/>
        <v>0</v>
      </c>
      <c r="L6" s="17">
        <f t="shared" si="5"/>
        <v>0</v>
      </c>
      <c r="M6" s="24" cm="1">
        <f t="array" ref="M6">ROUND('Investoinnit ennen 2024'!K6*(Parametrit!$B$8/Parametrit!$B$7),_xlfn.IFS('2024'!S6=100,-2,'2024'!S6=1,0))</f>
        <v>582000</v>
      </c>
      <c r="N6" s="24"/>
      <c r="O6" s="25">
        <f>'Investoinnit ennen 2024'!L6</f>
        <v>50</v>
      </c>
      <c r="P6" s="60">
        <f>'Investoinnit ennen 2024'!M6</f>
        <v>65</v>
      </c>
      <c r="Q6" s="26" t="str">
        <f>IF(AND(B6&gt;0,C6=""),"Ilmoita tuella rahoitettu osuus",IF(C6&gt;100,"Tuella rahoitettu osuus ei voi olla yli 100",IF(AND(B6&gt;0,H6=""),"Pitoaika puuttuu",IF(E6&gt;H6,"Keski-ikä ei voi olla suurempi kuin pitoaika",IF(AND(B6&gt;0,E6=""),"Keski-ikä puuttuu",IF(AND(B6&gt;0,OR(H6&lt;O6,H6&gt;P6)),"Syötetty pitoaika ei ole pitoaikavälin sisällä","OK"))))))</f>
        <v>OK</v>
      </c>
      <c r="S6">
        <v>100</v>
      </c>
    </row>
    <row r="7" spans="1:19" ht="15.75" thickBot="1" x14ac:dyDescent="0.3">
      <c r="A7" s="51" t="s">
        <v>38</v>
      </c>
      <c r="B7" s="32">
        <f t="shared" si="0"/>
        <v>0</v>
      </c>
      <c r="C7" s="40"/>
      <c r="D7" s="17">
        <f t="shared" si="1"/>
        <v>0</v>
      </c>
      <c r="E7" s="17">
        <f>Parametrit!$B$4-2024</f>
        <v>0</v>
      </c>
      <c r="F7" s="40"/>
      <c r="G7" s="40"/>
      <c r="H7" s="85" t="str">
        <f>IF('Investoinnit ennen 2024'!G7="","",'Investoinnit ennen 2024'!G7)</f>
        <v/>
      </c>
      <c r="I7" s="32">
        <f t="shared" si="2"/>
        <v>0</v>
      </c>
      <c r="J7" s="17">
        <f t="shared" si="3"/>
        <v>0</v>
      </c>
      <c r="K7" s="17">
        <f t="shared" si="4"/>
        <v>0</v>
      </c>
      <c r="L7" s="17">
        <f t="shared" si="5"/>
        <v>0</v>
      </c>
      <c r="M7" s="24" cm="1">
        <f t="array" ref="M7">ROUND('Investoinnit ennen 2024'!K7*(Parametrit!$B$8/Parametrit!$B$7),_xlfn.IFS('2024'!S7=100,-2,'2024'!S7=1,0))</f>
        <v>625100</v>
      </c>
      <c r="N7" s="24"/>
      <c r="O7" s="25">
        <f>'Investoinnit ennen 2024'!L7</f>
        <v>50</v>
      </c>
      <c r="P7" s="60">
        <f>'Investoinnit ennen 2024'!M7</f>
        <v>65</v>
      </c>
      <c r="Q7" s="26" t="str">
        <f>IF(AND(B7&gt;0,C7=""),"Ilmoita tuella rahoitettu osuus",IF(C7&gt;100,"Tuella rahoitettu osuus ei voi olla yli 100",IF(AND(B7&gt;0,H7=""),"Pitoaika puuttuu",IF(E7&gt;H7,"Keski-ikä ei voi olla suurempi kuin pitoaika",IF(AND(B7&gt;0,E7=""),"Keski-ikä puuttuu",IF(AND(B7&gt;0,OR(H7&lt;O7,H7&gt;P7)),"Syötetty pitoaika ei ole pitoaikavälin sisällä","OK"))))))</f>
        <v>OK</v>
      </c>
      <c r="S7">
        <v>100</v>
      </c>
    </row>
    <row r="8" spans="1:19" ht="15.75" thickBot="1" x14ac:dyDescent="0.3">
      <c r="A8" s="51" t="s">
        <v>39</v>
      </c>
      <c r="B8" s="32">
        <f t="shared" si="0"/>
        <v>0</v>
      </c>
      <c r="C8" s="40"/>
      <c r="D8" s="17">
        <f t="shared" si="1"/>
        <v>0</v>
      </c>
      <c r="E8" s="17">
        <f>Parametrit!$B$4-2024</f>
        <v>0</v>
      </c>
      <c r="F8" s="40"/>
      <c r="G8" s="40"/>
      <c r="H8" s="85" t="str">
        <f>IF('Investoinnit ennen 2024'!G8="","",'Investoinnit ennen 2024'!G8)</f>
        <v/>
      </c>
      <c r="I8" s="32">
        <f t="shared" si="2"/>
        <v>0</v>
      </c>
      <c r="J8" s="17">
        <f t="shared" si="3"/>
        <v>0</v>
      </c>
      <c r="K8" s="17">
        <f t="shared" si="4"/>
        <v>0</v>
      </c>
      <c r="L8" s="17">
        <f t="shared" si="5"/>
        <v>0</v>
      </c>
      <c r="M8" s="24" cm="1">
        <f t="array" ref="M8">ROUND('Investoinnit ennen 2024'!K8*(Parametrit!$B$8/Parametrit!$B$7),_xlfn.IFS('2024'!S8=100,-2,'2024'!S8=1,0))</f>
        <v>679000</v>
      </c>
      <c r="N8" s="24"/>
      <c r="O8" s="25">
        <f>'Investoinnit ennen 2024'!L8</f>
        <v>50</v>
      </c>
      <c r="P8" s="60">
        <f>'Investoinnit ennen 2024'!M8</f>
        <v>65</v>
      </c>
      <c r="Q8" s="26" t="str">
        <f t="shared" ref="Q8:Q15" si="6">IF(AND(B8&gt;0,C8=""),"Ilmoita tuella rahoitettu osuus",IF(C8&gt;100,"Tuella rahoitettu osuus ei voi olla yli 100",IF(AND(B8&gt;0,H8=""),"Pitoaika puuttuu",IF(E8&gt;H8,"Keski-ikä ei voi olla suurempi kuin pitoaika",IF(AND(B8&gt;0,E8=""),"Keski-ikä puuttuu",IF(AND(B8&gt;0,OR(H8&lt;O8,H8&gt;P8)),"Syötetty pitoaika ei ole pitoaikavälin sisällä","OK"))))))</f>
        <v>OK</v>
      </c>
      <c r="S8">
        <v>100</v>
      </c>
    </row>
    <row r="9" spans="1:19" ht="15.75" thickBot="1" x14ac:dyDescent="0.3">
      <c r="A9" s="51" t="s">
        <v>40</v>
      </c>
      <c r="B9" s="32">
        <f t="shared" si="0"/>
        <v>0</v>
      </c>
      <c r="C9" s="40"/>
      <c r="D9" s="17">
        <f t="shared" si="1"/>
        <v>0</v>
      </c>
      <c r="E9" s="17">
        <f>Parametrit!$B$4-2024</f>
        <v>0</v>
      </c>
      <c r="F9" s="40"/>
      <c r="G9" s="40"/>
      <c r="H9" s="85" t="str">
        <f>IF('Investoinnit ennen 2024'!G9="","",'Investoinnit ennen 2024'!G9)</f>
        <v/>
      </c>
      <c r="I9" s="32">
        <f t="shared" si="2"/>
        <v>0</v>
      </c>
      <c r="J9" s="17">
        <f t="shared" si="3"/>
        <v>0</v>
      </c>
      <c r="K9" s="17">
        <f t="shared" si="4"/>
        <v>0</v>
      </c>
      <c r="L9" s="17">
        <f t="shared" si="5"/>
        <v>0</v>
      </c>
      <c r="M9" s="24" cm="1">
        <f t="array" ref="M9">ROUND('Investoinnit ennen 2024'!K9*(Parametrit!$B$8/Parametrit!$B$7),_xlfn.IFS('2024'!S9=100,-2,'2024'!S9=1,0))</f>
        <v>679000</v>
      </c>
      <c r="N9" s="24"/>
      <c r="O9" s="25">
        <f>'Investoinnit ennen 2024'!L9</f>
        <v>50</v>
      </c>
      <c r="P9" s="60">
        <f>'Investoinnit ennen 2024'!M9</f>
        <v>65</v>
      </c>
      <c r="Q9" s="26" t="str">
        <f t="shared" si="6"/>
        <v>OK</v>
      </c>
      <c r="S9">
        <v>100</v>
      </c>
    </row>
    <row r="10" spans="1:19" ht="15.75" thickBot="1" x14ac:dyDescent="0.3">
      <c r="A10" s="51" t="s">
        <v>41</v>
      </c>
      <c r="B10" s="32">
        <f t="shared" si="0"/>
        <v>0</v>
      </c>
      <c r="C10" s="40"/>
      <c r="D10" s="17">
        <f t="shared" si="1"/>
        <v>0</v>
      </c>
      <c r="E10" s="17">
        <f>Parametrit!$B$4-2024</f>
        <v>0</v>
      </c>
      <c r="F10" s="40"/>
      <c r="G10" s="40"/>
      <c r="H10" s="85" t="str">
        <f>IF('Investoinnit ennen 2024'!G10="","",'Investoinnit ennen 2024'!G10)</f>
        <v/>
      </c>
      <c r="I10" s="32">
        <f t="shared" si="2"/>
        <v>0</v>
      </c>
      <c r="J10" s="17">
        <f t="shared" si="3"/>
        <v>0</v>
      </c>
      <c r="K10" s="17">
        <f t="shared" si="4"/>
        <v>0</v>
      </c>
      <c r="L10" s="17">
        <f t="shared" si="5"/>
        <v>0</v>
      </c>
      <c r="M10" s="24" cm="1">
        <f t="array" ref="M10">ROUND('Investoinnit ennen 2024'!K10*(Parametrit!$B$8/Parametrit!$B$7),_xlfn.IFS('2024'!S10=100,-2,'2024'!S10=1,0))</f>
        <v>840700</v>
      </c>
      <c r="N10" s="24"/>
      <c r="O10" s="25">
        <f>'Investoinnit ennen 2024'!L10</f>
        <v>50</v>
      </c>
      <c r="P10" s="60">
        <f>'Investoinnit ennen 2024'!M10</f>
        <v>65</v>
      </c>
      <c r="Q10" s="26" t="str">
        <f t="shared" si="6"/>
        <v>OK</v>
      </c>
      <c r="S10">
        <v>100</v>
      </c>
    </row>
    <row r="11" spans="1:19" ht="15.75" thickBot="1" x14ac:dyDescent="0.3">
      <c r="A11" s="51" t="s">
        <v>42</v>
      </c>
      <c r="B11" s="32">
        <f t="shared" si="0"/>
        <v>0</v>
      </c>
      <c r="C11" s="40"/>
      <c r="D11" s="17">
        <f t="shared" si="1"/>
        <v>0</v>
      </c>
      <c r="E11" s="17">
        <f>Parametrit!$B$4-2024</f>
        <v>0</v>
      </c>
      <c r="F11" s="40"/>
      <c r="G11" s="40"/>
      <c r="H11" s="85" t="str">
        <f>IF('Investoinnit ennen 2024'!G11="","",'Investoinnit ennen 2024'!G11)</f>
        <v/>
      </c>
      <c r="I11" s="32">
        <f t="shared" si="2"/>
        <v>0</v>
      </c>
      <c r="J11" s="17">
        <f t="shared" si="3"/>
        <v>0</v>
      </c>
      <c r="K11" s="17">
        <f t="shared" si="4"/>
        <v>0</v>
      </c>
      <c r="L11" s="17">
        <f t="shared" si="5"/>
        <v>0</v>
      </c>
      <c r="M11" s="24" cm="1">
        <f t="array" ref="M11">ROUND('Investoinnit ennen 2024'!K11*(Parametrit!$B$8/Parametrit!$B$7),_xlfn.IFS('2024'!S11=100,-2,'2024'!S11=1,0))</f>
        <v>1077800</v>
      </c>
      <c r="N11" s="24"/>
      <c r="O11" s="25">
        <f>'Investoinnit ennen 2024'!L11</f>
        <v>50</v>
      </c>
      <c r="P11" s="60">
        <f>'Investoinnit ennen 2024'!M11</f>
        <v>65</v>
      </c>
      <c r="Q11" s="26" t="str">
        <f t="shared" si="6"/>
        <v>OK</v>
      </c>
      <c r="S11">
        <v>100</v>
      </c>
    </row>
    <row r="12" spans="1:19" ht="15.75" thickBot="1" x14ac:dyDescent="0.3">
      <c r="A12" s="51" t="s">
        <v>43</v>
      </c>
      <c r="B12" s="32">
        <f t="shared" si="0"/>
        <v>0</v>
      </c>
      <c r="C12" s="40"/>
      <c r="D12" s="17">
        <f t="shared" si="1"/>
        <v>0</v>
      </c>
      <c r="E12" s="17">
        <f>Parametrit!$B$4-2024</f>
        <v>0</v>
      </c>
      <c r="F12" s="40"/>
      <c r="G12" s="40"/>
      <c r="H12" s="85" t="str">
        <f>IF('Investoinnit ennen 2024'!G12="","",'Investoinnit ennen 2024'!G12)</f>
        <v/>
      </c>
      <c r="I12" s="32">
        <f t="shared" si="2"/>
        <v>0</v>
      </c>
      <c r="J12" s="17">
        <f t="shared" si="3"/>
        <v>0</v>
      </c>
      <c r="K12" s="17">
        <f t="shared" si="4"/>
        <v>0</v>
      </c>
      <c r="L12" s="17">
        <f t="shared" si="5"/>
        <v>0</v>
      </c>
      <c r="M12" s="24" cm="1">
        <f t="array" ref="M12">ROUND('Investoinnit ennen 2024'!K12*(Parametrit!$B$8/Parametrit!$B$7),_xlfn.IFS('2024'!S12=100,-2,'2024'!S12=1,0))</f>
        <v>1314900</v>
      </c>
      <c r="N12" s="24"/>
      <c r="O12" s="25">
        <f>'Investoinnit ennen 2024'!L12</f>
        <v>50</v>
      </c>
      <c r="P12" s="60">
        <f>'Investoinnit ennen 2024'!M12</f>
        <v>65</v>
      </c>
      <c r="Q12" s="26" t="str">
        <f t="shared" si="6"/>
        <v>OK</v>
      </c>
      <c r="S12">
        <v>100</v>
      </c>
    </row>
    <row r="13" spans="1:19" ht="15.75" thickBot="1" x14ac:dyDescent="0.3">
      <c r="A13" s="51" t="s">
        <v>44</v>
      </c>
      <c r="B13" s="32">
        <f t="shared" si="0"/>
        <v>0</v>
      </c>
      <c r="C13" s="40"/>
      <c r="D13" s="17">
        <f t="shared" si="1"/>
        <v>0</v>
      </c>
      <c r="E13" s="17">
        <f>Parametrit!$B$4-2024</f>
        <v>0</v>
      </c>
      <c r="F13" s="40"/>
      <c r="G13" s="40"/>
      <c r="H13" s="85" t="str">
        <f>IF('Investoinnit ennen 2024'!G13="","",'Investoinnit ennen 2024'!G13)</f>
        <v/>
      </c>
      <c r="I13" s="32">
        <f t="shared" si="2"/>
        <v>0</v>
      </c>
      <c r="J13" s="17">
        <f t="shared" si="3"/>
        <v>0</v>
      </c>
      <c r="K13" s="17">
        <f t="shared" si="4"/>
        <v>0</v>
      </c>
      <c r="L13" s="17">
        <f t="shared" si="5"/>
        <v>0</v>
      </c>
      <c r="M13" s="24" cm="1">
        <f t="array" ref="M13">ROUND('Investoinnit ennen 2024'!K13*(Parametrit!$B$8/Parametrit!$B$7),_xlfn.IFS('2024'!S13=100,-2,'2024'!S13=1,0))</f>
        <v>1810700</v>
      </c>
      <c r="N13" s="24"/>
      <c r="O13" s="25">
        <f>'Investoinnit ennen 2024'!L13</f>
        <v>50</v>
      </c>
      <c r="P13" s="60">
        <f>'Investoinnit ennen 2024'!M13</f>
        <v>65</v>
      </c>
      <c r="Q13" s="26" t="str">
        <f t="shared" si="6"/>
        <v>OK</v>
      </c>
      <c r="S13">
        <v>100</v>
      </c>
    </row>
    <row r="14" spans="1:19" ht="15.75" thickBot="1" x14ac:dyDescent="0.3">
      <c r="A14" s="51" t="s">
        <v>45</v>
      </c>
      <c r="B14" s="32">
        <f t="shared" si="0"/>
        <v>0</v>
      </c>
      <c r="C14" s="40"/>
      <c r="D14" s="17">
        <f t="shared" si="1"/>
        <v>0</v>
      </c>
      <c r="E14" s="17">
        <f>Parametrit!$B$4-2024</f>
        <v>0</v>
      </c>
      <c r="F14" s="40"/>
      <c r="G14" s="40"/>
      <c r="H14" s="85" t="str">
        <f>IF('Investoinnit ennen 2024'!G14="","",'Investoinnit ennen 2024'!G14)</f>
        <v/>
      </c>
      <c r="I14" s="32">
        <f t="shared" si="2"/>
        <v>0</v>
      </c>
      <c r="J14" s="17">
        <f t="shared" si="3"/>
        <v>0</v>
      </c>
      <c r="K14" s="17">
        <f t="shared" si="4"/>
        <v>0</v>
      </c>
      <c r="L14" s="17">
        <f t="shared" si="5"/>
        <v>0</v>
      </c>
      <c r="M14" s="24" cm="1">
        <f t="array" ref="M14">ROUND('Investoinnit ennen 2024'!K14*(Parametrit!$B$8/Parametrit!$B$7),_xlfn.IFS('2024'!S14=100,-2,'2024'!S14=1,0))</f>
        <v>1896900</v>
      </c>
      <c r="N14" s="24"/>
      <c r="O14" s="25">
        <f>'Investoinnit ennen 2024'!L14</f>
        <v>50</v>
      </c>
      <c r="P14" s="60">
        <f>'Investoinnit ennen 2024'!M14</f>
        <v>65</v>
      </c>
      <c r="Q14" s="26" t="str">
        <f t="shared" si="6"/>
        <v>OK</v>
      </c>
      <c r="S14">
        <v>100</v>
      </c>
    </row>
    <row r="15" spans="1:19" ht="15.75" thickBot="1" x14ac:dyDescent="0.3">
      <c r="A15" s="51" t="s">
        <v>46</v>
      </c>
      <c r="B15" s="32">
        <f t="shared" si="0"/>
        <v>0</v>
      </c>
      <c r="C15" s="40"/>
      <c r="D15" s="17">
        <f t="shared" si="1"/>
        <v>0</v>
      </c>
      <c r="E15" s="17">
        <f>Parametrit!$B$4-2024</f>
        <v>0</v>
      </c>
      <c r="F15" s="40"/>
      <c r="G15" s="40"/>
      <c r="H15" s="85" t="str">
        <f>IF('Investoinnit ennen 2024'!G15="","",'Investoinnit ennen 2024'!G15)</f>
        <v/>
      </c>
      <c r="I15" s="32">
        <f t="shared" si="2"/>
        <v>0</v>
      </c>
      <c r="J15" s="17">
        <f t="shared" si="3"/>
        <v>0</v>
      </c>
      <c r="K15" s="17">
        <f t="shared" si="4"/>
        <v>0</v>
      </c>
      <c r="L15" s="17">
        <f t="shared" si="5"/>
        <v>0</v>
      </c>
      <c r="M15" s="24" cm="1">
        <f t="array" ref="M15">ROUND('Investoinnit ennen 2024'!K15*(Parametrit!$B$8/Parametrit!$B$7),_xlfn.IFS('2024'!S15=100,-2,'2024'!S15=1,0))</f>
        <v>4084800</v>
      </c>
      <c r="N15" s="24"/>
      <c r="O15" s="25">
        <f>'Investoinnit ennen 2024'!L15</f>
        <v>50</v>
      </c>
      <c r="P15" s="60">
        <f>'Investoinnit ennen 2024'!M15</f>
        <v>65</v>
      </c>
      <c r="Q15" s="26" t="str">
        <f t="shared" si="6"/>
        <v>OK</v>
      </c>
      <c r="S15">
        <v>100</v>
      </c>
    </row>
    <row r="16" spans="1:19" ht="15.75" thickBot="1" x14ac:dyDescent="0.3">
      <c r="A16" s="46" t="s">
        <v>34</v>
      </c>
      <c r="B16" s="31"/>
      <c r="C16" s="42"/>
      <c r="D16" s="50"/>
      <c r="E16" s="50"/>
      <c r="F16" s="42"/>
      <c r="G16" s="42"/>
      <c r="H16" s="88"/>
      <c r="I16" s="72"/>
      <c r="J16" s="50"/>
      <c r="K16" s="50"/>
      <c r="L16" s="50"/>
      <c r="M16" s="70"/>
      <c r="N16" s="70"/>
      <c r="O16" s="71"/>
      <c r="P16" s="74"/>
      <c r="S16">
        <v>100</v>
      </c>
    </row>
    <row r="17" spans="1:19" ht="15.75" thickBot="1" x14ac:dyDescent="0.3">
      <c r="A17" s="51" t="s">
        <v>36</v>
      </c>
      <c r="B17" s="32">
        <f t="shared" ref="B17:B24" si="7">F17-G17</f>
        <v>0</v>
      </c>
      <c r="C17" s="40"/>
      <c r="D17" s="17">
        <f t="shared" si="1"/>
        <v>0</v>
      </c>
      <c r="E17" s="17">
        <f>Parametrit!$B$4-2024</f>
        <v>0</v>
      </c>
      <c r="F17" s="40"/>
      <c r="G17" s="40"/>
      <c r="H17" s="85" t="str">
        <f>IF('Investoinnit ennen 2024'!G17="","",'Investoinnit ennen 2024'!G17)</f>
        <v/>
      </c>
      <c r="I17" s="32">
        <f t="shared" si="2"/>
        <v>0</v>
      </c>
      <c r="J17" s="17">
        <f t="shared" si="3"/>
        <v>0</v>
      </c>
      <c r="K17" s="17">
        <f t="shared" si="4"/>
        <v>0</v>
      </c>
      <c r="L17" s="17">
        <f t="shared" si="5"/>
        <v>0</v>
      </c>
      <c r="M17" s="24" cm="1">
        <f t="array" ref="M17">ROUND('Investoinnit ennen 2024'!K17*(Parametrit!$B$8/Parametrit!$B$7),_xlfn.IFS('2024'!S17=100,-2,'2024'!S17=1,0))</f>
        <v>1056200</v>
      </c>
      <c r="N17" s="24"/>
      <c r="O17" s="25">
        <f>'Investoinnit ennen 2024'!L17</f>
        <v>50</v>
      </c>
      <c r="P17" s="60">
        <f>'Investoinnit ennen 2024'!M17</f>
        <v>65</v>
      </c>
      <c r="Q17" s="26" t="str">
        <f t="shared" ref="Q17:Q18" si="8">IF(AND(B17&gt;0,C17=""),"Ilmoita tuella rahoitettu osuus",IF(C17&gt;100,"Tuella rahoitettu osuus ei voi olla yli 100",IF(AND(B17&gt;0,H17=""),"Pitoaika puuttuu",IF(E17&gt;H17,"Keski-ikä ei voi olla suurempi kuin pitoaika",IF(AND(B17&gt;0,E17=""),"Keski-ikä puuttuu",IF(AND(B17&gt;0,OR(H17&lt;O17,H17&gt;P17)),"Syötetty pitoaika ei ole pitoaikavälin sisällä","OK"))))))</f>
        <v>OK</v>
      </c>
      <c r="S17">
        <v>100</v>
      </c>
    </row>
    <row r="18" spans="1:19" ht="15.75" thickBot="1" x14ac:dyDescent="0.3">
      <c r="A18" s="51" t="s">
        <v>42</v>
      </c>
      <c r="B18" s="32">
        <f t="shared" si="7"/>
        <v>0</v>
      </c>
      <c r="C18" s="40"/>
      <c r="D18" s="17">
        <f t="shared" si="1"/>
        <v>0</v>
      </c>
      <c r="E18" s="17">
        <f>Parametrit!$B$4-2024</f>
        <v>0</v>
      </c>
      <c r="F18" s="40"/>
      <c r="G18" s="40"/>
      <c r="H18" s="85" t="str">
        <f>IF('Investoinnit ennen 2024'!G18="","",'Investoinnit ennen 2024'!G18)</f>
        <v/>
      </c>
      <c r="I18" s="32">
        <f t="shared" si="2"/>
        <v>0</v>
      </c>
      <c r="J18" s="17">
        <f t="shared" si="3"/>
        <v>0</v>
      </c>
      <c r="K18" s="17">
        <f t="shared" si="4"/>
        <v>0</v>
      </c>
      <c r="L18" s="17">
        <f t="shared" si="5"/>
        <v>0</v>
      </c>
      <c r="M18" s="24" cm="1">
        <f t="array" ref="M18">ROUND('Investoinnit ennen 2024'!K18*(Parametrit!$B$8/Parametrit!$B$7),_xlfn.IFS('2024'!S18=100,-2,'2024'!S18=1,0))</f>
        <v>1056200</v>
      </c>
      <c r="N18" s="24"/>
      <c r="O18" s="25">
        <f>'Investoinnit ennen 2024'!L18</f>
        <v>50</v>
      </c>
      <c r="P18" s="60">
        <f>'Investoinnit ennen 2024'!M18</f>
        <v>65</v>
      </c>
      <c r="Q18" s="26" t="str">
        <f t="shared" si="8"/>
        <v>OK</v>
      </c>
      <c r="S18">
        <v>100</v>
      </c>
    </row>
    <row r="19" spans="1:19" ht="15.75" thickBot="1" x14ac:dyDescent="0.3">
      <c r="A19" s="46" t="s">
        <v>47</v>
      </c>
      <c r="B19" s="72"/>
      <c r="C19" s="42"/>
      <c r="D19" s="50"/>
      <c r="E19" s="50"/>
      <c r="F19" s="42"/>
      <c r="G19" s="42"/>
      <c r="H19" s="89"/>
      <c r="I19" s="72"/>
      <c r="J19" s="50"/>
      <c r="K19" s="50"/>
      <c r="L19" s="50"/>
      <c r="M19" s="70"/>
      <c r="N19" s="70"/>
      <c r="O19" s="71"/>
      <c r="P19" s="74"/>
      <c r="Q19" s="26"/>
      <c r="S19">
        <v>100</v>
      </c>
    </row>
    <row r="20" spans="1:19" ht="15.75" thickBot="1" x14ac:dyDescent="0.3">
      <c r="A20" s="51" t="s">
        <v>48</v>
      </c>
      <c r="B20" s="32">
        <f t="shared" si="7"/>
        <v>0</v>
      </c>
      <c r="C20" s="40"/>
      <c r="D20" s="17">
        <f t="shared" si="1"/>
        <v>0</v>
      </c>
      <c r="E20" s="17">
        <f>Parametrit!$B$4-2024</f>
        <v>0</v>
      </c>
      <c r="F20" s="40"/>
      <c r="G20" s="40"/>
      <c r="H20" s="85" t="str">
        <f>IF('Investoinnit ennen 2024'!G20="","",'Investoinnit ennen 2024'!G20)</f>
        <v/>
      </c>
      <c r="I20" s="32">
        <f t="shared" si="2"/>
        <v>0</v>
      </c>
      <c r="J20" s="17">
        <f t="shared" si="3"/>
        <v>0</v>
      </c>
      <c r="K20" s="17">
        <f t="shared" si="4"/>
        <v>0</v>
      </c>
      <c r="L20" s="17">
        <f t="shared" si="5"/>
        <v>0</v>
      </c>
      <c r="M20" s="24" cm="1">
        <f t="array" ref="M20">ROUND('Investoinnit ennen 2024'!K20*(Parametrit!$B$8/Parametrit!$B$7),_xlfn.IFS('2024'!S20=100,-2,'2024'!S20=1,0))</f>
        <v>409600</v>
      </c>
      <c r="N20" s="24"/>
      <c r="O20" s="25">
        <f>'Investoinnit ennen 2024'!L20</f>
        <v>65</v>
      </c>
      <c r="P20" s="60">
        <f>'Investoinnit ennen 2024'!M20</f>
        <v>65</v>
      </c>
      <c r="Q20" s="26" t="str">
        <f t="shared" ref="Q20:Q22" si="9">IF(AND(B20&gt;0,C20=""),"Ilmoita tuella rahoitettu osuus",IF(C20&gt;100,"Tuella rahoitettu osuus ei voi olla yli 100",IF(AND(B20&gt;0,H20=""),"Pitoaika puuttuu",IF(E20&gt;H20,"Keski-ikä ei voi olla suurempi kuin pitoaika",IF(AND(B20&gt;0,E20=""),"Keski-ikä puuttuu",IF(AND(B20&gt;0,OR(H20&lt;O20,H20&gt;P20)),"Syötetty pitoaika ei ole pitoaikavälin sisällä","OK"))))))</f>
        <v>OK</v>
      </c>
      <c r="S20">
        <v>100</v>
      </c>
    </row>
    <row r="21" spans="1:19" ht="15.75" thickBot="1" x14ac:dyDescent="0.3">
      <c r="A21" s="51" t="s">
        <v>49</v>
      </c>
      <c r="B21" s="32">
        <f t="shared" si="7"/>
        <v>0</v>
      </c>
      <c r="C21" s="40"/>
      <c r="D21" s="17">
        <f t="shared" si="1"/>
        <v>0</v>
      </c>
      <c r="E21" s="17">
        <f>Parametrit!$B$4-2024</f>
        <v>0</v>
      </c>
      <c r="F21" s="40"/>
      <c r="G21" s="40"/>
      <c r="H21" s="85" t="str">
        <f>IF('Investoinnit ennen 2024'!G21="","",'Investoinnit ennen 2024'!G21)</f>
        <v/>
      </c>
      <c r="I21" s="32">
        <f t="shared" si="2"/>
        <v>0</v>
      </c>
      <c r="J21" s="17">
        <f t="shared" si="3"/>
        <v>0</v>
      </c>
      <c r="K21" s="17">
        <f t="shared" si="4"/>
        <v>0</v>
      </c>
      <c r="L21" s="17">
        <f t="shared" si="5"/>
        <v>0</v>
      </c>
      <c r="M21" s="24" cm="1">
        <f t="array" ref="M21">ROUND('Investoinnit ennen 2024'!K21*(Parametrit!$B$8/Parametrit!$B$7),_xlfn.IFS('2024'!S21=100,-2,'2024'!S21=1,0))</f>
        <v>355700</v>
      </c>
      <c r="N21" s="24"/>
      <c r="O21" s="25">
        <f>'Investoinnit ennen 2024'!L21</f>
        <v>65</v>
      </c>
      <c r="P21" s="60">
        <f>'Investoinnit ennen 2024'!M21</f>
        <v>65</v>
      </c>
      <c r="Q21" s="26" t="str">
        <f t="shared" si="9"/>
        <v>OK</v>
      </c>
      <c r="S21">
        <v>100</v>
      </c>
    </row>
    <row r="22" spans="1:19" ht="15.75" thickBot="1" x14ac:dyDescent="0.3">
      <c r="A22" s="51" t="s">
        <v>50</v>
      </c>
      <c r="B22" s="32">
        <f t="shared" si="7"/>
        <v>0</v>
      </c>
      <c r="C22" s="40"/>
      <c r="D22" s="17">
        <f t="shared" si="1"/>
        <v>0</v>
      </c>
      <c r="E22" s="17">
        <f>Parametrit!$B$4-2024</f>
        <v>0</v>
      </c>
      <c r="F22" s="40"/>
      <c r="G22" s="40"/>
      <c r="H22" s="85" t="str">
        <f>IF('Investoinnit ennen 2024'!G22="","",'Investoinnit ennen 2024'!G22)</f>
        <v/>
      </c>
      <c r="I22" s="32">
        <f t="shared" si="2"/>
        <v>0</v>
      </c>
      <c r="J22" s="17">
        <f t="shared" si="3"/>
        <v>0</v>
      </c>
      <c r="K22" s="17">
        <f t="shared" si="4"/>
        <v>0</v>
      </c>
      <c r="L22" s="17">
        <f t="shared" si="5"/>
        <v>0</v>
      </c>
      <c r="M22" s="24" cm="1">
        <f t="array" ref="M22">ROUND('Investoinnit ennen 2024'!K22*(Parametrit!$B$8/Parametrit!$B$7),_xlfn.IFS('2024'!S22=100,-2,'2024'!S22=1,0))</f>
        <v>334100</v>
      </c>
      <c r="N22" s="24"/>
      <c r="O22" s="25">
        <f>'Investoinnit ennen 2024'!L22</f>
        <v>65</v>
      </c>
      <c r="P22" s="60">
        <f>'Investoinnit ennen 2024'!M22</f>
        <v>65</v>
      </c>
      <c r="Q22" s="26" t="str">
        <f t="shared" si="9"/>
        <v>OK</v>
      </c>
      <c r="S22">
        <v>100</v>
      </c>
    </row>
    <row r="23" spans="1:19" ht="15.75" thickBot="1" x14ac:dyDescent="0.3">
      <c r="A23" s="46" t="s">
        <v>51</v>
      </c>
      <c r="B23" s="72"/>
      <c r="C23" s="42"/>
      <c r="D23" s="50"/>
      <c r="E23" s="50"/>
      <c r="F23" s="42"/>
      <c r="G23" s="42"/>
      <c r="H23" s="89"/>
      <c r="I23" s="72"/>
      <c r="J23" s="50"/>
      <c r="K23" s="50"/>
      <c r="L23" s="50"/>
      <c r="M23" s="70"/>
      <c r="N23" s="70"/>
      <c r="O23" s="71"/>
      <c r="P23" s="74"/>
      <c r="Q23" s="26"/>
      <c r="S23">
        <v>100</v>
      </c>
    </row>
    <row r="24" spans="1:19" ht="15.75" thickBot="1" x14ac:dyDescent="0.3">
      <c r="A24" s="51" t="s">
        <v>51</v>
      </c>
      <c r="B24" s="32">
        <f t="shared" si="7"/>
        <v>0</v>
      </c>
      <c r="C24" s="40"/>
      <c r="D24" s="17">
        <f t="shared" si="1"/>
        <v>0</v>
      </c>
      <c r="E24" s="17">
        <f>Parametrit!$B$4-2024</f>
        <v>0</v>
      </c>
      <c r="F24" s="40"/>
      <c r="G24" s="40"/>
      <c r="H24" s="85" t="str">
        <f>IF('Investoinnit ennen 2024'!G24="","",'Investoinnit ennen 2024'!G24)</f>
        <v/>
      </c>
      <c r="I24" s="32">
        <f t="shared" si="2"/>
        <v>0</v>
      </c>
      <c r="J24" s="17">
        <f t="shared" si="3"/>
        <v>0</v>
      </c>
      <c r="K24" s="17">
        <f t="shared" si="4"/>
        <v>0</v>
      </c>
      <c r="L24" s="17">
        <f t="shared" si="5"/>
        <v>0</v>
      </c>
      <c r="M24" s="24" cm="1">
        <f t="array" ref="M24">ROUND('Investoinnit ennen 2024'!K24*(Parametrit!$B$8/Parametrit!$B$7),_xlfn.IFS('2024'!S24=100,-2,'2024'!S24=1,0))</f>
        <v>560200</v>
      </c>
      <c r="N24" s="24"/>
      <c r="O24" s="25">
        <f>'Investoinnit ennen 2024'!L24</f>
        <v>65</v>
      </c>
      <c r="P24" s="60">
        <f>'Investoinnit ennen 2024'!M24</f>
        <v>65</v>
      </c>
      <c r="Q24" s="26" t="str">
        <f>IF(AND(B24&gt;0,C24=""),"Ilmoita tuella rahoitettu osuus",IF(C24&gt;100,"Tuella rahoitettu osuus ei voi olla yli 100",IF(AND(B24&gt;0,H24=""),"Pitoaika puuttuu",IF(E24&gt;H24,"Keski-ikä ei voi olla suurempi kuin pitoaika",IF(AND(B24&gt;0,E24=""),"Keski-ikä puuttuu",IF(AND(B24&gt;0,OR(H24&lt;O24,H24&gt;P24)),"Syötetty pitoaika ei ole pitoaikavälin sisällä","OK"))))))</f>
        <v>OK</v>
      </c>
      <c r="S24">
        <v>100</v>
      </c>
    </row>
    <row r="25" spans="1:19" ht="15.75" thickBot="1" x14ac:dyDescent="0.3">
      <c r="A25" s="46" t="s">
        <v>52</v>
      </c>
      <c r="B25" s="31"/>
      <c r="C25" s="42"/>
      <c r="D25" s="50"/>
      <c r="E25" s="50"/>
      <c r="F25" s="42"/>
      <c r="G25" s="42"/>
      <c r="H25" s="88"/>
      <c r="I25" s="72"/>
      <c r="J25" s="50"/>
      <c r="K25" s="50"/>
      <c r="L25" s="50"/>
      <c r="M25" s="70"/>
      <c r="N25" s="70"/>
      <c r="O25" s="71"/>
      <c r="P25" s="74"/>
      <c r="S25">
        <v>100</v>
      </c>
    </row>
    <row r="26" spans="1:19" ht="15.75" thickBot="1" x14ac:dyDescent="0.3">
      <c r="A26" s="51" t="s">
        <v>52</v>
      </c>
      <c r="B26" s="32">
        <f t="shared" ref="B26:B38" si="10">F26-G26</f>
        <v>0</v>
      </c>
      <c r="C26" s="40"/>
      <c r="D26" s="17">
        <f t="shared" si="1"/>
        <v>0</v>
      </c>
      <c r="E26" s="17">
        <f>Parametrit!$B$4-2024</f>
        <v>0</v>
      </c>
      <c r="F26" s="40"/>
      <c r="G26" s="40"/>
      <c r="H26" s="85" t="str">
        <f>IF('Investoinnit ennen 2024'!G26="","",'Investoinnit ennen 2024'!G26)</f>
        <v/>
      </c>
      <c r="I26" s="32">
        <f t="shared" si="2"/>
        <v>0</v>
      </c>
      <c r="J26" s="17">
        <f t="shared" si="3"/>
        <v>0</v>
      </c>
      <c r="K26" s="17">
        <f t="shared" si="4"/>
        <v>0</v>
      </c>
      <c r="L26" s="17">
        <f t="shared" si="5"/>
        <v>0</v>
      </c>
      <c r="M26" s="24" cm="1">
        <f t="array" ref="M26">ROUND('Investoinnit ennen 2024'!K26*(Parametrit!$B$8/Parametrit!$B$7),_xlfn.IFS('2024'!S26=100,-2,'2024'!S26=1,0))</f>
        <v>309300</v>
      </c>
      <c r="N26" s="24"/>
      <c r="O26" s="25">
        <f>'Investoinnit ennen 2024'!L26</f>
        <v>65</v>
      </c>
      <c r="P26" s="60">
        <f>'Investoinnit ennen 2024'!M26</f>
        <v>65</v>
      </c>
      <c r="Q26" s="26" t="str">
        <f>IF(AND(B26&gt;0,C26=""),"Ilmoita tuella rahoitettu osuus",IF(C26&gt;100,"Tuella rahoitettu osuus ei voi olla yli 100",IF(AND(B26&gt;0,H26=""),"Pitoaika puuttuu",IF(E26&gt;H26,"Keski-ikä ei voi olla suurempi kuin pitoaika",IF(AND(B26&gt;0,E26=""),"Keski-ikä puuttuu",IF(AND(B26&gt;0,OR(H26&lt;O26,H26&gt;P26)),"Syötetty pitoaika ei ole pitoaikavälin sisällä","OK"))))))</f>
        <v>OK</v>
      </c>
      <c r="S26">
        <v>100</v>
      </c>
    </row>
    <row r="27" spans="1:19" ht="15.75" thickBot="1" x14ac:dyDescent="0.3">
      <c r="A27" s="46" t="s">
        <v>53</v>
      </c>
      <c r="B27" s="72"/>
      <c r="C27" s="42"/>
      <c r="D27" s="50"/>
      <c r="E27" s="50"/>
      <c r="F27" s="42"/>
      <c r="G27" s="42"/>
      <c r="H27" s="90"/>
      <c r="I27" s="72"/>
      <c r="J27" s="50"/>
      <c r="K27" s="50"/>
      <c r="L27" s="50"/>
      <c r="M27" s="70"/>
      <c r="N27" s="70"/>
      <c r="O27" s="71"/>
      <c r="P27" s="74"/>
      <c r="Q27" s="26"/>
      <c r="S27">
        <v>100</v>
      </c>
    </row>
    <row r="28" spans="1:19" ht="15.75" thickBot="1" x14ac:dyDescent="0.3">
      <c r="A28" s="51" t="s">
        <v>53</v>
      </c>
      <c r="B28" s="32">
        <f t="shared" si="10"/>
        <v>0</v>
      </c>
      <c r="C28" s="40"/>
      <c r="D28" s="17">
        <f t="shared" si="1"/>
        <v>0</v>
      </c>
      <c r="E28" s="17">
        <f>Parametrit!$B$4-2024</f>
        <v>0</v>
      </c>
      <c r="F28" s="40"/>
      <c r="G28" s="40"/>
      <c r="H28" s="85" t="str">
        <f>IF('Investoinnit ennen 2024'!G28="","",'Investoinnit ennen 2024'!G28)</f>
        <v/>
      </c>
      <c r="I28" s="32">
        <f t="shared" si="2"/>
        <v>0</v>
      </c>
      <c r="J28" s="17">
        <f t="shared" si="3"/>
        <v>0</v>
      </c>
      <c r="K28" s="17">
        <f t="shared" si="4"/>
        <v>0</v>
      </c>
      <c r="L28" s="17">
        <f t="shared" si="5"/>
        <v>0</v>
      </c>
      <c r="M28" s="24" cm="1">
        <f t="array" ref="M28">ROUND('Investoinnit ennen 2024'!K28*(Parametrit!$B$8/Parametrit!$B$7),_xlfn.IFS('2024'!S28=100,-2,'2024'!S28=1,0))</f>
        <v>375100</v>
      </c>
      <c r="N28" s="24"/>
      <c r="O28" s="25">
        <f>'Investoinnit ennen 2024'!L28</f>
        <v>65</v>
      </c>
      <c r="P28" s="60">
        <f>'Investoinnit ennen 2024'!M28</f>
        <v>65</v>
      </c>
      <c r="Q28" s="26" t="str">
        <f>IF(AND(B28&gt;0,C28=""),"Ilmoita tuella rahoitettu osuus",IF(C28&gt;100,"Tuella rahoitettu osuus ei voi olla yli 100",IF(AND(B28&gt;0,H28=""),"Pitoaika puuttuu",IF(E28&gt;H28,"Keski-ikä ei voi olla suurempi kuin pitoaika",IF(AND(B28&gt;0,E28=""),"Keski-ikä puuttuu",IF(AND(B28&gt;0,OR(H28&lt;O28,H28&gt;P28)),"Syötetty pitoaika ei ole pitoaikavälin sisällä","OK"))))))</f>
        <v>OK</v>
      </c>
      <c r="S28">
        <v>100</v>
      </c>
    </row>
    <row r="29" spans="1:19" ht="15.75" thickBot="1" x14ac:dyDescent="0.3">
      <c r="A29" s="45" t="s">
        <v>54</v>
      </c>
      <c r="B29" s="67"/>
      <c r="C29" s="48"/>
      <c r="D29" s="49"/>
      <c r="E29" s="49"/>
      <c r="F29" s="48"/>
      <c r="G29" s="48"/>
      <c r="H29" s="94"/>
      <c r="I29" s="75"/>
      <c r="J29" s="49"/>
      <c r="K29" s="49"/>
      <c r="L29" s="49"/>
      <c r="M29" s="68"/>
      <c r="N29" s="68"/>
      <c r="O29" s="69"/>
      <c r="P29" s="76"/>
      <c r="Q29" s="26"/>
      <c r="S29">
        <v>100</v>
      </c>
    </row>
    <row r="30" spans="1:19" ht="15.75" thickBot="1" x14ac:dyDescent="0.3">
      <c r="A30" s="46" t="s">
        <v>55</v>
      </c>
      <c r="B30" s="72"/>
      <c r="C30" s="42"/>
      <c r="D30" s="50"/>
      <c r="E30" s="50"/>
      <c r="F30" s="42"/>
      <c r="G30" s="42"/>
      <c r="H30" s="90"/>
      <c r="I30" s="72"/>
      <c r="J30" s="50"/>
      <c r="K30" s="50"/>
      <c r="L30" s="50"/>
      <c r="M30" s="70"/>
      <c r="N30" s="70"/>
      <c r="O30" s="71"/>
      <c r="P30" s="74"/>
      <c r="Q30" s="26"/>
      <c r="S30">
        <v>100</v>
      </c>
    </row>
    <row r="31" spans="1:19" ht="21.75" thickBot="1" x14ac:dyDescent="0.3">
      <c r="A31" s="51" t="s">
        <v>56</v>
      </c>
      <c r="B31" s="32">
        <f t="shared" si="10"/>
        <v>0</v>
      </c>
      <c r="C31" s="40"/>
      <c r="D31" s="17">
        <f t="shared" si="1"/>
        <v>0</v>
      </c>
      <c r="E31" s="17">
        <f>Parametrit!$B$4-2024</f>
        <v>0</v>
      </c>
      <c r="F31" s="40"/>
      <c r="G31" s="40"/>
      <c r="H31" s="85" t="str">
        <f>IF('Investoinnit ennen 2024'!G31="","",'Investoinnit ennen 2024'!G31)</f>
        <v/>
      </c>
      <c r="I31" s="32">
        <f t="shared" si="2"/>
        <v>0</v>
      </c>
      <c r="J31" s="17">
        <f t="shared" si="3"/>
        <v>0</v>
      </c>
      <c r="K31" s="17">
        <f t="shared" si="4"/>
        <v>0</v>
      </c>
      <c r="L31" s="17">
        <f t="shared" si="5"/>
        <v>0</v>
      </c>
      <c r="M31" s="24" cm="1">
        <f t="array" ref="M31">ROUND('Investoinnit ennen 2024'!K31*(Parametrit!$B$8/Parametrit!$B$7),_xlfn.IFS('2024'!S31=100,-2,'2024'!S31=1,0))</f>
        <v>2026300</v>
      </c>
      <c r="N31" s="24"/>
      <c r="O31" s="25">
        <f>'Investoinnit ennen 2024'!L31</f>
        <v>65</v>
      </c>
      <c r="P31" s="60">
        <f>'Investoinnit ennen 2024'!M31</f>
        <v>65</v>
      </c>
      <c r="Q31" s="26" t="str">
        <f t="shared" ref="Q31:Q46" si="11">IF(AND(B31&gt;0,C31=""),"Ilmoita tuella rahoitettu osuus",IF(C31&gt;100,"Tuella rahoitettu osuus ei voi olla yli 100",IF(AND(B31&gt;0,H31=""),"Pitoaika puuttuu",IF(E31&gt;H31,"Keski-ikä ei voi olla suurempi kuin pitoaika",IF(AND(B31&gt;0,E31=""),"Keski-ikä puuttuu",IF(AND(B31&gt;0,OR(H31&lt;O31,H31&gt;P31)),"Syötetty pitoaika ei ole pitoaikavälin sisällä","OK"))))))</f>
        <v>OK</v>
      </c>
      <c r="S31">
        <v>100</v>
      </c>
    </row>
    <row r="32" spans="1:19" ht="15.75" thickBot="1" x14ac:dyDescent="0.3">
      <c r="A32" s="51" t="s">
        <v>57</v>
      </c>
      <c r="B32" s="32">
        <f t="shared" si="10"/>
        <v>0</v>
      </c>
      <c r="C32" s="40"/>
      <c r="D32" s="17">
        <f t="shared" si="1"/>
        <v>0</v>
      </c>
      <c r="E32" s="17">
        <f>Parametrit!$B$4-2024</f>
        <v>0</v>
      </c>
      <c r="F32" s="40"/>
      <c r="G32" s="40"/>
      <c r="H32" s="85" t="str">
        <f>IF('Investoinnit ennen 2024'!G32="","",'Investoinnit ennen 2024'!G32)</f>
        <v/>
      </c>
      <c r="I32" s="32">
        <f t="shared" si="2"/>
        <v>0</v>
      </c>
      <c r="J32" s="17">
        <f t="shared" si="3"/>
        <v>0</v>
      </c>
      <c r="K32" s="17">
        <f t="shared" si="4"/>
        <v>0</v>
      </c>
      <c r="L32" s="17">
        <f t="shared" si="5"/>
        <v>0</v>
      </c>
      <c r="M32" s="24" cm="1">
        <f t="array" ref="M32">ROUND('Investoinnit ennen 2024'!K32*(Parametrit!$B$8/Parametrit!$B$7),_xlfn.IFS('2024'!S32=100,-2,'2024'!S32=1,0))</f>
        <v>161700</v>
      </c>
      <c r="N32" s="24"/>
      <c r="O32" s="25">
        <f>'Investoinnit ennen 2024'!L32</f>
        <v>20</v>
      </c>
      <c r="P32" s="60">
        <f>'Investoinnit ennen 2024'!M32</f>
        <v>20</v>
      </c>
      <c r="Q32" s="26" t="str">
        <f t="shared" si="11"/>
        <v>OK</v>
      </c>
      <c r="S32">
        <v>100</v>
      </c>
    </row>
    <row r="33" spans="1:19" ht="15.75" thickBot="1" x14ac:dyDescent="0.3">
      <c r="A33" s="51" t="s">
        <v>58</v>
      </c>
      <c r="B33" s="32">
        <f t="shared" si="10"/>
        <v>0</v>
      </c>
      <c r="C33" s="40"/>
      <c r="D33" s="17">
        <f t="shared" si="1"/>
        <v>0</v>
      </c>
      <c r="E33" s="17">
        <f>Parametrit!$B$4-2024</f>
        <v>0</v>
      </c>
      <c r="F33" s="40"/>
      <c r="G33" s="40"/>
      <c r="H33" s="85" t="str">
        <f>IF('Investoinnit ennen 2024'!G33="","",'Investoinnit ennen 2024'!G33)</f>
        <v/>
      </c>
      <c r="I33" s="32">
        <f t="shared" si="2"/>
        <v>0</v>
      </c>
      <c r="J33" s="17">
        <f t="shared" si="3"/>
        <v>0</v>
      </c>
      <c r="K33" s="17">
        <f t="shared" si="4"/>
        <v>0</v>
      </c>
      <c r="L33" s="17">
        <f t="shared" si="5"/>
        <v>0</v>
      </c>
      <c r="M33" s="24" cm="1">
        <f t="array" ref="M33">ROUND('Investoinnit ennen 2024'!K33*(Parametrit!$B$8/Parametrit!$B$7),_xlfn.IFS('2024'!S33=100,-2,'2024'!S33=1,0))</f>
        <v>2187900</v>
      </c>
      <c r="N33" s="24"/>
      <c r="O33" s="25">
        <f>'Investoinnit ennen 2024'!L33</f>
        <v>65</v>
      </c>
      <c r="P33" s="60">
        <f>'Investoinnit ennen 2024'!M33</f>
        <v>65</v>
      </c>
      <c r="Q33" s="26" t="str">
        <f t="shared" si="11"/>
        <v>OK</v>
      </c>
      <c r="S33">
        <v>100</v>
      </c>
    </row>
    <row r="34" spans="1:19" ht="21.75" thickBot="1" x14ac:dyDescent="0.3">
      <c r="A34" s="51" t="s">
        <v>59</v>
      </c>
      <c r="B34" s="32">
        <f t="shared" si="10"/>
        <v>0</v>
      </c>
      <c r="C34" s="40"/>
      <c r="D34" s="17">
        <f t="shared" si="1"/>
        <v>0</v>
      </c>
      <c r="E34" s="17">
        <f>Parametrit!$B$4-2024</f>
        <v>0</v>
      </c>
      <c r="F34" s="40"/>
      <c r="G34" s="40"/>
      <c r="H34" s="85" t="str">
        <f>IF('Investoinnit ennen 2024'!G34="","",'Investoinnit ennen 2024'!G34)</f>
        <v/>
      </c>
      <c r="I34" s="32">
        <f t="shared" si="2"/>
        <v>0</v>
      </c>
      <c r="J34" s="17">
        <f t="shared" si="3"/>
        <v>0</v>
      </c>
      <c r="K34" s="17">
        <f t="shared" si="4"/>
        <v>0</v>
      </c>
      <c r="L34" s="17">
        <f t="shared" si="5"/>
        <v>0</v>
      </c>
      <c r="M34" s="24" cm="1">
        <f t="array" ref="M34">ROUND('Investoinnit ennen 2024'!K34*(Parametrit!$B$8/Parametrit!$B$7),_xlfn.IFS('2024'!S34=100,-2,'2024'!S34=1,0))</f>
        <v>1487400</v>
      </c>
      <c r="N34" s="24"/>
      <c r="O34" s="25">
        <f>'Investoinnit ennen 2024'!L34</f>
        <v>65</v>
      </c>
      <c r="P34" s="60">
        <f>'Investoinnit ennen 2024'!M34</f>
        <v>65</v>
      </c>
      <c r="Q34" s="26" t="str">
        <f t="shared" si="11"/>
        <v>OK</v>
      </c>
      <c r="S34">
        <v>100</v>
      </c>
    </row>
    <row r="35" spans="1:19" ht="15.75" thickBot="1" x14ac:dyDescent="0.3">
      <c r="A35" s="51" t="s">
        <v>60</v>
      </c>
      <c r="B35" s="32">
        <f t="shared" si="10"/>
        <v>0</v>
      </c>
      <c r="C35" s="40"/>
      <c r="D35" s="17">
        <f t="shared" si="1"/>
        <v>0</v>
      </c>
      <c r="E35" s="17">
        <f>Parametrit!$B$4-2024</f>
        <v>0</v>
      </c>
      <c r="F35" s="40"/>
      <c r="G35" s="40"/>
      <c r="H35" s="85" t="str">
        <f>IF('Investoinnit ennen 2024'!G35="","",'Investoinnit ennen 2024'!G35)</f>
        <v/>
      </c>
      <c r="I35" s="32">
        <f t="shared" si="2"/>
        <v>0</v>
      </c>
      <c r="J35" s="17">
        <f t="shared" si="3"/>
        <v>0</v>
      </c>
      <c r="K35" s="17">
        <f t="shared" si="4"/>
        <v>0</v>
      </c>
      <c r="L35" s="17">
        <f t="shared" si="5"/>
        <v>0</v>
      </c>
      <c r="M35" s="24" cm="1">
        <f t="array" ref="M35">ROUND('Investoinnit ennen 2024'!K35*(Parametrit!$B$8/Parametrit!$B$7),_xlfn.IFS('2024'!S35=100,-2,'2024'!S35=1,0))</f>
        <v>161700</v>
      </c>
      <c r="N35" s="24"/>
      <c r="O35" s="25">
        <f>'Investoinnit ennen 2024'!L35</f>
        <v>20</v>
      </c>
      <c r="P35" s="60">
        <f>'Investoinnit ennen 2024'!M35</f>
        <v>20</v>
      </c>
      <c r="Q35" s="26" t="str">
        <f t="shared" si="11"/>
        <v>OK</v>
      </c>
      <c r="S35">
        <v>100</v>
      </c>
    </row>
    <row r="36" spans="1:19" ht="15.75" thickBot="1" x14ac:dyDescent="0.3">
      <c r="A36" s="51" t="s">
        <v>61</v>
      </c>
      <c r="B36" s="32">
        <f t="shared" si="10"/>
        <v>0</v>
      </c>
      <c r="C36" s="40"/>
      <c r="D36" s="17">
        <f t="shared" si="1"/>
        <v>0</v>
      </c>
      <c r="E36" s="17">
        <f>Parametrit!$B$4-2024</f>
        <v>0</v>
      </c>
      <c r="F36" s="40"/>
      <c r="G36" s="40"/>
      <c r="H36" s="85" t="str">
        <f>IF('Investoinnit ennen 2024'!G36="","",'Investoinnit ennen 2024'!G36)</f>
        <v/>
      </c>
      <c r="I36" s="32">
        <f t="shared" si="2"/>
        <v>0</v>
      </c>
      <c r="J36" s="17">
        <f t="shared" si="3"/>
        <v>0</v>
      </c>
      <c r="K36" s="17">
        <f t="shared" si="4"/>
        <v>0</v>
      </c>
      <c r="L36" s="17">
        <f t="shared" si="5"/>
        <v>0</v>
      </c>
      <c r="M36" s="24" cm="1">
        <f t="array" ref="M36">ROUND('Investoinnit ennen 2024'!K36*(Parametrit!$B$8/Parametrit!$B$7),_xlfn.IFS('2024'!S36=100,-2,'2024'!S36=1,0))</f>
        <v>1649000</v>
      </c>
      <c r="N36" s="24"/>
      <c r="O36" s="25">
        <f>'Investoinnit ennen 2024'!L36</f>
        <v>65</v>
      </c>
      <c r="P36" s="60">
        <f>'Investoinnit ennen 2024'!M36</f>
        <v>65</v>
      </c>
      <c r="Q36" s="26" t="str">
        <f t="shared" si="11"/>
        <v>OK</v>
      </c>
      <c r="S36">
        <v>100</v>
      </c>
    </row>
    <row r="37" spans="1:19" ht="30" customHeight="1" thickBot="1" x14ac:dyDescent="0.3">
      <c r="A37" s="51" t="s">
        <v>62</v>
      </c>
      <c r="B37" s="32">
        <f t="shared" si="10"/>
        <v>0</v>
      </c>
      <c r="C37" s="40"/>
      <c r="D37" s="17">
        <f t="shared" si="1"/>
        <v>0</v>
      </c>
      <c r="E37" s="17">
        <f>Parametrit!$B$4-2024</f>
        <v>0</v>
      </c>
      <c r="F37" s="40"/>
      <c r="G37" s="40"/>
      <c r="H37" s="85" t="str">
        <f>IF('Investoinnit ennen 2024'!G37="","",'Investoinnit ennen 2024'!G37)</f>
        <v/>
      </c>
      <c r="I37" s="32">
        <f t="shared" si="2"/>
        <v>0</v>
      </c>
      <c r="J37" s="17">
        <f t="shared" si="3"/>
        <v>0</v>
      </c>
      <c r="K37" s="17">
        <f t="shared" si="4"/>
        <v>0</v>
      </c>
      <c r="L37" s="17">
        <f t="shared" si="5"/>
        <v>0</v>
      </c>
      <c r="M37" s="24" cm="1">
        <f t="array" ref="M37">ROUND('Investoinnit ennen 2024'!K37*(Parametrit!$B$8/Parametrit!$B$7),_xlfn.IFS('2024'!S37=100,-2,'2024'!S37=1,0))</f>
        <v>1131700</v>
      </c>
      <c r="N37" s="24"/>
      <c r="O37" s="25">
        <f>'Investoinnit ennen 2024'!L37</f>
        <v>65</v>
      </c>
      <c r="P37" s="60">
        <f>'Investoinnit ennen 2024'!M37</f>
        <v>65</v>
      </c>
      <c r="Q37" s="26" t="str">
        <f t="shared" si="11"/>
        <v>OK</v>
      </c>
      <c r="S37">
        <v>100</v>
      </c>
    </row>
    <row r="38" spans="1:19" ht="25.5" customHeight="1" thickBot="1" x14ac:dyDescent="0.3">
      <c r="A38" s="51" t="s">
        <v>63</v>
      </c>
      <c r="B38" s="32">
        <f t="shared" si="10"/>
        <v>0</v>
      </c>
      <c r="C38" s="40"/>
      <c r="D38" s="17">
        <f t="shared" si="1"/>
        <v>0</v>
      </c>
      <c r="E38" s="17">
        <f>Parametrit!$B$4-2024</f>
        <v>0</v>
      </c>
      <c r="F38" s="40"/>
      <c r="G38" s="40"/>
      <c r="H38" s="85" t="str">
        <f>IF('Investoinnit ennen 2024'!G38="","",'Investoinnit ennen 2024'!G38)</f>
        <v/>
      </c>
      <c r="I38" s="32">
        <f t="shared" si="2"/>
        <v>0</v>
      </c>
      <c r="J38" s="17">
        <f t="shared" si="3"/>
        <v>0</v>
      </c>
      <c r="K38" s="17">
        <f t="shared" si="4"/>
        <v>0</v>
      </c>
      <c r="L38" s="17">
        <f t="shared" si="5"/>
        <v>0</v>
      </c>
      <c r="M38" s="24" cm="1">
        <f t="array" ref="M38">ROUND('Investoinnit ennen 2024'!K38*(Parametrit!$B$8/Parametrit!$B$7),_xlfn.IFS('2024'!S38=100,-2,'2024'!S38=1,0))</f>
        <v>161700</v>
      </c>
      <c r="N38" s="24"/>
      <c r="O38" s="25">
        <f>'Investoinnit ennen 2024'!L38</f>
        <v>20</v>
      </c>
      <c r="P38" s="60">
        <f>'Investoinnit ennen 2024'!M38</f>
        <v>20</v>
      </c>
      <c r="Q38" s="26" t="str">
        <f t="shared" si="11"/>
        <v>OK</v>
      </c>
      <c r="S38">
        <v>100</v>
      </c>
    </row>
    <row r="39" spans="1:19" ht="15.75" thickBot="1" x14ac:dyDescent="0.3">
      <c r="A39" s="51" t="s">
        <v>64</v>
      </c>
      <c r="B39" s="32">
        <f t="shared" ref="B39:B58" si="12">F39-G39</f>
        <v>0</v>
      </c>
      <c r="C39" s="40"/>
      <c r="D39" s="17">
        <f t="shared" si="1"/>
        <v>0</v>
      </c>
      <c r="E39" s="17">
        <f>Parametrit!$B$4-2024</f>
        <v>0</v>
      </c>
      <c r="F39" s="40"/>
      <c r="G39" s="40"/>
      <c r="H39" s="85" t="str">
        <f>IF('Investoinnit ennen 2024'!G39="","",'Investoinnit ennen 2024'!G39)</f>
        <v/>
      </c>
      <c r="I39" s="32">
        <f t="shared" si="2"/>
        <v>0</v>
      </c>
      <c r="J39" s="17">
        <f t="shared" si="3"/>
        <v>0</v>
      </c>
      <c r="K39" s="17">
        <f t="shared" si="4"/>
        <v>0</v>
      </c>
      <c r="L39" s="17">
        <f t="shared" si="5"/>
        <v>0</v>
      </c>
      <c r="M39" s="24" cm="1">
        <f t="array" ref="M39">ROUND('Investoinnit ennen 2024'!K39*(Parametrit!$B$8/Parametrit!$B$7),_xlfn.IFS('2024'!S39=100,-2,'2024'!S39=1,0))</f>
        <v>1293400</v>
      </c>
      <c r="N39" s="24"/>
      <c r="O39" s="25">
        <f>'Investoinnit ennen 2024'!L39</f>
        <v>65</v>
      </c>
      <c r="P39" s="60">
        <f>'Investoinnit ennen 2024'!M39</f>
        <v>65</v>
      </c>
      <c r="Q39" s="26" t="str">
        <f t="shared" si="11"/>
        <v>OK</v>
      </c>
      <c r="S39">
        <v>100</v>
      </c>
    </row>
    <row r="40" spans="1:19" ht="21.75" thickBot="1" x14ac:dyDescent="0.3">
      <c r="A40" s="51" t="s">
        <v>65</v>
      </c>
      <c r="B40" s="32">
        <f t="shared" si="12"/>
        <v>0</v>
      </c>
      <c r="C40" s="40"/>
      <c r="D40" s="17">
        <f t="shared" si="1"/>
        <v>0</v>
      </c>
      <c r="E40" s="17">
        <f>Parametrit!$B$4-2024</f>
        <v>0</v>
      </c>
      <c r="F40" s="40"/>
      <c r="G40" s="40"/>
      <c r="H40" s="85" t="str">
        <f>IF('Investoinnit ennen 2024'!G40="","",'Investoinnit ennen 2024'!G40)</f>
        <v/>
      </c>
      <c r="I40" s="32">
        <f t="shared" si="2"/>
        <v>0</v>
      </c>
      <c r="J40" s="17">
        <f t="shared" si="3"/>
        <v>0</v>
      </c>
      <c r="K40" s="17">
        <f t="shared" si="4"/>
        <v>0</v>
      </c>
      <c r="L40" s="17">
        <f t="shared" si="5"/>
        <v>0</v>
      </c>
      <c r="M40" s="24" cm="1">
        <f t="array" ref="M40">ROUND('Investoinnit ennen 2024'!K40*(Parametrit!$B$8/Parametrit!$B$7),_xlfn.IFS('2024'!S40=100,-2,'2024'!S40=1,0))</f>
        <v>560500</v>
      </c>
      <c r="N40" s="24"/>
      <c r="O40" s="25">
        <f>'Investoinnit ennen 2024'!L40</f>
        <v>65</v>
      </c>
      <c r="P40" s="60">
        <f>'Investoinnit ennen 2024'!M40</f>
        <v>65</v>
      </c>
      <c r="Q40" s="26" t="str">
        <f t="shared" si="11"/>
        <v>OK</v>
      </c>
      <c r="S40">
        <v>100</v>
      </c>
    </row>
    <row r="41" spans="1:19" ht="15.75" thickBot="1" x14ac:dyDescent="0.3">
      <c r="A41" s="51" t="s">
        <v>66</v>
      </c>
      <c r="B41" s="32">
        <f t="shared" si="12"/>
        <v>0</v>
      </c>
      <c r="C41" s="40"/>
      <c r="D41" s="17">
        <f t="shared" si="1"/>
        <v>0</v>
      </c>
      <c r="E41" s="17">
        <f>Parametrit!$B$4-2024</f>
        <v>0</v>
      </c>
      <c r="F41" s="40"/>
      <c r="G41" s="40"/>
      <c r="H41" s="85" t="str">
        <f>IF('Investoinnit ennen 2024'!G41="","",'Investoinnit ennen 2024'!G41)</f>
        <v/>
      </c>
      <c r="I41" s="32">
        <f t="shared" si="2"/>
        <v>0</v>
      </c>
      <c r="J41" s="17">
        <f t="shared" si="3"/>
        <v>0</v>
      </c>
      <c r="K41" s="17">
        <f t="shared" si="4"/>
        <v>0</v>
      </c>
      <c r="L41" s="17">
        <f t="shared" si="5"/>
        <v>0</v>
      </c>
      <c r="M41" s="24" cm="1">
        <f t="array" ref="M41">ROUND('Investoinnit ennen 2024'!K41*(Parametrit!$B$8/Parametrit!$B$7),_xlfn.IFS('2024'!S41=100,-2,'2024'!S41=1,0))</f>
        <v>161700</v>
      </c>
      <c r="N41" s="24"/>
      <c r="O41" s="25">
        <f>'Investoinnit ennen 2024'!L41</f>
        <v>20</v>
      </c>
      <c r="P41" s="60">
        <f>'Investoinnit ennen 2024'!M41</f>
        <v>20</v>
      </c>
      <c r="Q41" s="26" t="str">
        <f t="shared" si="11"/>
        <v>OK</v>
      </c>
      <c r="S41">
        <v>100</v>
      </c>
    </row>
    <row r="42" spans="1:19" ht="15.75" thickBot="1" x14ac:dyDescent="0.3">
      <c r="A42" s="51" t="s">
        <v>67</v>
      </c>
      <c r="B42" s="32">
        <f t="shared" si="12"/>
        <v>0</v>
      </c>
      <c r="C42" s="40"/>
      <c r="D42" s="17">
        <f t="shared" si="1"/>
        <v>0</v>
      </c>
      <c r="E42" s="17">
        <f>Parametrit!$B$4-2024</f>
        <v>0</v>
      </c>
      <c r="F42" s="40"/>
      <c r="G42" s="40"/>
      <c r="H42" s="85" t="str">
        <f>IF('Investoinnit ennen 2024'!G42="","",'Investoinnit ennen 2024'!G42)</f>
        <v/>
      </c>
      <c r="I42" s="32">
        <f t="shared" si="2"/>
        <v>0</v>
      </c>
      <c r="J42" s="17">
        <f t="shared" si="3"/>
        <v>0</v>
      </c>
      <c r="K42" s="17">
        <f t="shared" si="4"/>
        <v>0</v>
      </c>
      <c r="L42" s="17">
        <f t="shared" si="5"/>
        <v>0</v>
      </c>
      <c r="M42" s="24" cm="1">
        <f t="array" ref="M42">ROUND('Investoinnit ennen 2024'!K42*(Parametrit!$B$8/Parametrit!$B$7),_xlfn.IFS('2024'!S42=100,-2,'2024'!S42=1,0))</f>
        <v>722100</v>
      </c>
      <c r="N42" s="24"/>
      <c r="O42" s="25">
        <f>'Investoinnit ennen 2024'!L42</f>
        <v>65</v>
      </c>
      <c r="P42" s="60">
        <f>'Investoinnit ennen 2024'!M42</f>
        <v>65</v>
      </c>
      <c r="Q42" s="26" t="str">
        <f t="shared" si="11"/>
        <v>OK</v>
      </c>
      <c r="S42">
        <v>100</v>
      </c>
    </row>
    <row r="43" spans="1:19" ht="15.75" thickBot="1" x14ac:dyDescent="0.3">
      <c r="A43" s="51" t="s">
        <v>68</v>
      </c>
      <c r="B43" s="32">
        <f t="shared" si="12"/>
        <v>0</v>
      </c>
      <c r="C43" s="40"/>
      <c r="D43" s="17">
        <f t="shared" si="1"/>
        <v>0</v>
      </c>
      <c r="E43" s="17">
        <f>Parametrit!$B$4-2024</f>
        <v>0</v>
      </c>
      <c r="F43" s="40"/>
      <c r="G43" s="40"/>
      <c r="H43" s="85" t="str">
        <f>IF('Investoinnit ennen 2024'!G43="","",'Investoinnit ennen 2024'!G43)</f>
        <v/>
      </c>
      <c r="I43" s="32">
        <f t="shared" si="2"/>
        <v>0</v>
      </c>
      <c r="J43" s="17">
        <f t="shared" si="3"/>
        <v>0</v>
      </c>
      <c r="K43" s="17">
        <f t="shared" si="4"/>
        <v>0</v>
      </c>
      <c r="L43" s="17">
        <f t="shared" si="5"/>
        <v>0</v>
      </c>
      <c r="M43" s="24" cm="1">
        <f t="array" ref="M43">ROUND('Investoinnit ennen 2024'!K43*(Parametrit!$B$8/Parametrit!$B$7),_xlfn.IFS('2024'!S43=100,-2,'2024'!S43=1,0))</f>
        <v>323300</v>
      </c>
      <c r="N43" s="24"/>
      <c r="O43" s="25">
        <f>'Investoinnit ennen 2024'!L43</f>
        <v>65</v>
      </c>
      <c r="P43" s="60">
        <f>'Investoinnit ennen 2024'!M43</f>
        <v>65</v>
      </c>
      <c r="Q43" s="26" t="str">
        <f t="shared" si="11"/>
        <v>OK</v>
      </c>
      <c r="S43">
        <v>100</v>
      </c>
    </row>
    <row r="44" spans="1:19" ht="15.75" thickBot="1" x14ac:dyDescent="0.3">
      <c r="A44" s="51" t="s">
        <v>69</v>
      </c>
      <c r="B44" s="32">
        <f t="shared" si="12"/>
        <v>0</v>
      </c>
      <c r="C44" s="40"/>
      <c r="D44" s="17">
        <f t="shared" si="1"/>
        <v>0</v>
      </c>
      <c r="E44" s="17">
        <f>Parametrit!$B$4-2024</f>
        <v>0</v>
      </c>
      <c r="F44" s="40"/>
      <c r="G44" s="40"/>
      <c r="H44" s="85" t="str">
        <f>IF('Investoinnit ennen 2024'!G44="","",'Investoinnit ennen 2024'!G44)</f>
        <v/>
      </c>
      <c r="I44" s="32">
        <f t="shared" si="2"/>
        <v>0</v>
      </c>
      <c r="J44" s="17">
        <f t="shared" si="3"/>
        <v>0</v>
      </c>
      <c r="K44" s="17">
        <f t="shared" si="4"/>
        <v>0</v>
      </c>
      <c r="L44" s="17">
        <f t="shared" si="5"/>
        <v>0</v>
      </c>
      <c r="M44" s="24" cm="1">
        <f t="array" ref="M44">ROUND('Investoinnit ennen 2024'!K44*(Parametrit!$B$8/Parametrit!$B$7),_xlfn.IFS('2024'!S44=100,-2,'2024'!S44=1,0))</f>
        <v>161700</v>
      </c>
      <c r="N44" s="24"/>
      <c r="O44" s="25">
        <f>'Investoinnit ennen 2024'!L44</f>
        <v>20</v>
      </c>
      <c r="P44" s="60">
        <f>'Investoinnit ennen 2024'!M44</f>
        <v>20</v>
      </c>
      <c r="Q44" s="26" t="str">
        <f t="shared" si="11"/>
        <v>OK</v>
      </c>
      <c r="S44">
        <v>100</v>
      </c>
    </row>
    <row r="45" spans="1:19" ht="15.75" thickBot="1" x14ac:dyDescent="0.3">
      <c r="A45" s="51" t="s">
        <v>70</v>
      </c>
      <c r="B45" s="32">
        <f t="shared" si="12"/>
        <v>0</v>
      </c>
      <c r="C45" s="40"/>
      <c r="D45" s="17">
        <f t="shared" si="1"/>
        <v>0</v>
      </c>
      <c r="E45" s="17">
        <f>Parametrit!$B$4-2024</f>
        <v>0</v>
      </c>
      <c r="F45" s="40"/>
      <c r="G45" s="40"/>
      <c r="H45" s="85" t="str">
        <f>IF('Investoinnit ennen 2024'!G45="","",'Investoinnit ennen 2024'!G45)</f>
        <v/>
      </c>
      <c r="I45" s="32">
        <f t="shared" si="2"/>
        <v>0</v>
      </c>
      <c r="J45" s="17">
        <f t="shared" si="3"/>
        <v>0</v>
      </c>
      <c r="K45" s="17">
        <f t="shared" si="4"/>
        <v>0</v>
      </c>
      <c r="L45" s="17">
        <f t="shared" si="5"/>
        <v>0</v>
      </c>
      <c r="M45" s="24" cm="1">
        <f t="array" ref="M45">ROUND('Investoinnit ennen 2024'!K45*(Parametrit!$B$8/Parametrit!$B$7),_xlfn.IFS('2024'!S45=100,-2,'2024'!S45=1,0))</f>
        <v>485000</v>
      </c>
      <c r="N45" s="24"/>
      <c r="O45" s="25">
        <f>'Investoinnit ennen 2024'!L45</f>
        <v>65</v>
      </c>
      <c r="P45" s="60">
        <f>'Investoinnit ennen 2024'!M45</f>
        <v>65</v>
      </c>
      <c r="Q45" s="26" t="str">
        <f t="shared" si="11"/>
        <v>OK</v>
      </c>
      <c r="S45">
        <v>100</v>
      </c>
    </row>
    <row r="46" spans="1:19" ht="15.75" thickBot="1" x14ac:dyDescent="0.3">
      <c r="A46" s="51" t="s">
        <v>71</v>
      </c>
      <c r="B46" s="32">
        <f t="shared" si="12"/>
        <v>0</v>
      </c>
      <c r="C46" s="40"/>
      <c r="D46" s="17">
        <f t="shared" si="1"/>
        <v>0</v>
      </c>
      <c r="E46" s="17">
        <f>Parametrit!$B$4-2024</f>
        <v>0</v>
      </c>
      <c r="F46" s="40"/>
      <c r="G46" s="40"/>
      <c r="H46" s="85" t="str">
        <f>IF('Investoinnit ennen 2024'!G46="","",'Investoinnit ennen 2024'!G46)</f>
        <v/>
      </c>
      <c r="I46" s="32">
        <f t="shared" si="2"/>
        <v>0</v>
      </c>
      <c r="J46" s="17">
        <f t="shared" si="3"/>
        <v>0</v>
      </c>
      <c r="K46" s="17">
        <f t="shared" si="4"/>
        <v>0</v>
      </c>
      <c r="L46" s="17">
        <f t="shared" si="5"/>
        <v>0</v>
      </c>
      <c r="M46" s="24" cm="1">
        <f t="array" ref="M46">ROUND('Investoinnit ennen 2024'!K46*(Parametrit!$B$8/Parametrit!$B$7),_xlfn.IFS('2024'!S46=100,-2,'2024'!S46=1,0))</f>
        <v>183200</v>
      </c>
      <c r="N46" s="24"/>
      <c r="O46" s="25">
        <f>'Investoinnit ennen 2024'!L46</f>
        <v>20</v>
      </c>
      <c r="P46" s="60">
        <f>'Investoinnit ennen 2024'!M46</f>
        <v>20</v>
      </c>
      <c r="Q46" s="26" t="str">
        <f t="shared" si="11"/>
        <v>OK</v>
      </c>
      <c r="S46">
        <v>100</v>
      </c>
    </row>
    <row r="47" spans="1:19" ht="15.75" thickBot="1" x14ac:dyDescent="0.3">
      <c r="A47" s="46" t="s">
        <v>72</v>
      </c>
      <c r="B47" s="72"/>
      <c r="C47" s="42"/>
      <c r="D47" s="50"/>
      <c r="E47" s="50"/>
      <c r="F47" s="42"/>
      <c r="G47" s="42"/>
      <c r="H47" s="90"/>
      <c r="I47" s="72"/>
      <c r="J47" s="50"/>
      <c r="K47" s="50"/>
      <c r="L47" s="50"/>
      <c r="M47" s="70"/>
      <c r="N47" s="70"/>
      <c r="O47" s="71"/>
      <c r="P47" s="74"/>
      <c r="Q47" s="26"/>
      <c r="S47">
        <v>100</v>
      </c>
    </row>
    <row r="48" spans="1:19" ht="25.5" customHeight="1" thickBot="1" x14ac:dyDescent="0.3">
      <c r="A48" s="51" t="s">
        <v>73</v>
      </c>
      <c r="B48" s="32">
        <f t="shared" si="12"/>
        <v>0</v>
      </c>
      <c r="C48" s="40"/>
      <c r="D48" s="17">
        <f t="shared" si="1"/>
        <v>0</v>
      </c>
      <c r="E48" s="17">
        <f>Parametrit!$B$4-2024</f>
        <v>0</v>
      </c>
      <c r="F48" s="40"/>
      <c r="G48" s="40"/>
      <c r="H48" s="85" t="str">
        <f>IF('Investoinnit ennen 2024'!G48="","",'Investoinnit ennen 2024'!G48)</f>
        <v/>
      </c>
      <c r="I48" s="32">
        <f t="shared" si="2"/>
        <v>0</v>
      </c>
      <c r="J48" s="17">
        <f t="shared" si="3"/>
        <v>0</v>
      </c>
      <c r="K48" s="17">
        <f t="shared" si="4"/>
        <v>0</v>
      </c>
      <c r="L48" s="17">
        <f t="shared" si="5"/>
        <v>0</v>
      </c>
      <c r="M48" s="24" cm="1">
        <f t="array" ref="M48">ROUND('Investoinnit ennen 2024'!K48*(Parametrit!$B$8/Parametrit!$B$7),_xlfn.IFS('2024'!S48=100,-2,'2024'!S48=1,0))</f>
        <v>9430700</v>
      </c>
      <c r="N48" s="24"/>
      <c r="O48" s="25">
        <f>'Investoinnit ennen 2024'!L48</f>
        <v>60</v>
      </c>
      <c r="P48" s="60">
        <f>'Investoinnit ennen 2024'!M48</f>
        <v>60</v>
      </c>
      <c r="Q48" s="26" t="str">
        <f t="shared" ref="Q48:Q58" si="13">IF(AND(B48&gt;0,C48=""),"Ilmoita tuella rahoitettu osuus",IF(C48&gt;100,"Tuella rahoitettu osuus ei voi olla yli 100",IF(AND(B48&gt;0,H48=""),"Pitoaika puuttuu",IF(E48&gt;H48,"Keski-ikä ei voi olla suurempi kuin pitoaika",IF(AND(B48&gt;0,E48=""),"Keski-ikä puuttuu",IF(AND(B48&gt;0,OR(H48&lt;O48,H48&gt;P48)),"Syötetty pitoaika ei ole pitoaikavälin sisällä","OK"))))))</f>
        <v>OK</v>
      </c>
      <c r="S48">
        <v>100</v>
      </c>
    </row>
    <row r="49" spans="1:19" ht="15.75" thickBot="1" x14ac:dyDescent="0.3">
      <c r="A49" s="51" t="s">
        <v>74</v>
      </c>
      <c r="B49" s="32">
        <f t="shared" si="12"/>
        <v>0</v>
      </c>
      <c r="C49" s="40"/>
      <c r="D49" s="17">
        <f t="shared" si="1"/>
        <v>0</v>
      </c>
      <c r="E49" s="17">
        <f>Parametrit!$B$4-2024</f>
        <v>0</v>
      </c>
      <c r="F49" s="40"/>
      <c r="G49" s="40"/>
      <c r="H49" s="85" t="str">
        <f>IF('Investoinnit ennen 2024'!G49="","",'Investoinnit ennen 2024'!G49)</f>
        <v/>
      </c>
      <c r="I49" s="32">
        <f t="shared" si="2"/>
        <v>0</v>
      </c>
      <c r="J49" s="17">
        <f t="shared" si="3"/>
        <v>0</v>
      </c>
      <c r="K49" s="17">
        <f t="shared" si="4"/>
        <v>0</v>
      </c>
      <c r="L49" s="17">
        <f t="shared" si="5"/>
        <v>0</v>
      </c>
      <c r="M49" s="24" cm="1">
        <f t="array" ref="M49">ROUND('Investoinnit ennen 2024'!K49*(Parametrit!$B$8/Parametrit!$B$7),_xlfn.IFS('2024'!S49=100,-2,'2024'!S49=1,0))</f>
        <v>9430700</v>
      </c>
      <c r="N49" s="24"/>
      <c r="O49" s="25">
        <f>'Investoinnit ennen 2024'!L49</f>
        <v>60</v>
      </c>
      <c r="P49" s="60">
        <f>'Investoinnit ennen 2024'!M49</f>
        <v>60</v>
      </c>
      <c r="Q49" s="26" t="str">
        <f t="shared" si="13"/>
        <v>OK</v>
      </c>
      <c r="S49">
        <v>100</v>
      </c>
    </row>
    <row r="50" spans="1:19" ht="15.75" thickBot="1" x14ac:dyDescent="0.3">
      <c r="A50" s="51" t="s">
        <v>75</v>
      </c>
      <c r="B50" s="32">
        <f t="shared" si="12"/>
        <v>0</v>
      </c>
      <c r="C50" s="40"/>
      <c r="D50" s="17">
        <f t="shared" si="1"/>
        <v>0</v>
      </c>
      <c r="E50" s="17">
        <f>Parametrit!$B$4-2024</f>
        <v>0</v>
      </c>
      <c r="F50" s="40"/>
      <c r="G50" s="40"/>
      <c r="H50" s="85" t="str">
        <f>IF('Investoinnit ennen 2024'!G50="","",'Investoinnit ennen 2024'!G50)</f>
        <v/>
      </c>
      <c r="I50" s="32">
        <f t="shared" si="2"/>
        <v>0</v>
      </c>
      <c r="J50" s="17">
        <f t="shared" si="3"/>
        <v>0</v>
      </c>
      <c r="K50" s="17">
        <f t="shared" si="4"/>
        <v>0</v>
      </c>
      <c r="L50" s="17">
        <f t="shared" si="5"/>
        <v>0</v>
      </c>
      <c r="M50" s="24" cm="1">
        <f t="array" ref="M50">ROUND('Investoinnit ennen 2024'!K50*(Parametrit!$B$8/Parametrit!$B$7),_xlfn.IFS('2024'!S50=100,-2,'2024'!S50=1,0))</f>
        <v>8374500</v>
      </c>
      <c r="N50" s="24"/>
      <c r="O50" s="25">
        <f>'Investoinnit ennen 2024'!L50</f>
        <v>60</v>
      </c>
      <c r="P50" s="60">
        <f>'Investoinnit ennen 2024'!M50</f>
        <v>60</v>
      </c>
      <c r="Q50" s="26" t="str">
        <f t="shared" si="13"/>
        <v>OK</v>
      </c>
      <c r="S50">
        <v>100</v>
      </c>
    </row>
    <row r="51" spans="1:19" ht="15.75" thickBot="1" x14ac:dyDescent="0.3">
      <c r="A51" s="51" t="s">
        <v>76</v>
      </c>
      <c r="B51" s="32">
        <f t="shared" si="12"/>
        <v>0</v>
      </c>
      <c r="C51" s="40"/>
      <c r="D51" s="17">
        <f t="shared" si="1"/>
        <v>0</v>
      </c>
      <c r="E51" s="17">
        <f>Parametrit!$B$4-2024</f>
        <v>0</v>
      </c>
      <c r="F51" s="40"/>
      <c r="G51" s="40"/>
      <c r="H51" s="85" t="str">
        <f>IF('Investoinnit ennen 2024'!G51="","",'Investoinnit ennen 2024'!G51)</f>
        <v/>
      </c>
      <c r="I51" s="32">
        <f t="shared" si="2"/>
        <v>0</v>
      </c>
      <c r="J51" s="17">
        <f t="shared" si="3"/>
        <v>0</v>
      </c>
      <c r="K51" s="17">
        <f t="shared" si="4"/>
        <v>0</v>
      </c>
      <c r="L51" s="17">
        <f t="shared" si="5"/>
        <v>0</v>
      </c>
      <c r="M51" s="24" cm="1">
        <f t="array" ref="M51">ROUND('Investoinnit ennen 2024'!K51*(Parametrit!$B$8/Parametrit!$B$7),_xlfn.IFS('2024'!S51=100,-2,'2024'!S51=1,0))</f>
        <v>7361300</v>
      </c>
      <c r="N51" s="24"/>
      <c r="O51" s="25">
        <f>'Investoinnit ennen 2024'!L51</f>
        <v>60</v>
      </c>
      <c r="P51" s="60">
        <f>'Investoinnit ennen 2024'!M51</f>
        <v>60</v>
      </c>
      <c r="Q51" s="26" t="str">
        <f t="shared" si="13"/>
        <v>OK</v>
      </c>
      <c r="S51">
        <v>100</v>
      </c>
    </row>
    <row r="52" spans="1:19" ht="15.75" thickBot="1" x14ac:dyDescent="0.3">
      <c r="A52" s="51" t="s">
        <v>77</v>
      </c>
      <c r="B52" s="32">
        <f t="shared" si="12"/>
        <v>0</v>
      </c>
      <c r="C52" s="40"/>
      <c r="D52" s="17">
        <f t="shared" si="1"/>
        <v>0</v>
      </c>
      <c r="E52" s="17">
        <f>Parametrit!$B$4-2024</f>
        <v>0</v>
      </c>
      <c r="F52" s="40"/>
      <c r="G52" s="40"/>
      <c r="H52" s="85" t="str">
        <f>IF('Investoinnit ennen 2024'!G52="","",'Investoinnit ennen 2024'!G52)</f>
        <v/>
      </c>
      <c r="I52" s="32">
        <f t="shared" si="2"/>
        <v>0</v>
      </c>
      <c r="J52" s="17">
        <f t="shared" si="3"/>
        <v>0</v>
      </c>
      <c r="K52" s="17">
        <f t="shared" si="4"/>
        <v>0</v>
      </c>
      <c r="L52" s="17">
        <f t="shared" si="5"/>
        <v>0</v>
      </c>
      <c r="M52" s="24" cm="1">
        <f t="array" ref="M52">ROUND('Investoinnit ennen 2024'!K52*(Parametrit!$B$8/Parametrit!$B$7),_xlfn.IFS('2024'!S52=100,-2,'2024'!S52=1,0))</f>
        <v>7458300</v>
      </c>
      <c r="N52" s="24"/>
      <c r="O52" s="25">
        <f>'Investoinnit ennen 2024'!L52</f>
        <v>60</v>
      </c>
      <c r="P52" s="60">
        <f>'Investoinnit ennen 2024'!M52</f>
        <v>60</v>
      </c>
      <c r="Q52" s="26" t="str">
        <f t="shared" si="13"/>
        <v>OK</v>
      </c>
      <c r="S52">
        <v>100</v>
      </c>
    </row>
    <row r="53" spans="1:19" ht="15.75" thickBot="1" x14ac:dyDescent="0.3">
      <c r="A53" s="51" t="s">
        <v>78</v>
      </c>
      <c r="B53" s="32">
        <f t="shared" si="12"/>
        <v>0</v>
      </c>
      <c r="C53" s="40"/>
      <c r="D53" s="17">
        <f t="shared" si="1"/>
        <v>0</v>
      </c>
      <c r="E53" s="17">
        <f>Parametrit!$B$4-2024</f>
        <v>0</v>
      </c>
      <c r="F53" s="40"/>
      <c r="G53" s="40"/>
      <c r="H53" s="85" t="str">
        <f>IF('Investoinnit ennen 2024'!G53="","",'Investoinnit ennen 2024'!G53)</f>
        <v/>
      </c>
      <c r="I53" s="32">
        <f t="shared" si="2"/>
        <v>0</v>
      </c>
      <c r="J53" s="17">
        <f t="shared" si="3"/>
        <v>0</v>
      </c>
      <c r="K53" s="17">
        <f t="shared" si="4"/>
        <v>0</v>
      </c>
      <c r="L53" s="17">
        <f t="shared" si="5"/>
        <v>0</v>
      </c>
      <c r="M53" s="24" cm="1">
        <f t="array" ref="M53">ROUND('Investoinnit ennen 2024'!K53*(Parametrit!$B$8/Parametrit!$B$7),_xlfn.IFS('2024'!S53=100,-2,'2024'!S53=1,0))</f>
        <v>13417500</v>
      </c>
      <c r="N53" s="24"/>
      <c r="O53" s="25">
        <f>'Investoinnit ennen 2024'!L53</f>
        <v>60</v>
      </c>
      <c r="P53" s="60">
        <f>'Investoinnit ennen 2024'!M53</f>
        <v>60</v>
      </c>
      <c r="Q53" s="26" t="str">
        <f t="shared" si="13"/>
        <v>OK</v>
      </c>
      <c r="S53">
        <v>100</v>
      </c>
    </row>
    <row r="54" spans="1:19" ht="15.75" thickBot="1" x14ac:dyDescent="0.3">
      <c r="A54" s="51" t="s">
        <v>79</v>
      </c>
      <c r="B54" s="32">
        <f t="shared" si="12"/>
        <v>0</v>
      </c>
      <c r="C54" s="40"/>
      <c r="D54" s="17">
        <f t="shared" si="1"/>
        <v>0</v>
      </c>
      <c r="E54" s="17">
        <f>Parametrit!$B$4-2024</f>
        <v>0</v>
      </c>
      <c r="F54" s="40"/>
      <c r="G54" s="40"/>
      <c r="H54" s="85" t="str">
        <f>IF('Investoinnit ennen 2024'!G54="","",'Investoinnit ennen 2024'!G54)</f>
        <v/>
      </c>
      <c r="I54" s="32">
        <f t="shared" si="2"/>
        <v>0</v>
      </c>
      <c r="J54" s="17">
        <f t="shared" si="3"/>
        <v>0</v>
      </c>
      <c r="K54" s="17">
        <f t="shared" si="4"/>
        <v>0</v>
      </c>
      <c r="L54" s="17">
        <f t="shared" si="5"/>
        <v>0</v>
      </c>
      <c r="M54" s="24" cm="1">
        <f t="array" ref="M54">ROUND('Investoinnit ennen 2024'!K54*(Parametrit!$B$8/Parametrit!$B$7),_xlfn.IFS('2024'!S54=100,-2,'2024'!S54=1,0))</f>
        <v>7620000</v>
      </c>
      <c r="N54" s="24"/>
      <c r="O54" s="25">
        <f>'Investoinnit ennen 2024'!L54</f>
        <v>60</v>
      </c>
      <c r="P54" s="60">
        <f>'Investoinnit ennen 2024'!M54</f>
        <v>60</v>
      </c>
      <c r="Q54" s="26" t="str">
        <f t="shared" si="13"/>
        <v>OK</v>
      </c>
      <c r="S54">
        <v>100</v>
      </c>
    </row>
    <row r="55" spans="1:19" ht="15.75" thickBot="1" x14ac:dyDescent="0.3">
      <c r="A55" s="51" t="s">
        <v>80</v>
      </c>
      <c r="B55" s="32">
        <f t="shared" si="12"/>
        <v>0</v>
      </c>
      <c r="C55" s="40"/>
      <c r="D55" s="17">
        <f t="shared" si="1"/>
        <v>0</v>
      </c>
      <c r="E55" s="17">
        <f>Parametrit!$B$4-2024</f>
        <v>0</v>
      </c>
      <c r="F55" s="40"/>
      <c r="G55" s="40"/>
      <c r="H55" s="85" t="str">
        <f>IF('Investoinnit ennen 2024'!G55="","",'Investoinnit ennen 2024'!G55)</f>
        <v/>
      </c>
      <c r="I55" s="32">
        <f t="shared" si="2"/>
        <v>0</v>
      </c>
      <c r="J55" s="17">
        <f t="shared" si="3"/>
        <v>0</v>
      </c>
      <c r="K55" s="17">
        <f t="shared" si="4"/>
        <v>0</v>
      </c>
      <c r="L55" s="17">
        <f t="shared" si="5"/>
        <v>0</v>
      </c>
      <c r="M55" s="24" cm="1">
        <f t="array" ref="M55">ROUND('Investoinnit ennen 2024'!K55*(Parametrit!$B$8/Parametrit!$B$7),_xlfn.IFS('2024'!S55=100,-2,'2024'!S55=1,0))</f>
        <v>11413800</v>
      </c>
      <c r="N55" s="24"/>
      <c r="O55" s="25">
        <f>'Investoinnit ennen 2024'!L55</f>
        <v>60</v>
      </c>
      <c r="P55" s="60">
        <f>'Investoinnit ennen 2024'!M55</f>
        <v>60</v>
      </c>
      <c r="Q55" s="26" t="str">
        <f t="shared" si="13"/>
        <v>OK</v>
      </c>
      <c r="S55">
        <v>100</v>
      </c>
    </row>
    <row r="56" spans="1:19" ht="21.75" thickBot="1" x14ac:dyDescent="0.3">
      <c r="A56" s="51" t="s">
        <v>81</v>
      </c>
      <c r="B56" s="32">
        <f t="shared" si="12"/>
        <v>0</v>
      </c>
      <c r="C56" s="40"/>
      <c r="D56" s="17">
        <f t="shared" si="1"/>
        <v>0</v>
      </c>
      <c r="E56" s="17">
        <f>Parametrit!$B$4-2024</f>
        <v>0</v>
      </c>
      <c r="F56" s="40"/>
      <c r="G56" s="40"/>
      <c r="H56" s="85" t="str">
        <f>IF('Investoinnit ennen 2024'!G56="","",'Investoinnit ennen 2024'!G56)</f>
        <v/>
      </c>
      <c r="I56" s="32">
        <f t="shared" si="2"/>
        <v>0</v>
      </c>
      <c r="J56" s="17">
        <f t="shared" si="3"/>
        <v>0</v>
      </c>
      <c r="K56" s="17">
        <f t="shared" si="4"/>
        <v>0</v>
      </c>
      <c r="L56" s="17">
        <f t="shared" si="5"/>
        <v>0</v>
      </c>
      <c r="M56" s="24" cm="1">
        <f t="array" ref="M56">ROUND('Investoinnit ennen 2024'!K56*(Parametrit!$B$8/Parametrit!$B$7),_xlfn.IFS('2024'!S56=100,-2,'2024'!S56=1,0))</f>
        <v>2155600</v>
      </c>
      <c r="N56" s="24"/>
      <c r="O56" s="25">
        <f>'Investoinnit ennen 2024'!L56</f>
        <v>20</v>
      </c>
      <c r="P56" s="60">
        <f>'Investoinnit ennen 2024'!M56</f>
        <v>20</v>
      </c>
      <c r="Q56" s="26" t="str">
        <f t="shared" si="13"/>
        <v>OK</v>
      </c>
      <c r="S56">
        <v>100</v>
      </c>
    </row>
    <row r="57" spans="1:19" ht="15.75" thickBot="1" x14ac:dyDescent="0.3">
      <c r="A57" s="51" t="s">
        <v>82</v>
      </c>
      <c r="B57" s="32">
        <f t="shared" si="12"/>
        <v>0</v>
      </c>
      <c r="C57" s="40"/>
      <c r="D57" s="17">
        <f t="shared" si="1"/>
        <v>0</v>
      </c>
      <c r="E57" s="17">
        <f>Parametrit!$B$4-2024</f>
        <v>0</v>
      </c>
      <c r="F57" s="40"/>
      <c r="G57" s="40"/>
      <c r="H57" s="85" t="str">
        <f>IF('Investoinnit ennen 2024'!G57="","",'Investoinnit ennen 2024'!G57)</f>
        <v/>
      </c>
      <c r="I57" s="32">
        <f t="shared" si="2"/>
        <v>0</v>
      </c>
      <c r="J57" s="17">
        <f t="shared" si="3"/>
        <v>0</v>
      </c>
      <c r="K57" s="17">
        <f t="shared" si="4"/>
        <v>0</v>
      </c>
      <c r="L57" s="17">
        <f t="shared" si="5"/>
        <v>0</v>
      </c>
      <c r="M57" s="24" cm="1">
        <f t="array" ref="M57">ROUND('Investoinnit ennen 2024'!K57*(Parametrit!$B$8/Parametrit!$B$7),_xlfn.IFS('2024'!S57=100,-2,'2024'!S57=1,0))</f>
        <v>3026</v>
      </c>
      <c r="N57" s="24"/>
      <c r="O57" s="25">
        <f>'Investoinnit ennen 2024'!L57</f>
        <v>60</v>
      </c>
      <c r="P57" s="60">
        <f>'Investoinnit ennen 2024'!M57</f>
        <v>60</v>
      </c>
      <c r="Q57" s="26" t="str">
        <f t="shared" si="13"/>
        <v>OK</v>
      </c>
      <c r="S57" s="1">
        <v>1</v>
      </c>
    </row>
    <row r="58" spans="1:19" ht="21.75" thickBot="1" x14ac:dyDescent="0.3">
      <c r="A58" s="51" t="s">
        <v>83</v>
      </c>
      <c r="B58" s="63">
        <f t="shared" si="12"/>
        <v>0</v>
      </c>
      <c r="C58" s="44"/>
      <c r="D58" s="30">
        <f t="shared" si="1"/>
        <v>0</v>
      </c>
      <c r="E58" s="30">
        <f>Parametrit!$B$4-2024</f>
        <v>0</v>
      </c>
      <c r="F58" s="44"/>
      <c r="G58" s="44"/>
      <c r="H58" s="95" t="str">
        <f>IF('Investoinnit ennen 2024'!G58="","",'Investoinnit ennen 2024'!G58)</f>
        <v/>
      </c>
      <c r="I58" s="63">
        <f t="shared" si="2"/>
        <v>0</v>
      </c>
      <c r="J58" s="30">
        <f t="shared" si="3"/>
        <v>0</v>
      </c>
      <c r="K58" s="30">
        <f t="shared" si="4"/>
        <v>0</v>
      </c>
      <c r="L58" s="30">
        <f t="shared" si="5"/>
        <v>0</v>
      </c>
      <c r="M58" s="64" cm="1">
        <f t="array" ref="M58">ROUND('Investoinnit ennen 2024'!K58*(Parametrit!$B$8/Parametrit!$B$7),_xlfn.IFS('2024'!S58=100,-2,'2024'!S58=1,0))</f>
        <v>2032700</v>
      </c>
      <c r="N58" s="64"/>
      <c r="O58" s="65">
        <f>'Investoinnit ennen 2024'!L58</f>
        <v>60</v>
      </c>
      <c r="P58" s="66">
        <f>'Investoinnit ennen 2024'!M58</f>
        <v>60</v>
      </c>
      <c r="Q58" s="26" t="str">
        <f t="shared" si="13"/>
        <v>OK</v>
      </c>
      <c r="S58" s="1">
        <v>100</v>
      </c>
    </row>
    <row r="59" spans="1:19" x14ac:dyDescent="0.25">
      <c r="C59" s="14"/>
      <c r="D59" s="14"/>
      <c r="E59" s="14"/>
      <c r="F59" s="14"/>
      <c r="G59" s="14"/>
      <c r="H59" s="14"/>
      <c r="I59" s="35">
        <f>SUM(I4:I58)</f>
        <v>0</v>
      </c>
      <c r="J59" s="35">
        <f>SUM(J4:J58)</f>
        <v>0</v>
      </c>
      <c r="K59" s="35">
        <f>SUM(K4:K58)</f>
        <v>0</v>
      </c>
      <c r="L59" s="35">
        <f>SUM(L4:L58)</f>
        <v>0</v>
      </c>
      <c r="M59" s="14"/>
      <c r="N59" s="14"/>
      <c r="O59" s="14"/>
    </row>
  </sheetData>
  <sheetProtection algorithmName="SHA-512" hashValue="eR4KB/43GW7O3r6IFqWh9GKJJyqNtqIR1oH0TLeuvo+pkNfO5tfxPdzPMsjmMYoj0rgjqc1IAOnSSGlQh40grQ==" saltValue="imP9yLQT66I0K/xXNaqZKQ==" spinCount="100000" sheet="1" objects="1" scenarios="1" sort="0" autoFilter="0"/>
  <autoFilter ref="A1:S59" xr:uid="{3CFB0AE6-F320-43D5-84F6-F3A1D01A12A2}"/>
  <conditionalFormatting sqref="Q4:Q15 Q17:Q24 Q26:Q58">
    <cfRule type="containsBlanks" dxfId="11" priority="1">
      <formula>LEN(TRIM(Q4))=0</formula>
    </cfRule>
    <cfRule type="notContainsText" dxfId="10" priority="2" operator="notContains" text="OK">
      <formula>ISERROR(SEARCH("OK",Q4))</formula>
    </cfRule>
    <cfRule type="containsText" dxfId="9" priority="3" operator="containsText" text="OK">
      <formula>NOT(ISERROR(SEARCH("OK",Q4)))</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D98CA-5C33-4CAD-9ADA-C7B669829868}">
  <dimension ref="A1:S59"/>
  <sheetViews>
    <sheetView workbookViewId="0">
      <pane ySplit="1" topLeftCell="A2" activePane="bottomLeft" state="frozen"/>
      <selection pane="bottomLeft" activeCell="C4" sqref="C4"/>
    </sheetView>
  </sheetViews>
  <sheetFormatPr defaultRowHeight="15" x14ac:dyDescent="0.25"/>
  <cols>
    <col min="1" max="1" width="49.7109375" style="1" customWidth="1"/>
    <col min="2" max="2" width="15.42578125" style="29" customWidth="1"/>
    <col min="3" max="3" width="11.7109375" style="1" customWidth="1"/>
    <col min="4" max="4" width="11.140625" style="1" customWidth="1"/>
    <col min="5" max="8" width="9.140625" style="1"/>
    <col min="9" max="9" width="12.7109375" style="1" customWidth="1"/>
    <col min="10" max="12" width="9.140625" style="1"/>
    <col min="13" max="14" width="13.28515625" style="1" customWidth="1"/>
    <col min="15" max="16" width="9.140625" style="1"/>
    <col min="17" max="17" width="40.140625" style="1" customWidth="1"/>
    <col min="18" max="18" width="9.140625" style="1"/>
    <col min="19" max="19" width="0" style="1" hidden="1" customWidth="1"/>
    <col min="20" max="16384" width="9.140625" style="1"/>
  </cols>
  <sheetData>
    <row r="1" spans="1:19" s="12" customFormat="1" ht="32.25" thickBot="1" x14ac:dyDescent="0.3">
      <c r="A1" s="9" t="s">
        <v>31</v>
      </c>
      <c r="B1" s="13" t="s">
        <v>10</v>
      </c>
      <c r="C1" s="13" t="s">
        <v>11</v>
      </c>
      <c r="D1" s="13" t="s">
        <v>12</v>
      </c>
      <c r="E1" s="13" t="s">
        <v>13</v>
      </c>
      <c r="F1" s="13" t="s">
        <v>22</v>
      </c>
      <c r="G1" s="13" t="s">
        <v>14</v>
      </c>
      <c r="H1" s="13" t="s">
        <v>1</v>
      </c>
      <c r="I1" s="10" t="s">
        <v>15</v>
      </c>
      <c r="J1" s="10" t="s">
        <v>16</v>
      </c>
      <c r="K1" s="10" t="s">
        <v>17</v>
      </c>
      <c r="L1" s="10" t="s">
        <v>23</v>
      </c>
      <c r="M1" s="11" t="s">
        <v>24</v>
      </c>
      <c r="N1" s="11" t="s">
        <v>25</v>
      </c>
      <c r="O1" s="10" t="s">
        <v>18</v>
      </c>
      <c r="P1" s="10" t="s">
        <v>19</v>
      </c>
      <c r="Q1" s="23" t="s">
        <v>20</v>
      </c>
    </row>
    <row r="2" spans="1:19" ht="30" customHeight="1" thickBot="1" x14ac:dyDescent="0.3">
      <c r="A2" s="45" t="s">
        <v>33</v>
      </c>
      <c r="B2" s="27"/>
      <c r="C2" s="18"/>
      <c r="D2" s="18"/>
      <c r="E2" s="19"/>
      <c r="F2" s="19"/>
      <c r="G2" s="19"/>
      <c r="H2" s="20"/>
      <c r="I2" s="73"/>
      <c r="J2" s="19"/>
      <c r="K2" s="19"/>
      <c r="L2" s="19"/>
      <c r="M2" s="19"/>
      <c r="N2" s="19"/>
      <c r="O2" s="19"/>
      <c r="P2" s="58"/>
    </row>
    <row r="3" spans="1:19" ht="15.75" thickBot="1" x14ac:dyDescent="0.3">
      <c r="A3" s="46" t="s">
        <v>34</v>
      </c>
      <c r="B3" s="28"/>
      <c r="C3" s="15"/>
      <c r="D3" s="21"/>
      <c r="E3" s="14"/>
      <c r="F3" s="14"/>
      <c r="G3" s="14"/>
      <c r="H3" s="22"/>
      <c r="I3" s="31"/>
      <c r="J3" s="14"/>
      <c r="K3" s="14"/>
      <c r="L3" s="14"/>
      <c r="M3" s="14"/>
      <c r="N3" s="14"/>
      <c r="O3" s="14"/>
      <c r="P3" s="59"/>
    </row>
    <row r="4" spans="1:19" ht="15.75" thickBot="1" x14ac:dyDescent="0.3">
      <c r="A4" s="51" t="s">
        <v>35</v>
      </c>
      <c r="B4" s="32">
        <f>F4-G4</f>
        <v>0</v>
      </c>
      <c r="C4" s="40"/>
      <c r="D4" s="17">
        <f>B4*C4/100</f>
        <v>0</v>
      </c>
      <c r="E4" s="17">
        <f>Parametrit!$B$4-2025</f>
        <v>-1</v>
      </c>
      <c r="F4" s="40"/>
      <c r="G4" s="40"/>
      <c r="H4" s="85" t="str">
        <f>IF('Investoinnit ennen 2024'!G4="","",'Investoinnit ennen 2024'!G4)</f>
        <v/>
      </c>
      <c r="I4" s="32">
        <f>IF(N4="",(D4*(M4))/1000,(D4*(N4))/1000)</f>
        <v>0</v>
      </c>
      <c r="J4" s="17">
        <f>IF(D4=0,0,I4*(1-E4/H4))</f>
        <v>0</v>
      </c>
      <c r="K4" s="17">
        <f>IF(I4=0,0,I4/H4)</f>
        <v>0</v>
      </c>
      <c r="L4" s="17">
        <f>IF(N4="",F4*(C4/100)*(M4)/1000,F4*(C4/100)*(N4)/1000)</f>
        <v>0</v>
      </c>
      <c r="M4" s="24" cm="1">
        <f t="array" ref="M4">ROUND('Investoinnit ennen 2024'!K4*(Parametrit!$B$9/Parametrit!$B$7),_xlfn.IFS('2024'!S4=100,-2,'2024'!S4=1,0))</f>
        <v>0</v>
      </c>
      <c r="N4" s="24"/>
      <c r="O4" s="25">
        <f>'Investoinnit ennen 2024'!L4</f>
        <v>50</v>
      </c>
      <c r="P4" s="60">
        <f>'Investoinnit ennen 2024'!M4</f>
        <v>65</v>
      </c>
      <c r="Q4" s="26" t="str">
        <f>IF(AND(B4&gt;0,C4=""),"Ilmoita tuella rahoitettu osuus",IF(C4&gt;100,"Tuella rahoitettu osuus ei voi olla yli 100",IF(AND(B4&gt;0,H4=""),"Pitoaika puuttuu",IF(E4&gt;H4,"Keski-ikä ei voi olla suurempi kuin pitoaika",IF(AND(B4&gt;0,E4=""),"Keski-ikä puuttuu",IF(AND(B4&gt;0,OR(H4&lt;O4,H4&gt;P4)),"Syötetty pitoaika ei ole pitoaikavälin sisällä","OK"))))))</f>
        <v>OK</v>
      </c>
      <c r="S4">
        <v>100</v>
      </c>
    </row>
    <row r="5" spans="1:19" ht="15.75" thickBot="1" x14ac:dyDescent="0.3">
      <c r="A5" s="51" t="s">
        <v>36</v>
      </c>
      <c r="B5" s="32">
        <f t="shared" ref="B5:B15" si="0">F5-G5</f>
        <v>0</v>
      </c>
      <c r="C5" s="40"/>
      <c r="D5" s="17">
        <f t="shared" ref="D5:D15" si="1">B5*C5/100</f>
        <v>0</v>
      </c>
      <c r="E5" s="17">
        <f>Parametrit!$B$4-2025</f>
        <v>-1</v>
      </c>
      <c r="F5" s="40"/>
      <c r="G5" s="40"/>
      <c r="H5" s="85" t="str">
        <f>IF('Investoinnit ennen 2024'!G5="","",'Investoinnit ennen 2024'!G5)</f>
        <v/>
      </c>
      <c r="I5" s="32">
        <f t="shared" ref="I5:I15" si="2">IF(N5="",(D5*(M5))/1000,(D5*(N5))/1000)</f>
        <v>0</v>
      </c>
      <c r="J5" s="17">
        <f t="shared" ref="J5:J15" si="3">IF(D5=0,0,I5*(1-E5/H5))</f>
        <v>0</v>
      </c>
      <c r="K5" s="17">
        <f t="shared" ref="K5:K15" si="4">IF(I5=0,0,I5/H5)</f>
        <v>0</v>
      </c>
      <c r="L5" s="17">
        <f t="shared" ref="L5:L15" si="5">IF(N5="",F5*(C5/100)*(M5)/1000,F5*(C5/100)*(N5)/1000)</f>
        <v>0</v>
      </c>
      <c r="M5" s="24" cm="1">
        <f t="array" ref="M5">ROUND('Investoinnit ennen 2024'!K5*(Parametrit!$B$9/Parametrit!$B$7),_xlfn.IFS('2024'!S5=100,-2,'2024'!S5=1,0))</f>
        <v>0</v>
      </c>
      <c r="N5" s="24"/>
      <c r="O5" s="25">
        <f>'Investoinnit ennen 2024'!L5</f>
        <v>50</v>
      </c>
      <c r="P5" s="60">
        <f>'Investoinnit ennen 2024'!M5</f>
        <v>65</v>
      </c>
      <c r="Q5" s="26" t="str">
        <f>IF(AND(B5&gt;0,C5=""),"Ilmoita tuella rahoitettu osuus",IF(C5&gt;100,"Tuella rahoitettu osuus ei voi olla yli 100",IF(AND(B5&gt;0,H5=""),"Pitoaika puuttuu",IF(E5&gt;H5,"Keski-ikä ei voi olla suurempi kuin pitoaika",IF(AND(B5&gt;0,E5=""),"Keski-ikä puuttuu",IF(AND(B5&gt;0,OR(H5&lt;O5,H5&gt;P5)),"Syötetty pitoaika ei ole pitoaikavälin sisällä","OK"))))))</f>
        <v>OK</v>
      </c>
      <c r="S5">
        <v>100</v>
      </c>
    </row>
    <row r="6" spans="1:19" ht="15.75" thickBot="1" x14ac:dyDescent="0.3">
      <c r="A6" s="51" t="s">
        <v>37</v>
      </c>
      <c r="B6" s="32">
        <f t="shared" si="0"/>
        <v>0</v>
      </c>
      <c r="C6" s="40"/>
      <c r="D6" s="17">
        <f t="shared" si="1"/>
        <v>0</v>
      </c>
      <c r="E6" s="17">
        <f>Parametrit!$B$4-2025</f>
        <v>-1</v>
      </c>
      <c r="F6" s="40"/>
      <c r="G6" s="40"/>
      <c r="H6" s="85" t="str">
        <f>IF('Investoinnit ennen 2024'!G6="","",'Investoinnit ennen 2024'!G6)</f>
        <v/>
      </c>
      <c r="I6" s="32">
        <f t="shared" si="2"/>
        <v>0</v>
      </c>
      <c r="J6" s="17">
        <f t="shared" si="3"/>
        <v>0</v>
      </c>
      <c r="K6" s="17">
        <f t="shared" si="4"/>
        <v>0</v>
      </c>
      <c r="L6" s="17">
        <f t="shared" si="5"/>
        <v>0</v>
      </c>
      <c r="M6" s="24" cm="1">
        <f t="array" ref="M6">ROUND('Investoinnit ennen 2024'!K6*(Parametrit!$B$9/Parametrit!$B$7),_xlfn.IFS('2024'!S6=100,-2,'2024'!S6=1,0))</f>
        <v>0</v>
      </c>
      <c r="N6" s="24"/>
      <c r="O6" s="25">
        <f>'Investoinnit ennen 2024'!L6</f>
        <v>50</v>
      </c>
      <c r="P6" s="60">
        <f>'Investoinnit ennen 2024'!M6</f>
        <v>65</v>
      </c>
      <c r="Q6" s="26" t="str">
        <f>IF(AND(B6&gt;0,C6=""),"Ilmoita tuella rahoitettu osuus",IF(C6&gt;100,"Tuella rahoitettu osuus ei voi olla yli 100",IF(AND(B6&gt;0,H6=""),"Pitoaika puuttuu",IF(E6&gt;H6,"Keski-ikä ei voi olla suurempi kuin pitoaika",IF(AND(B6&gt;0,E6=""),"Keski-ikä puuttuu",IF(AND(B6&gt;0,OR(H6&lt;O6,H6&gt;P6)),"Syötetty pitoaika ei ole pitoaikavälin sisällä","OK"))))))</f>
        <v>OK</v>
      </c>
      <c r="S6">
        <v>100</v>
      </c>
    </row>
    <row r="7" spans="1:19" ht="15.75" thickBot="1" x14ac:dyDescent="0.3">
      <c r="A7" s="51" t="s">
        <v>38</v>
      </c>
      <c r="B7" s="32">
        <f t="shared" si="0"/>
        <v>0</v>
      </c>
      <c r="C7" s="40"/>
      <c r="D7" s="17">
        <f t="shared" si="1"/>
        <v>0</v>
      </c>
      <c r="E7" s="17">
        <f>Parametrit!$B$4-2025</f>
        <v>-1</v>
      </c>
      <c r="F7" s="40"/>
      <c r="G7" s="40"/>
      <c r="H7" s="85" t="str">
        <f>IF('Investoinnit ennen 2024'!G7="","",'Investoinnit ennen 2024'!G7)</f>
        <v/>
      </c>
      <c r="I7" s="32">
        <f t="shared" si="2"/>
        <v>0</v>
      </c>
      <c r="J7" s="17">
        <f t="shared" si="3"/>
        <v>0</v>
      </c>
      <c r="K7" s="17">
        <f t="shared" si="4"/>
        <v>0</v>
      </c>
      <c r="L7" s="17">
        <f t="shared" si="5"/>
        <v>0</v>
      </c>
      <c r="M7" s="24" cm="1">
        <f t="array" ref="M7">ROUND('Investoinnit ennen 2024'!K7*(Parametrit!$B$9/Parametrit!$B$7),_xlfn.IFS('2024'!S7=100,-2,'2024'!S7=1,0))</f>
        <v>0</v>
      </c>
      <c r="N7" s="24"/>
      <c r="O7" s="25">
        <f>'Investoinnit ennen 2024'!L7</f>
        <v>50</v>
      </c>
      <c r="P7" s="60">
        <f>'Investoinnit ennen 2024'!M7</f>
        <v>65</v>
      </c>
      <c r="Q7" s="26" t="str">
        <f>IF(AND(B7&gt;0,C7=""),"Ilmoita tuella rahoitettu osuus",IF(C7&gt;100,"Tuella rahoitettu osuus ei voi olla yli 100",IF(AND(B7&gt;0,H7=""),"Pitoaika puuttuu",IF(E7&gt;H7,"Keski-ikä ei voi olla suurempi kuin pitoaika",IF(AND(B7&gt;0,E7=""),"Keski-ikä puuttuu",IF(AND(B7&gt;0,OR(H7&lt;O7,H7&gt;P7)),"Syötetty pitoaika ei ole pitoaikavälin sisällä","OK"))))))</f>
        <v>OK</v>
      </c>
      <c r="S7">
        <v>100</v>
      </c>
    </row>
    <row r="8" spans="1:19" ht="15.75" thickBot="1" x14ac:dyDescent="0.3">
      <c r="A8" s="51" t="s">
        <v>39</v>
      </c>
      <c r="B8" s="32">
        <f t="shared" si="0"/>
        <v>0</v>
      </c>
      <c r="C8" s="40"/>
      <c r="D8" s="17">
        <f t="shared" si="1"/>
        <v>0</v>
      </c>
      <c r="E8" s="17">
        <f>Parametrit!$B$4-2025</f>
        <v>-1</v>
      </c>
      <c r="F8" s="40"/>
      <c r="G8" s="40"/>
      <c r="H8" s="85" t="str">
        <f>IF('Investoinnit ennen 2024'!G8="","",'Investoinnit ennen 2024'!G8)</f>
        <v/>
      </c>
      <c r="I8" s="32">
        <f t="shared" si="2"/>
        <v>0</v>
      </c>
      <c r="J8" s="17">
        <f t="shared" si="3"/>
        <v>0</v>
      </c>
      <c r="K8" s="17">
        <f t="shared" si="4"/>
        <v>0</v>
      </c>
      <c r="L8" s="17">
        <f t="shared" si="5"/>
        <v>0</v>
      </c>
      <c r="M8" s="24" cm="1">
        <f t="array" ref="M8">ROUND('Investoinnit ennen 2024'!K8*(Parametrit!$B$9/Parametrit!$B$7),_xlfn.IFS('2024'!S8=100,-2,'2024'!S8=1,0))</f>
        <v>0</v>
      </c>
      <c r="N8" s="24"/>
      <c r="O8" s="25">
        <f>'Investoinnit ennen 2024'!L8</f>
        <v>50</v>
      </c>
      <c r="P8" s="60">
        <f>'Investoinnit ennen 2024'!M8</f>
        <v>65</v>
      </c>
      <c r="Q8" s="26" t="str">
        <f t="shared" ref="Q8:Q15" si="6">IF(AND(B8&gt;0,C8=""),"Ilmoita tuella rahoitettu osuus",IF(C8&gt;100,"Tuella rahoitettu osuus ei voi olla yli 100",IF(AND(B8&gt;0,H8=""),"Pitoaika puuttuu",IF(E8&gt;H8,"Keski-ikä ei voi olla suurempi kuin pitoaika",IF(AND(B8&gt;0,E8=""),"Keski-ikä puuttuu",IF(AND(B8&gt;0,OR(H8&lt;O8,H8&gt;P8)),"Syötetty pitoaika ei ole pitoaikavälin sisällä","OK"))))))</f>
        <v>OK</v>
      </c>
      <c r="S8">
        <v>100</v>
      </c>
    </row>
    <row r="9" spans="1:19" ht="15.75" thickBot="1" x14ac:dyDescent="0.3">
      <c r="A9" s="51" t="s">
        <v>40</v>
      </c>
      <c r="B9" s="32">
        <f t="shared" si="0"/>
        <v>0</v>
      </c>
      <c r="C9" s="40"/>
      <c r="D9" s="17">
        <f t="shared" si="1"/>
        <v>0</v>
      </c>
      <c r="E9" s="17">
        <f>Parametrit!$B$4-2025</f>
        <v>-1</v>
      </c>
      <c r="F9" s="40"/>
      <c r="G9" s="40"/>
      <c r="H9" s="85" t="str">
        <f>IF('Investoinnit ennen 2024'!G9="","",'Investoinnit ennen 2024'!G9)</f>
        <v/>
      </c>
      <c r="I9" s="32">
        <f t="shared" si="2"/>
        <v>0</v>
      </c>
      <c r="J9" s="17">
        <f t="shared" si="3"/>
        <v>0</v>
      </c>
      <c r="K9" s="17">
        <f t="shared" si="4"/>
        <v>0</v>
      </c>
      <c r="L9" s="17">
        <f t="shared" si="5"/>
        <v>0</v>
      </c>
      <c r="M9" s="24" cm="1">
        <f t="array" ref="M9">ROUND('Investoinnit ennen 2024'!K9*(Parametrit!$B$9/Parametrit!$B$7),_xlfn.IFS('2024'!S9=100,-2,'2024'!S9=1,0))</f>
        <v>0</v>
      </c>
      <c r="N9" s="24"/>
      <c r="O9" s="25">
        <f>'Investoinnit ennen 2024'!L9</f>
        <v>50</v>
      </c>
      <c r="P9" s="60">
        <f>'Investoinnit ennen 2024'!M9</f>
        <v>65</v>
      </c>
      <c r="Q9" s="26" t="str">
        <f t="shared" si="6"/>
        <v>OK</v>
      </c>
      <c r="S9">
        <v>100</v>
      </c>
    </row>
    <row r="10" spans="1:19" ht="15.75" thickBot="1" x14ac:dyDescent="0.3">
      <c r="A10" s="51" t="s">
        <v>41</v>
      </c>
      <c r="B10" s="32">
        <f t="shared" si="0"/>
        <v>0</v>
      </c>
      <c r="C10" s="40"/>
      <c r="D10" s="17">
        <f t="shared" si="1"/>
        <v>0</v>
      </c>
      <c r="E10" s="17">
        <f>Parametrit!$B$4-2025</f>
        <v>-1</v>
      </c>
      <c r="F10" s="40"/>
      <c r="G10" s="40"/>
      <c r="H10" s="85" t="str">
        <f>IF('Investoinnit ennen 2024'!G10="","",'Investoinnit ennen 2024'!G10)</f>
        <v/>
      </c>
      <c r="I10" s="32">
        <f t="shared" si="2"/>
        <v>0</v>
      </c>
      <c r="J10" s="17">
        <f t="shared" si="3"/>
        <v>0</v>
      </c>
      <c r="K10" s="17">
        <f t="shared" si="4"/>
        <v>0</v>
      </c>
      <c r="L10" s="17">
        <f t="shared" si="5"/>
        <v>0</v>
      </c>
      <c r="M10" s="24" cm="1">
        <f t="array" ref="M10">ROUND('Investoinnit ennen 2024'!K10*(Parametrit!$B$9/Parametrit!$B$7),_xlfn.IFS('2024'!S10=100,-2,'2024'!S10=1,0))</f>
        <v>0</v>
      </c>
      <c r="N10" s="24"/>
      <c r="O10" s="25">
        <f>'Investoinnit ennen 2024'!L10</f>
        <v>50</v>
      </c>
      <c r="P10" s="60">
        <f>'Investoinnit ennen 2024'!M10</f>
        <v>65</v>
      </c>
      <c r="Q10" s="26" t="str">
        <f t="shared" si="6"/>
        <v>OK</v>
      </c>
      <c r="S10">
        <v>100</v>
      </c>
    </row>
    <row r="11" spans="1:19" ht="15.75" thickBot="1" x14ac:dyDescent="0.3">
      <c r="A11" s="51" t="s">
        <v>42</v>
      </c>
      <c r="B11" s="32">
        <f t="shared" si="0"/>
        <v>0</v>
      </c>
      <c r="C11" s="40"/>
      <c r="D11" s="17">
        <f t="shared" si="1"/>
        <v>0</v>
      </c>
      <c r="E11" s="17">
        <f>Parametrit!$B$4-2025</f>
        <v>-1</v>
      </c>
      <c r="F11" s="40"/>
      <c r="G11" s="40"/>
      <c r="H11" s="85" t="str">
        <f>IF('Investoinnit ennen 2024'!G11="","",'Investoinnit ennen 2024'!G11)</f>
        <v/>
      </c>
      <c r="I11" s="32">
        <f t="shared" si="2"/>
        <v>0</v>
      </c>
      <c r="J11" s="17">
        <f t="shared" si="3"/>
        <v>0</v>
      </c>
      <c r="K11" s="17">
        <f t="shared" si="4"/>
        <v>0</v>
      </c>
      <c r="L11" s="17">
        <f t="shared" si="5"/>
        <v>0</v>
      </c>
      <c r="M11" s="24" cm="1">
        <f t="array" ref="M11">ROUND('Investoinnit ennen 2024'!K11*(Parametrit!$B$9/Parametrit!$B$7),_xlfn.IFS('2024'!S11=100,-2,'2024'!S11=1,0))</f>
        <v>0</v>
      </c>
      <c r="N11" s="24"/>
      <c r="O11" s="25">
        <f>'Investoinnit ennen 2024'!L11</f>
        <v>50</v>
      </c>
      <c r="P11" s="60">
        <f>'Investoinnit ennen 2024'!M11</f>
        <v>65</v>
      </c>
      <c r="Q11" s="26" t="str">
        <f t="shared" si="6"/>
        <v>OK</v>
      </c>
      <c r="S11">
        <v>100</v>
      </c>
    </row>
    <row r="12" spans="1:19" ht="15.75" thickBot="1" x14ac:dyDescent="0.3">
      <c r="A12" s="51" t="s">
        <v>43</v>
      </c>
      <c r="B12" s="32">
        <f t="shared" si="0"/>
        <v>0</v>
      </c>
      <c r="C12" s="40"/>
      <c r="D12" s="17">
        <f t="shared" si="1"/>
        <v>0</v>
      </c>
      <c r="E12" s="17">
        <f>Parametrit!$B$4-2025</f>
        <v>-1</v>
      </c>
      <c r="F12" s="40"/>
      <c r="G12" s="40"/>
      <c r="H12" s="85" t="str">
        <f>IF('Investoinnit ennen 2024'!G12="","",'Investoinnit ennen 2024'!G12)</f>
        <v/>
      </c>
      <c r="I12" s="32">
        <f t="shared" si="2"/>
        <v>0</v>
      </c>
      <c r="J12" s="17">
        <f t="shared" si="3"/>
        <v>0</v>
      </c>
      <c r="K12" s="17">
        <f t="shared" si="4"/>
        <v>0</v>
      </c>
      <c r="L12" s="17">
        <f t="shared" si="5"/>
        <v>0</v>
      </c>
      <c r="M12" s="24" cm="1">
        <f t="array" ref="M12">ROUND('Investoinnit ennen 2024'!K12*(Parametrit!$B$9/Parametrit!$B$7),_xlfn.IFS('2024'!S12=100,-2,'2024'!S12=1,0))</f>
        <v>0</v>
      </c>
      <c r="N12" s="24"/>
      <c r="O12" s="25">
        <f>'Investoinnit ennen 2024'!L12</f>
        <v>50</v>
      </c>
      <c r="P12" s="60">
        <f>'Investoinnit ennen 2024'!M12</f>
        <v>65</v>
      </c>
      <c r="Q12" s="26" t="str">
        <f t="shared" si="6"/>
        <v>OK</v>
      </c>
      <c r="S12">
        <v>100</v>
      </c>
    </row>
    <row r="13" spans="1:19" ht="15.75" thickBot="1" x14ac:dyDescent="0.3">
      <c r="A13" s="51" t="s">
        <v>44</v>
      </c>
      <c r="B13" s="32">
        <f t="shared" si="0"/>
        <v>0</v>
      </c>
      <c r="C13" s="40"/>
      <c r="D13" s="17">
        <f t="shared" si="1"/>
        <v>0</v>
      </c>
      <c r="E13" s="17">
        <f>Parametrit!$B$4-2025</f>
        <v>-1</v>
      </c>
      <c r="F13" s="40"/>
      <c r="G13" s="40"/>
      <c r="H13" s="85" t="str">
        <f>IF('Investoinnit ennen 2024'!G13="","",'Investoinnit ennen 2024'!G13)</f>
        <v/>
      </c>
      <c r="I13" s="32">
        <f t="shared" si="2"/>
        <v>0</v>
      </c>
      <c r="J13" s="17">
        <f t="shared" si="3"/>
        <v>0</v>
      </c>
      <c r="K13" s="17">
        <f t="shared" si="4"/>
        <v>0</v>
      </c>
      <c r="L13" s="17">
        <f t="shared" si="5"/>
        <v>0</v>
      </c>
      <c r="M13" s="24" cm="1">
        <f t="array" ref="M13">ROUND('Investoinnit ennen 2024'!K13*(Parametrit!$B$9/Parametrit!$B$7),_xlfn.IFS('2024'!S13=100,-2,'2024'!S13=1,0))</f>
        <v>0</v>
      </c>
      <c r="N13" s="24"/>
      <c r="O13" s="25">
        <f>'Investoinnit ennen 2024'!L13</f>
        <v>50</v>
      </c>
      <c r="P13" s="60">
        <f>'Investoinnit ennen 2024'!M13</f>
        <v>65</v>
      </c>
      <c r="Q13" s="26" t="str">
        <f t="shared" si="6"/>
        <v>OK</v>
      </c>
      <c r="S13">
        <v>100</v>
      </c>
    </row>
    <row r="14" spans="1:19" ht="15.75" thickBot="1" x14ac:dyDescent="0.3">
      <c r="A14" s="51" t="s">
        <v>45</v>
      </c>
      <c r="B14" s="32">
        <f t="shared" si="0"/>
        <v>0</v>
      </c>
      <c r="C14" s="40"/>
      <c r="D14" s="17">
        <f t="shared" si="1"/>
        <v>0</v>
      </c>
      <c r="E14" s="17">
        <f>Parametrit!$B$4-2025</f>
        <v>-1</v>
      </c>
      <c r="F14" s="40"/>
      <c r="G14" s="40"/>
      <c r="H14" s="85" t="str">
        <f>IF('Investoinnit ennen 2024'!G14="","",'Investoinnit ennen 2024'!G14)</f>
        <v/>
      </c>
      <c r="I14" s="32">
        <f t="shared" si="2"/>
        <v>0</v>
      </c>
      <c r="J14" s="17">
        <f t="shared" si="3"/>
        <v>0</v>
      </c>
      <c r="K14" s="17">
        <f t="shared" si="4"/>
        <v>0</v>
      </c>
      <c r="L14" s="17">
        <f t="shared" si="5"/>
        <v>0</v>
      </c>
      <c r="M14" s="24" cm="1">
        <f t="array" ref="M14">ROUND('Investoinnit ennen 2024'!K14*(Parametrit!$B$9/Parametrit!$B$7),_xlfn.IFS('2024'!S14=100,-2,'2024'!S14=1,0))</f>
        <v>0</v>
      </c>
      <c r="N14" s="24"/>
      <c r="O14" s="25">
        <f>'Investoinnit ennen 2024'!L14</f>
        <v>50</v>
      </c>
      <c r="P14" s="60">
        <f>'Investoinnit ennen 2024'!M14</f>
        <v>65</v>
      </c>
      <c r="Q14" s="26" t="str">
        <f t="shared" si="6"/>
        <v>OK</v>
      </c>
      <c r="S14">
        <v>100</v>
      </c>
    </row>
    <row r="15" spans="1:19" ht="15.75" thickBot="1" x14ac:dyDescent="0.3">
      <c r="A15" s="51" t="s">
        <v>46</v>
      </c>
      <c r="B15" s="32">
        <f t="shared" si="0"/>
        <v>0</v>
      </c>
      <c r="C15" s="40"/>
      <c r="D15" s="17">
        <f t="shared" si="1"/>
        <v>0</v>
      </c>
      <c r="E15" s="17">
        <f>Parametrit!$B$4-2025</f>
        <v>-1</v>
      </c>
      <c r="F15" s="40"/>
      <c r="G15" s="40"/>
      <c r="H15" s="85" t="str">
        <f>IF('Investoinnit ennen 2024'!G15="","",'Investoinnit ennen 2024'!G15)</f>
        <v/>
      </c>
      <c r="I15" s="32">
        <f t="shared" si="2"/>
        <v>0</v>
      </c>
      <c r="J15" s="17">
        <f t="shared" si="3"/>
        <v>0</v>
      </c>
      <c r="K15" s="17">
        <f t="shared" si="4"/>
        <v>0</v>
      </c>
      <c r="L15" s="17">
        <f t="shared" si="5"/>
        <v>0</v>
      </c>
      <c r="M15" s="24" cm="1">
        <f t="array" ref="M15">ROUND('Investoinnit ennen 2024'!K15*(Parametrit!$B$9/Parametrit!$B$7),_xlfn.IFS('2024'!S15=100,-2,'2024'!S15=1,0))</f>
        <v>0</v>
      </c>
      <c r="N15" s="24"/>
      <c r="O15" s="25">
        <f>'Investoinnit ennen 2024'!L15</f>
        <v>50</v>
      </c>
      <c r="P15" s="60">
        <f>'Investoinnit ennen 2024'!M15</f>
        <v>65</v>
      </c>
      <c r="Q15" s="26" t="str">
        <f t="shared" si="6"/>
        <v>OK</v>
      </c>
      <c r="S15">
        <v>100</v>
      </c>
    </row>
    <row r="16" spans="1:19" ht="15.75" thickBot="1" x14ac:dyDescent="0.3">
      <c r="A16" s="46" t="s">
        <v>34</v>
      </c>
      <c r="B16" s="31"/>
      <c r="C16" s="42"/>
      <c r="D16" s="50"/>
      <c r="E16" s="50"/>
      <c r="F16" s="42"/>
      <c r="G16" s="42"/>
      <c r="H16" s="88"/>
      <c r="I16" s="72"/>
      <c r="J16" s="50"/>
      <c r="K16" s="50"/>
      <c r="L16" s="50"/>
      <c r="M16" s="70"/>
      <c r="N16" s="70"/>
      <c r="O16" s="71"/>
      <c r="P16" s="74"/>
      <c r="S16">
        <v>100</v>
      </c>
    </row>
    <row r="17" spans="1:19" ht="15.75" thickBot="1" x14ac:dyDescent="0.3">
      <c r="A17" s="51" t="s">
        <v>36</v>
      </c>
      <c r="B17" s="32">
        <f t="shared" ref="B17:B18" si="7">F17-G17</f>
        <v>0</v>
      </c>
      <c r="C17" s="40"/>
      <c r="D17" s="17">
        <f t="shared" ref="D17:D18" si="8">B17*C17/100</f>
        <v>0</v>
      </c>
      <c r="E17" s="17">
        <f>Parametrit!$B$4-2025</f>
        <v>-1</v>
      </c>
      <c r="F17" s="40"/>
      <c r="G17" s="40"/>
      <c r="H17" s="85" t="str">
        <f>IF('Investoinnit ennen 2024'!G17="","",'Investoinnit ennen 2024'!G17)</f>
        <v/>
      </c>
      <c r="I17" s="32">
        <f t="shared" ref="I17:I18" si="9">IF(N17="",(D17*(M17))/1000,(D17*(N17))/1000)</f>
        <v>0</v>
      </c>
      <c r="J17" s="17">
        <f t="shared" ref="J17:J18" si="10">IF(D17=0,0,I17*(1-E17/H17))</f>
        <v>0</v>
      </c>
      <c r="K17" s="17">
        <f t="shared" ref="K17:K18" si="11">IF(I17=0,0,I17/H17)</f>
        <v>0</v>
      </c>
      <c r="L17" s="17">
        <f t="shared" ref="L17:L18" si="12">IF(N17="",F17*(C17/100)*(M17)/1000,F17*(C17/100)*(N17)/1000)</f>
        <v>0</v>
      </c>
      <c r="M17" s="24" cm="1">
        <f t="array" ref="M17">ROUND('Investoinnit ennen 2024'!K17*(Parametrit!$B$9/Parametrit!$B$7),_xlfn.IFS('2024'!S17=100,-2,'2024'!S17=1,0))</f>
        <v>0</v>
      </c>
      <c r="N17" s="24"/>
      <c r="O17" s="25">
        <f>'Investoinnit ennen 2024'!L17</f>
        <v>50</v>
      </c>
      <c r="P17" s="60">
        <f>'Investoinnit ennen 2024'!M17</f>
        <v>65</v>
      </c>
      <c r="Q17" s="26" t="str">
        <f t="shared" ref="Q17:Q18" si="13">IF(AND(B17&gt;0,C17=""),"Ilmoita tuella rahoitettu osuus",IF(C17&gt;100,"Tuella rahoitettu osuus ei voi olla yli 100",IF(AND(B17&gt;0,H17=""),"Pitoaika puuttuu",IF(E17&gt;H17,"Keski-ikä ei voi olla suurempi kuin pitoaika",IF(AND(B17&gt;0,E17=""),"Keski-ikä puuttuu",IF(AND(B17&gt;0,OR(H17&lt;O17,H17&gt;P17)),"Syötetty pitoaika ei ole pitoaikavälin sisällä","OK"))))))</f>
        <v>OK</v>
      </c>
      <c r="S17">
        <v>100</v>
      </c>
    </row>
    <row r="18" spans="1:19" ht="15.75" thickBot="1" x14ac:dyDescent="0.3">
      <c r="A18" s="51" t="s">
        <v>42</v>
      </c>
      <c r="B18" s="32">
        <f t="shared" si="7"/>
        <v>0</v>
      </c>
      <c r="C18" s="40"/>
      <c r="D18" s="17">
        <f t="shared" si="8"/>
        <v>0</v>
      </c>
      <c r="E18" s="17">
        <f>Parametrit!$B$4-2025</f>
        <v>-1</v>
      </c>
      <c r="F18" s="40"/>
      <c r="G18" s="40"/>
      <c r="H18" s="85" t="str">
        <f>IF('Investoinnit ennen 2024'!G18="","",'Investoinnit ennen 2024'!G18)</f>
        <v/>
      </c>
      <c r="I18" s="32">
        <f t="shared" si="9"/>
        <v>0</v>
      </c>
      <c r="J18" s="17">
        <f t="shared" si="10"/>
        <v>0</v>
      </c>
      <c r="K18" s="17">
        <f t="shared" si="11"/>
        <v>0</v>
      </c>
      <c r="L18" s="17">
        <f t="shared" si="12"/>
        <v>0</v>
      </c>
      <c r="M18" s="24" cm="1">
        <f t="array" ref="M18">ROUND('Investoinnit ennen 2024'!K18*(Parametrit!$B$9/Parametrit!$B$7),_xlfn.IFS('2024'!S18=100,-2,'2024'!S18=1,0))</f>
        <v>0</v>
      </c>
      <c r="N18" s="24"/>
      <c r="O18" s="25">
        <f>'Investoinnit ennen 2024'!L18</f>
        <v>50</v>
      </c>
      <c r="P18" s="60">
        <f>'Investoinnit ennen 2024'!M18</f>
        <v>65</v>
      </c>
      <c r="Q18" s="26" t="str">
        <f t="shared" si="13"/>
        <v>OK</v>
      </c>
      <c r="S18">
        <v>100</v>
      </c>
    </row>
    <row r="19" spans="1:19" ht="15.75" thickBot="1" x14ac:dyDescent="0.3">
      <c r="A19" s="46" t="s">
        <v>47</v>
      </c>
      <c r="B19" s="72"/>
      <c r="C19" s="42"/>
      <c r="D19" s="50"/>
      <c r="E19" s="50"/>
      <c r="F19" s="42"/>
      <c r="G19" s="42"/>
      <c r="H19" s="89"/>
      <c r="I19" s="72"/>
      <c r="J19" s="50"/>
      <c r="K19" s="50"/>
      <c r="L19" s="50"/>
      <c r="M19" s="70"/>
      <c r="N19" s="70"/>
      <c r="O19" s="71"/>
      <c r="P19" s="74"/>
      <c r="Q19" s="26"/>
      <c r="S19">
        <v>100</v>
      </c>
    </row>
    <row r="20" spans="1:19" ht="15.75" thickBot="1" x14ac:dyDescent="0.3">
      <c r="A20" s="51" t="s">
        <v>48</v>
      </c>
      <c r="B20" s="32">
        <f t="shared" ref="B20:B22" si="14">F20-G20</f>
        <v>0</v>
      </c>
      <c r="C20" s="40"/>
      <c r="D20" s="17">
        <f t="shared" ref="D20:D22" si="15">B20*C20/100</f>
        <v>0</v>
      </c>
      <c r="E20" s="17">
        <f>Parametrit!$B$4-2025</f>
        <v>-1</v>
      </c>
      <c r="F20" s="40"/>
      <c r="G20" s="40"/>
      <c r="H20" s="85" t="str">
        <f>IF('Investoinnit ennen 2024'!G20="","",'Investoinnit ennen 2024'!G20)</f>
        <v/>
      </c>
      <c r="I20" s="32">
        <f t="shared" ref="I20:I22" si="16">IF(N20="",(D20*(M20))/1000,(D20*(N20))/1000)</f>
        <v>0</v>
      </c>
      <c r="J20" s="17">
        <f t="shared" ref="J20:J22" si="17">IF(D20=0,0,I20*(1-E20/H20))</f>
        <v>0</v>
      </c>
      <c r="K20" s="17">
        <f t="shared" ref="K20:K22" si="18">IF(I20=0,0,I20/H20)</f>
        <v>0</v>
      </c>
      <c r="L20" s="17">
        <f t="shared" ref="L20:L22" si="19">IF(N20="",F20*(C20/100)*(M20)/1000,F20*(C20/100)*(N20)/1000)</f>
        <v>0</v>
      </c>
      <c r="M20" s="24" cm="1">
        <f t="array" ref="M20">ROUND('Investoinnit ennen 2024'!K20*(Parametrit!$B$9/Parametrit!$B$7),_xlfn.IFS('2024'!S20=100,-2,'2024'!S20=1,0))</f>
        <v>0</v>
      </c>
      <c r="N20" s="24"/>
      <c r="O20" s="25">
        <f>'Investoinnit ennen 2024'!L20</f>
        <v>65</v>
      </c>
      <c r="P20" s="60">
        <f>'Investoinnit ennen 2024'!M20</f>
        <v>65</v>
      </c>
      <c r="Q20" s="26" t="str">
        <f t="shared" ref="Q20:Q22" si="20">IF(AND(B20&gt;0,C20=""),"Ilmoita tuella rahoitettu osuus",IF(C20&gt;100,"Tuella rahoitettu osuus ei voi olla yli 100",IF(AND(B20&gt;0,H20=""),"Pitoaika puuttuu",IF(E20&gt;H20,"Keski-ikä ei voi olla suurempi kuin pitoaika",IF(AND(B20&gt;0,E20=""),"Keski-ikä puuttuu",IF(AND(B20&gt;0,OR(H20&lt;O20,H20&gt;P20)),"Syötetty pitoaika ei ole pitoaikavälin sisällä","OK"))))))</f>
        <v>OK</v>
      </c>
      <c r="S20">
        <v>100</v>
      </c>
    </row>
    <row r="21" spans="1:19" ht="15.75" thickBot="1" x14ac:dyDescent="0.3">
      <c r="A21" s="51" t="s">
        <v>49</v>
      </c>
      <c r="B21" s="32">
        <f t="shared" si="14"/>
        <v>0</v>
      </c>
      <c r="C21" s="40"/>
      <c r="D21" s="17">
        <f t="shared" si="15"/>
        <v>0</v>
      </c>
      <c r="E21" s="17">
        <f>Parametrit!$B$4-2025</f>
        <v>-1</v>
      </c>
      <c r="F21" s="40"/>
      <c r="G21" s="40"/>
      <c r="H21" s="85" t="str">
        <f>IF('Investoinnit ennen 2024'!G21="","",'Investoinnit ennen 2024'!G21)</f>
        <v/>
      </c>
      <c r="I21" s="32">
        <f t="shared" si="16"/>
        <v>0</v>
      </c>
      <c r="J21" s="17">
        <f t="shared" si="17"/>
        <v>0</v>
      </c>
      <c r="K21" s="17">
        <f t="shared" si="18"/>
        <v>0</v>
      </c>
      <c r="L21" s="17">
        <f t="shared" si="19"/>
        <v>0</v>
      </c>
      <c r="M21" s="24" cm="1">
        <f t="array" ref="M21">ROUND('Investoinnit ennen 2024'!K21*(Parametrit!$B$9/Parametrit!$B$7),_xlfn.IFS('2024'!S21=100,-2,'2024'!S21=1,0))</f>
        <v>0</v>
      </c>
      <c r="N21" s="24"/>
      <c r="O21" s="25">
        <f>'Investoinnit ennen 2024'!L21</f>
        <v>65</v>
      </c>
      <c r="P21" s="60">
        <f>'Investoinnit ennen 2024'!M21</f>
        <v>65</v>
      </c>
      <c r="Q21" s="26" t="str">
        <f t="shared" si="20"/>
        <v>OK</v>
      </c>
      <c r="S21">
        <v>100</v>
      </c>
    </row>
    <row r="22" spans="1:19" ht="15.75" thickBot="1" x14ac:dyDescent="0.3">
      <c r="A22" s="51" t="s">
        <v>50</v>
      </c>
      <c r="B22" s="32">
        <f t="shared" si="14"/>
        <v>0</v>
      </c>
      <c r="C22" s="40"/>
      <c r="D22" s="17">
        <f t="shared" si="15"/>
        <v>0</v>
      </c>
      <c r="E22" s="17">
        <f>Parametrit!$B$4-2025</f>
        <v>-1</v>
      </c>
      <c r="F22" s="40"/>
      <c r="G22" s="40"/>
      <c r="H22" s="85" t="str">
        <f>IF('Investoinnit ennen 2024'!G22="","",'Investoinnit ennen 2024'!G22)</f>
        <v/>
      </c>
      <c r="I22" s="32">
        <f t="shared" si="16"/>
        <v>0</v>
      </c>
      <c r="J22" s="17">
        <f t="shared" si="17"/>
        <v>0</v>
      </c>
      <c r="K22" s="17">
        <f t="shared" si="18"/>
        <v>0</v>
      </c>
      <c r="L22" s="17">
        <f t="shared" si="19"/>
        <v>0</v>
      </c>
      <c r="M22" s="24" cm="1">
        <f t="array" ref="M22">ROUND('Investoinnit ennen 2024'!K22*(Parametrit!$B$9/Parametrit!$B$7),_xlfn.IFS('2024'!S22=100,-2,'2024'!S22=1,0))</f>
        <v>0</v>
      </c>
      <c r="N22" s="24"/>
      <c r="O22" s="25">
        <f>'Investoinnit ennen 2024'!L22</f>
        <v>65</v>
      </c>
      <c r="P22" s="60">
        <f>'Investoinnit ennen 2024'!M22</f>
        <v>65</v>
      </c>
      <c r="Q22" s="26" t="str">
        <f t="shared" si="20"/>
        <v>OK</v>
      </c>
      <c r="S22">
        <v>100</v>
      </c>
    </row>
    <row r="23" spans="1:19" ht="15.75" thickBot="1" x14ac:dyDescent="0.3">
      <c r="A23" s="46" t="s">
        <v>51</v>
      </c>
      <c r="B23" s="72"/>
      <c r="C23" s="42"/>
      <c r="D23" s="50"/>
      <c r="E23" s="50"/>
      <c r="F23" s="42"/>
      <c r="G23" s="42"/>
      <c r="H23" s="89"/>
      <c r="I23" s="72"/>
      <c r="J23" s="50"/>
      <c r="K23" s="50"/>
      <c r="L23" s="50"/>
      <c r="M23" s="70"/>
      <c r="N23" s="70"/>
      <c r="O23" s="71"/>
      <c r="P23" s="74"/>
      <c r="Q23" s="26"/>
      <c r="S23">
        <v>100</v>
      </c>
    </row>
    <row r="24" spans="1:19" ht="15.75" thickBot="1" x14ac:dyDescent="0.3">
      <c r="A24" s="51" t="s">
        <v>51</v>
      </c>
      <c r="B24" s="32">
        <f t="shared" ref="B24" si="21">F24-G24</f>
        <v>0</v>
      </c>
      <c r="C24" s="40"/>
      <c r="D24" s="17">
        <f t="shared" ref="D24" si="22">B24*C24/100</f>
        <v>0</v>
      </c>
      <c r="E24" s="17">
        <f>Parametrit!$B$4-2025</f>
        <v>-1</v>
      </c>
      <c r="F24" s="40"/>
      <c r="G24" s="40"/>
      <c r="H24" s="85" t="str">
        <f>IF('Investoinnit ennen 2024'!G24="","",'Investoinnit ennen 2024'!G24)</f>
        <v/>
      </c>
      <c r="I24" s="32">
        <f t="shared" ref="I24" si="23">IF(N24="",(D24*(M24))/1000,(D24*(N24))/1000)</f>
        <v>0</v>
      </c>
      <c r="J24" s="17">
        <f t="shared" ref="J24" si="24">IF(D24=0,0,I24*(1-E24/H24))</f>
        <v>0</v>
      </c>
      <c r="K24" s="17">
        <f t="shared" ref="K24" si="25">IF(I24=0,0,I24/H24)</f>
        <v>0</v>
      </c>
      <c r="L24" s="17">
        <f t="shared" ref="L24" si="26">IF(N24="",F24*(C24/100)*(M24)/1000,F24*(C24/100)*(N24)/1000)</f>
        <v>0</v>
      </c>
      <c r="M24" s="24" cm="1">
        <f t="array" ref="M24">ROUND('Investoinnit ennen 2024'!K24*(Parametrit!$B$9/Parametrit!$B$7),_xlfn.IFS('2024'!S24=100,-2,'2024'!S24=1,0))</f>
        <v>0</v>
      </c>
      <c r="N24" s="24"/>
      <c r="O24" s="25">
        <f>'Investoinnit ennen 2024'!L24</f>
        <v>65</v>
      </c>
      <c r="P24" s="60">
        <f>'Investoinnit ennen 2024'!M24</f>
        <v>65</v>
      </c>
      <c r="Q24" s="26" t="str">
        <f>IF(AND(B24&gt;0,C24=""),"Ilmoita tuella rahoitettu osuus",IF(C24&gt;100,"Tuella rahoitettu osuus ei voi olla yli 100",IF(AND(B24&gt;0,H24=""),"Pitoaika puuttuu",IF(E24&gt;H24,"Keski-ikä ei voi olla suurempi kuin pitoaika",IF(AND(B24&gt;0,E24=""),"Keski-ikä puuttuu",IF(AND(B24&gt;0,OR(H24&lt;O24,H24&gt;P24)),"Syötetty pitoaika ei ole pitoaikavälin sisällä","OK"))))))</f>
        <v>OK</v>
      </c>
      <c r="S24">
        <v>100</v>
      </c>
    </row>
    <row r="25" spans="1:19" ht="15.75" thickBot="1" x14ac:dyDescent="0.3">
      <c r="A25" s="46" t="s">
        <v>52</v>
      </c>
      <c r="B25" s="31"/>
      <c r="C25" s="42"/>
      <c r="D25" s="50"/>
      <c r="E25" s="50"/>
      <c r="F25" s="42"/>
      <c r="G25" s="42"/>
      <c r="H25" s="88"/>
      <c r="I25" s="72"/>
      <c r="J25" s="50"/>
      <c r="K25" s="50"/>
      <c r="L25" s="50"/>
      <c r="M25" s="70"/>
      <c r="N25" s="70"/>
      <c r="O25" s="71"/>
      <c r="P25" s="74"/>
      <c r="S25">
        <v>100</v>
      </c>
    </row>
    <row r="26" spans="1:19" ht="15.75" thickBot="1" x14ac:dyDescent="0.3">
      <c r="A26" s="51" t="s">
        <v>52</v>
      </c>
      <c r="B26" s="32">
        <f t="shared" ref="B26" si="27">F26-G26</f>
        <v>0</v>
      </c>
      <c r="C26" s="40"/>
      <c r="D26" s="17">
        <f t="shared" ref="D26" si="28">B26*C26/100</f>
        <v>0</v>
      </c>
      <c r="E26" s="17">
        <f>Parametrit!$B$4-2025</f>
        <v>-1</v>
      </c>
      <c r="F26" s="40"/>
      <c r="G26" s="40"/>
      <c r="H26" s="85" t="str">
        <f>IF('Investoinnit ennen 2024'!G26="","",'Investoinnit ennen 2024'!G26)</f>
        <v/>
      </c>
      <c r="I26" s="32">
        <f t="shared" ref="I26" si="29">IF(N26="",(D26*(M26))/1000,(D26*(N26))/1000)</f>
        <v>0</v>
      </c>
      <c r="J26" s="17">
        <f t="shared" ref="J26" si="30">IF(D26=0,0,I26*(1-E26/H26))</f>
        <v>0</v>
      </c>
      <c r="K26" s="17">
        <f t="shared" ref="K26" si="31">IF(I26=0,0,I26/H26)</f>
        <v>0</v>
      </c>
      <c r="L26" s="17">
        <f t="shared" ref="L26" si="32">IF(N26="",F26*(C26/100)*(M26)/1000,F26*(C26/100)*(N26)/1000)</f>
        <v>0</v>
      </c>
      <c r="M26" s="24" cm="1">
        <f t="array" ref="M26">ROUND('Investoinnit ennen 2024'!K26*(Parametrit!$B$9/Parametrit!$B$7),_xlfn.IFS('2024'!S26=100,-2,'2024'!S26=1,0))</f>
        <v>0</v>
      </c>
      <c r="N26" s="24"/>
      <c r="O26" s="25">
        <f>'Investoinnit ennen 2024'!L26</f>
        <v>65</v>
      </c>
      <c r="P26" s="60">
        <f>'Investoinnit ennen 2024'!M26</f>
        <v>65</v>
      </c>
      <c r="Q26" s="26" t="str">
        <f>IF(AND(B26&gt;0,C26=""),"Ilmoita tuella rahoitettu osuus",IF(C26&gt;100,"Tuella rahoitettu osuus ei voi olla yli 100",IF(AND(B26&gt;0,H26=""),"Pitoaika puuttuu",IF(E26&gt;H26,"Keski-ikä ei voi olla suurempi kuin pitoaika",IF(AND(B26&gt;0,E26=""),"Keski-ikä puuttuu",IF(AND(B26&gt;0,OR(H26&lt;O26,H26&gt;P26)),"Syötetty pitoaika ei ole pitoaikavälin sisällä","OK"))))))</f>
        <v>OK</v>
      </c>
      <c r="S26">
        <v>100</v>
      </c>
    </row>
    <row r="27" spans="1:19" ht="15.75" thickBot="1" x14ac:dyDescent="0.3">
      <c r="A27" s="46" t="s">
        <v>53</v>
      </c>
      <c r="B27" s="72"/>
      <c r="C27" s="42"/>
      <c r="D27" s="50"/>
      <c r="E27" s="50"/>
      <c r="F27" s="42"/>
      <c r="G27" s="42"/>
      <c r="H27" s="90"/>
      <c r="I27" s="72"/>
      <c r="J27" s="50"/>
      <c r="K27" s="50"/>
      <c r="L27" s="50"/>
      <c r="M27" s="70"/>
      <c r="N27" s="70"/>
      <c r="O27" s="71"/>
      <c r="P27" s="74"/>
      <c r="Q27" s="26"/>
      <c r="S27">
        <v>100</v>
      </c>
    </row>
    <row r="28" spans="1:19" ht="15.75" thickBot="1" x14ac:dyDescent="0.3">
      <c r="A28" s="51" t="s">
        <v>53</v>
      </c>
      <c r="B28" s="32">
        <f t="shared" ref="B28" si="33">F28-G28</f>
        <v>0</v>
      </c>
      <c r="C28" s="40"/>
      <c r="D28" s="17">
        <f t="shared" ref="D28" si="34">B28*C28/100</f>
        <v>0</v>
      </c>
      <c r="E28" s="17">
        <f>Parametrit!$B$4-2025</f>
        <v>-1</v>
      </c>
      <c r="F28" s="40"/>
      <c r="G28" s="40"/>
      <c r="H28" s="85" t="str">
        <f>IF('Investoinnit ennen 2024'!G28="","",'Investoinnit ennen 2024'!G28)</f>
        <v/>
      </c>
      <c r="I28" s="32">
        <f t="shared" ref="I28" si="35">IF(N28="",(D28*(M28))/1000,(D28*(N28))/1000)</f>
        <v>0</v>
      </c>
      <c r="J28" s="17">
        <f t="shared" ref="J28" si="36">IF(D28=0,0,I28*(1-E28/H28))</f>
        <v>0</v>
      </c>
      <c r="K28" s="17">
        <f t="shared" ref="K28" si="37">IF(I28=0,0,I28/H28)</f>
        <v>0</v>
      </c>
      <c r="L28" s="17">
        <f t="shared" ref="L28" si="38">IF(N28="",F28*(C28/100)*(M28)/1000,F28*(C28/100)*(N28)/1000)</f>
        <v>0</v>
      </c>
      <c r="M28" s="24" cm="1">
        <f t="array" ref="M28">ROUND('Investoinnit ennen 2024'!K28*(Parametrit!$B$9/Parametrit!$B$7),_xlfn.IFS('2024'!S28=100,-2,'2024'!S28=1,0))</f>
        <v>0</v>
      </c>
      <c r="N28" s="24"/>
      <c r="O28" s="25">
        <f>'Investoinnit ennen 2024'!L28</f>
        <v>65</v>
      </c>
      <c r="P28" s="60">
        <f>'Investoinnit ennen 2024'!M28</f>
        <v>65</v>
      </c>
      <c r="Q28" s="26" t="str">
        <f>IF(AND(B28&gt;0,C28=""),"Ilmoita tuella rahoitettu osuus",IF(C28&gt;100,"Tuella rahoitettu osuus ei voi olla yli 100",IF(AND(B28&gt;0,H28=""),"Pitoaika puuttuu",IF(E28&gt;H28,"Keski-ikä ei voi olla suurempi kuin pitoaika",IF(AND(B28&gt;0,E28=""),"Keski-ikä puuttuu",IF(AND(B28&gt;0,OR(H28&lt;O28,H28&gt;P28)),"Syötetty pitoaika ei ole pitoaikavälin sisällä","OK"))))))</f>
        <v>OK</v>
      </c>
      <c r="S28">
        <v>100</v>
      </c>
    </row>
    <row r="29" spans="1:19" ht="15.75" thickBot="1" x14ac:dyDescent="0.3">
      <c r="A29" s="45" t="s">
        <v>54</v>
      </c>
      <c r="B29" s="67"/>
      <c r="C29" s="48"/>
      <c r="D29" s="49"/>
      <c r="E29" s="49"/>
      <c r="F29" s="48"/>
      <c r="G29" s="48"/>
      <c r="H29" s="94"/>
      <c r="I29" s="75"/>
      <c r="J29" s="49"/>
      <c r="K29" s="49"/>
      <c r="L29" s="49"/>
      <c r="M29" s="68"/>
      <c r="N29" s="68"/>
      <c r="O29" s="69"/>
      <c r="P29" s="76"/>
      <c r="Q29" s="26"/>
      <c r="S29">
        <v>100</v>
      </c>
    </row>
    <row r="30" spans="1:19" ht="15.75" thickBot="1" x14ac:dyDescent="0.3">
      <c r="A30" s="46" t="s">
        <v>55</v>
      </c>
      <c r="B30" s="72"/>
      <c r="C30" s="42"/>
      <c r="D30" s="50"/>
      <c r="E30" s="50"/>
      <c r="F30" s="42"/>
      <c r="G30" s="42"/>
      <c r="H30" s="90"/>
      <c r="I30" s="72"/>
      <c r="J30" s="50"/>
      <c r="K30" s="50"/>
      <c r="L30" s="50"/>
      <c r="M30" s="70"/>
      <c r="N30" s="70"/>
      <c r="O30" s="71"/>
      <c r="P30" s="74"/>
      <c r="Q30" s="26"/>
      <c r="S30">
        <v>100</v>
      </c>
    </row>
    <row r="31" spans="1:19" ht="21.75" thickBot="1" x14ac:dyDescent="0.3">
      <c r="A31" s="51" t="s">
        <v>56</v>
      </c>
      <c r="B31" s="32">
        <f t="shared" ref="B31:B46" si="39">F31-G31</f>
        <v>0</v>
      </c>
      <c r="C31" s="40"/>
      <c r="D31" s="17">
        <f t="shared" ref="D31:D46" si="40">B31*C31/100</f>
        <v>0</v>
      </c>
      <c r="E31" s="17">
        <f>Parametrit!$B$4-2025</f>
        <v>-1</v>
      </c>
      <c r="F31" s="40"/>
      <c r="G31" s="40"/>
      <c r="H31" s="85" t="str">
        <f>IF('Investoinnit ennen 2024'!G31="","",'Investoinnit ennen 2024'!G31)</f>
        <v/>
      </c>
      <c r="I31" s="32">
        <f t="shared" ref="I31:I46" si="41">IF(N31="",(D31*(M31))/1000,(D31*(N31))/1000)</f>
        <v>0</v>
      </c>
      <c r="J31" s="17">
        <f t="shared" ref="J31:J46" si="42">IF(D31=0,0,I31*(1-E31/H31))</f>
        <v>0</v>
      </c>
      <c r="K31" s="17">
        <f t="shared" ref="K31:K46" si="43">IF(I31=0,0,I31/H31)</f>
        <v>0</v>
      </c>
      <c r="L31" s="17">
        <f t="shared" ref="L31:L46" si="44">IF(N31="",F31*(C31/100)*(M31)/1000,F31*(C31/100)*(N31)/1000)</f>
        <v>0</v>
      </c>
      <c r="M31" s="24" cm="1">
        <f t="array" ref="M31">ROUND('Investoinnit ennen 2024'!K31*(Parametrit!$B$9/Parametrit!$B$7),_xlfn.IFS('2024'!S31=100,-2,'2024'!S31=1,0))</f>
        <v>0</v>
      </c>
      <c r="N31" s="24"/>
      <c r="O31" s="25">
        <f>'Investoinnit ennen 2024'!L31</f>
        <v>65</v>
      </c>
      <c r="P31" s="60">
        <f>'Investoinnit ennen 2024'!M31</f>
        <v>65</v>
      </c>
      <c r="Q31" s="26" t="str">
        <f t="shared" ref="Q31:Q46" si="45">IF(AND(B31&gt;0,C31=""),"Ilmoita tuella rahoitettu osuus",IF(C31&gt;100,"Tuella rahoitettu osuus ei voi olla yli 100",IF(AND(B31&gt;0,H31=""),"Pitoaika puuttuu",IF(E31&gt;H31,"Keski-ikä ei voi olla suurempi kuin pitoaika",IF(AND(B31&gt;0,E31=""),"Keski-ikä puuttuu",IF(AND(B31&gt;0,OR(H31&lt;O31,H31&gt;P31)),"Syötetty pitoaika ei ole pitoaikavälin sisällä","OK"))))))</f>
        <v>OK</v>
      </c>
      <c r="S31">
        <v>100</v>
      </c>
    </row>
    <row r="32" spans="1:19" ht="15.75" thickBot="1" x14ac:dyDescent="0.3">
      <c r="A32" s="51" t="s">
        <v>57</v>
      </c>
      <c r="B32" s="32">
        <f t="shared" si="39"/>
        <v>0</v>
      </c>
      <c r="C32" s="40"/>
      <c r="D32" s="17">
        <f t="shared" si="40"/>
        <v>0</v>
      </c>
      <c r="E32" s="17">
        <f>Parametrit!$B$4-2025</f>
        <v>-1</v>
      </c>
      <c r="F32" s="40"/>
      <c r="G32" s="40"/>
      <c r="H32" s="85" t="str">
        <f>IF('Investoinnit ennen 2024'!G32="","",'Investoinnit ennen 2024'!G32)</f>
        <v/>
      </c>
      <c r="I32" s="32">
        <f t="shared" si="41"/>
        <v>0</v>
      </c>
      <c r="J32" s="17">
        <f t="shared" si="42"/>
        <v>0</v>
      </c>
      <c r="K32" s="17">
        <f t="shared" si="43"/>
        <v>0</v>
      </c>
      <c r="L32" s="17">
        <f t="shared" si="44"/>
        <v>0</v>
      </c>
      <c r="M32" s="24" cm="1">
        <f t="array" ref="M32">ROUND('Investoinnit ennen 2024'!K32*(Parametrit!$B$9/Parametrit!$B$7),_xlfn.IFS('2024'!S32=100,-2,'2024'!S32=1,0))</f>
        <v>0</v>
      </c>
      <c r="N32" s="24"/>
      <c r="O32" s="25">
        <f>'Investoinnit ennen 2024'!L32</f>
        <v>20</v>
      </c>
      <c r="P32" s="60">
        <f>'Investoinnit ennen 2024'!M32</f>
        <v>20</v>
      </c>
      <c r="Q32" s="26" t="str">
        <f t="shared" si="45"/>
        <v>OK</v>
      </c>
      <c r="S32">
        <v>100</v>
      </c>
    </row>
    <row r="33" spans="1:19" ht="15.75" thickBot="1" x14ac:dyDescent="0.3">
      <c r="A33" s="51" t="s">
        <v>58</v>
      </c>
      <c r="B33" s="32">
        <f t="shared" si="39"/>
        <v>0</v>
      </c>
      <c r="C33" s="40"/>
      <c r="D33" s="17">
        <f t="shared" si="40"/>
        <v>0</v>
      </c>
      <c r="E33" s="17">
        <f>Parametrit!$B$4-2025</f>
        <v>-1</v>
      </c>
      <c r="F33" s="40"/>
      <c r="G33" s="40"/>
      <c r="H33" s="85" t="str">
        <f>IF('Investoinnit ennen 2024'!G33="","",'Investoinnit ennen 2024'!G33)</f>
        <v/>
      </c>
      <c r="I33" s="32">
        <f t="shared" si="41"/>
        <v>0</v>
      </c>
      <c r="J33" s="17">
        <f t="shared" si="42"/>
        <v>0</v>
      </c>
      <c r="K33" s="17">
        <f t="shared" si="43"/>
        <v>0</v>
      </c>
      <c r="L33" s="17">
        <f t="shared" si="44"/>
        <v>0</v>
      </c>
      <c r="M33" s="24" cm="1">
        <f t="array" ref="M33">ROUND('Investoinnit ennen 2024'!K33*(Parametrit!$B$9/Parametrit!$B$7),_xlfn.IFS('2024'!S33=100,-2,'2024'!S33=1,0))</f>
        <v>0</v>
      </c>
      <c r="N33" s="24"/>
      <c r="O33" s="25">
        <f>'Investoinnit ennen 2024'!L33</f>
        <v>65</v>
      </c>
      <c r="P33" s="60">
        <f>'Investoinnit ennen 2024'!M33</f>
        <v>65</v>
      </c>
      <c r="Q33" s="26" t="str">
        <f t="shared" si="45"/>
        <v>OK</v>
      </c>
      <c r="S33">
        <v>100</v>
      </c>
    </row>
    <row r="34" spans="1:19" ht="21.75" thickBot="1" x14ac:dyDescent="0.3">
      <c r="A34" s="51" t="s">
        <v>59</v>
      </c>
      <c r="B34" s="32">
        <f t="shared" si="39"/>
        <v>0</v>
      </c>
      <c r="C34" s="40"/>
      <c r="D34" s="17">
        <f t="shared" si="40"/>
        <v>0</v>
      </c>
      <c r="E34" s="17">
        <f>Parametrit!$B$4-2025</f>
        <v>-1</v>
      </c>
      <c r="F34" s="40"/>
      <c r="G34" s="40"/>
      <c r="H34" s="85" t="str">
        <f>IF('Investoinnit ennen 2024'!G34="","",'Investoinnit ennen 2024'!G34)</f>
        <v/>
      </c>
      <c r="I34" s="32">
        <f t="shared" si="41"/>
        <v>0</v>
      </c>
      <c r="J34" s="17">
        <f t="shared" si="42"/>
        <v>0</v>
      </c>
      <c r="K34" s="17">
        <f t="shared" si="43"/>
        <v>0</v>
      </c>
      <c r="L34" s="17">
        <f t="shared" si="44"/>
        <v>0</v>
      </c>
      <c r="M34" s="24" cm="1">
        <f t="array" ref="M34">ROUND('Investoinnit ennen 2024'!K34*(Parametrit!$B$9/Parametrit!$B$7),_xlfn.IFS('2024'!S34=100,-2,'2024'!S34=1,0))</f>
        <v>0</v>
      </c>
      <c r="N34" s="24"/>
      <c r="O34" s="25">
        <f>'Investoinnit ennen 2024'!L34</f>
        <v>65</v>
      </c>
      <c r="P34" s="60">
        <f>'Investoinnit ennen 2024'!M34</f>
        <v>65</v>
      </c>
      <c r="Q34" s="26" t="str">
        <f t="shared" si="45"/>
        <v>OK</v>
      </c>
      <c r="S34">
        <v>100</v>
      </c>
    </row>
    <row r="35" spans="1:19" ht="15.75" thickBot="1" x14ac:dyDescent="0.3">
      <c r="A35" s="51" t="s">
        <v>60</v>
      </c>
      <c r="B35" s="32">
        <f t="shared" si="39"/>
        <v>0</v>
      </c>
      <c r="C35" s="40"/>
      <c r="D35" s="17">
        <f t="shared" si="40"/>
        <v>0</v>
      </c>
      <c r="E35" s="17">
        <f>Parametrit!$B$4-2025</f>
        <v>-1</v>
      </c>
      <c r="F35" s="40"/>
      <c r="G35" s="40"/>
      <c r="H35" s="85" t="str">
        <f>IF('Investoinnit ennen 2024'!G35="","",'Investoinnit ennen 2024'!G35)</f>
        <v/>
      </c>
      <c r="I35" s="32">
        <f t="shared" si="41"/>
        <v>0</v>
      </c>
      <c r="J35" s="17">
        <f t="shared" si="42"/>
        <v>0</v>
      </c>
      <c r="K35" s="17">
        <f t="shared" si="43"/>
        <v>0</v>
      </c>
      <c r="L35" s="17">
        <f t="shared" si="44"/>
        <v>0</v>
      </c>
      <c r="M35" s="24" cm="1">
        <f t="array" ref="M35">ROUND('Investoinnit ennen 2024'!K35*(Parametrit!$B$9/Parametrit!$B$7),_xlfn.IFS('2024'!S35=100,-2,'2024'!S35=1,0))</f>
        <v>0</v>
      </c>
      <c r="N35" s="24"/>
      <c r="O35" s="25">
        <f>'Investoinnit ennen 2024'!L35</f>
        <v>20</v>
      </c>
      <c r="P35" s="60">
        <f>'Investoinnit ennen 2024'!M35</f>
        <v>20</v>
      </c>
      <c r="Q35" s="26" t="str">
        <f t="shared" si="45"/>
        <v>OK</v>
      </c>
      <c r="S35">
        <v>100</v>
      </c>
    </row>
    <row r="36" spans="1:19" ht="15.75" thickBot="1" x14ac:dyDescent="0.3">
      <c r="A36" s="51" t="s">
        <v>61</v>
      </c>
      <c r="B36" s="32">
        <f t="shared" si="39"/>
        <v>0</v>
      </c>
      <c r="C36" s="40"/>
      <c r="D36" s="17">
        <f t="shared" si="40"/>
        <v>0</v>
      </c>
      <c r="E36" s="17">
        <f>Parametrit!$B$4-2025</f>
        <v>-1</v>
      </c>
      <c r="F36" s="40"/>
      <c r="G36" s="40"/>
      <c r="H36" s="85" t="str">
        <f>IF('Investoinnit ennen 2024'!G36="","",'Investoinnit ennen 2024'!G36)</f>
        <v/>
      </c>
      <c r="I36" s="32">
        <f t="shared" si="41"/>
        <v>0</v>
      </c>
      <c r="J36" s="17">
        <f t="shared" si="42"/>
        <v>0</v>
      </c>
      <c r="K36" s="17">
        <f t="shared" si="43"/>
        <v>0</v>
      </c>
      <c r="L36" s="17">
        <f t="shared" si="44"/>
        <v>0</v>
      </c>
      <c r="M36" s="24" cm="1">
        <f t="array" ref="M36">ROUND('Investoinnit ennen 2024'!K36*(Parametrit!$B$9/Parametrit!$B$7),_xlfn.IFS('2024'!S36=100,-2,'2024'!S36=1,0))</f>
        <v>0</v>
      </c>
      <c r="N36" s="24"/>
      <c r="O36" s="25">
        <f>'Investoinnit ennen 2024'!L36</f>
        <v>65</v>
      </c>
      <c r="P36" s="60">
        <f>'Investoinnit ennen 2024'!M36</f>
        <v>65</v>
      </c>
      <c r="Q36" s="26" t="str">
        <f t="shared" si="45"/>
        <v>OK</v>
      </c>
      <c r="S36">
        <v>100</v>
      </c>
    </row>
    <row r="37" spans="1:19" ht="30" customHeight="1" thickBot="1" x14ac:dyDescent="0.3">
      <c r="A37" s="51" t="s">
        <v>62</v>
      </c>
      <c r="B37" s="32">
        <f t="shared" si="39"/>
        <v>0</v>
      </c>
      <c r="C37" s="40"/>
      <c r="D37" s="17">
        <f t="shared" si="40"/>
        <v>0</v>
      </c>
      <c r="E37" s="17">
        <f>Parametrit!$B$4-2025</f>
        <v>-1</v>
      </c>
      <c r="F37" s="40"/>
      <c r="G37" s="40"/>
      <c r="H37" s="85" t="str">
        <f>IF('Investoinnit ennen 2024'!G37="","",'Investoinnit ennen 2024'!G37)</f>
        <v/>
      </c>
      <c r="I37" s="32">
        <f t="shared" si="41"/>
        <v>0</v>
      </c>
      <c r="J37" s="17">
        <f t="shared" si="42"/>
        <v>0</v>
      </c>
      <c r="K37" s="17">
        <f t="shared" si="43"/>
        <v>0</v>
      </c>
      <c r="L37" s="17">
        <f t="shared" si="44"/>
        <v>0</v>
      </c>
      <c r="M37" s="24" cm="1">
        <f t="array" ref="M37">ROUND('Investoinnit ennen 2024'!K37*(Parametrit!$B$9/Parametrit!$B$7),_xlfn.IFS('2024'!S37=100,-2,'2024'!S37=1,0))</f>
        <v>0</v>
      </c>
      <c r="N37" s="24"/>
      <c r="O37" s="25">
        <f>'Investoinnit ennen 2024'!L37</f>
        <v>65</v>
      </c>
      <c r="P37" s="60">
        <f>'Investoinnit ennen 2024'!M37</f>
        <v>65</v>
      </c>
      <c r="Q37" s="26" t="str">
        <f t="shared" si="45"/>
        <v>OK</v>
      </c>
      <c r="S37">
        <v>100</v>
      </c>
    </row>
    <row r="38" spans="1:19" ht="25.5" customHeight="1" thickBot="1" x14ac:dyDescent="0.3">
      <c r="A38" s="51" t="s">
        <v>63</v>
      </c>
      <c r="B38" s="32">
        <f t="shared" si="39"/>
        <v>0</v>
      </c>
      <c r="C38" s="40"/>
      <c r="D38" s="17">
        <f t="shared" si="40"/>
        <v>0</v>
      </c>
      <c r="E38" s="17">
        <f>Parametrit!$B$4-2025</f>
        <v>-1</v>
      </c>
      <c r="F38" s="40"/>
      <c r="G38" s="40"/>
      <c r="H38" s="85" t="str">
        <f>IF('Investoinnit ennen 2024'!G38="","",'Investoinnit ennen 2024'!G38)</f>
        <v/>
      </c>
      <c r="I38" s="32">
        <f t="shared" si="41"/>
        <v>0</v>
      </c>
      <c r="J38" s="17">
        <f t="shared" si="42"/>
        <v>0</v>
      </c>
      <c r="K38" s="17">
        <f t="shared" si="43"/>
        <v>0</v>
      </c>
      <c r="L38" s="17">
        <f t="shared" si="44"/>
        <v>0</v>
      </c>
      <c r="M38" s="24" cm="1">
        <f t="array" ref="M38">ROUND('Investoinnit ennen 2024'!K38*(Parametrit!$B$9/Parametrit!$B$7),_xlfn.IFS('2024'!S38=100,-2,'2024'!S38=1,0))</f>
        <v>0</v>
      </c>
      <c r="N38" s="24"/>
      <c r="O38" s="25">
        <f>'Investoinnit ennen 2024'!L38</f>
        <v>20</v>
      </c>
      <c r="P38" s="60">
        <f>'Investoinnit ennen 2024'!M38</f>
        <v>20</v>
      </c>
      <c r="Q38" s="26" t="str">
        <f t="shared" si="45"/>
        <v>OK</v>
      </c>
      <c r="S38">
        <v>100</v>
      </c>
    </row>
    <row r="39" spans="1:19" ht="15.75" thickBot="1" x14ac:dyDescent="0.3">
      <c r="A39" s="51" t="s">
        <v>64</v>
      </c>
      <c r="B39" s="32">
        <f t="shared" si="39"/>
        <v>0</v>
      </c>
      <c r="C39" s="40"/>
      <c r="D39" s="17">
        <f t="shared" si="40"/>
        <v>0</v>
      </c>
      <c r="E39" s="17">
        <f>Parametrit!$B$4-2025</f>
        <v>-1</v>
      </c>
      <c r="F39" s="40"/>
      <c r="G39" s="40"/>
      <c r="H39" s="85" t="str">
        <f>IF('Investoinnit ennen 2024'!G39="","",'Investoinnit ennen 2024'!G39)</f>
        <v/>
      </c>
      <c r="I39" s="32">
        <f t="shared" si="41"/>
        <v>0</v>
      </c>
      <c r="J39" s="17">
        <f t="shared" si="42"/>
        <v>0</v>
      </c>
      <c r="K39" s="17">
        <f t="shared" si="43"/>
        <v>0</v>
      </c>
      <c r="L39" s="17">
        <f t="shared" si="44"/>
        <v>0</v>
      </c>
      <c r="M39" s="24" cm="1">
        <f t="array" ref="M39">ROUND('Investoinnit ennen 2024'!K39*(Parametrit!$B$9/Parametrit!$B$7),_xlfn.IFS('2024'!S39=100,-2,'2024'!S39=1,0))</f>
        <v>0</v>
      </c>
      <c r="N39" s="24"/>
      <c r="O39" s="25">
        <f>'Investoinnit ennen 2024'!L39</f>
        <v>65</v>
      </c>
      <c r="P39" s="60">
        <f>'Investoinnit ennen 2024'!M39</f>
        <v>65</v>
      </c>
      <c r="Q39" s="26" t="str">
        <f t="shared" si="45"/>
        <v>OK</v>
      </c>
      <c r="S39">
        <v>100</v>
      </c>
    </row>
    <row r="40" spans="1:19" ht="21.75" thickBot="1" x14ac:dyDescent="0.3">
      <c r="A40" s="51" t="s">
        <v>65</v>
      </c>
      <c r="B40" s="32">
        <f t="shared" si="39"/>
        <v>0</v>
      </c>
      <c r="C40" s="40"/>
      <c r="D40" s="17">
        <f t="shared" si="40"/>
        <v>0</v>
      </c>
      <c r="E40" s="17">
        <f>Parametrit!$B$4-2025</f>
        <v>-1</v>
      </c>
      <c r="F40" s="40"/>
      <c r="G40" s="40"/>
      <c r="H40" s="85" t="str">
        <f>IF('Investoinnit ennen 2024'!G40="","",'Investoinnit ennen 2024'!G40)</f>
        <v/>
      </c>
      <c r="I40" s="32">
        <f t="shared" si="41"/>
        <v>0</v>
      </c>
      <c r="J40" s="17">
        <f t="shared" si="42"/>
        <v>0</v>
      </c>
      <c r="K40" s="17">
        <f t="shared" si="43"/>
        <v>0</v>
      </c>
      <c r="L40" s="17">
        <f t="shared" si="44"/>
        <v>0</v>
      </c>
      <c r="M40" s="24" cm="1">
        <f t="array" ref="M40">ROUND('Investoinnit ennen 2024'!K40*(Parametrit!$B$9/Parametrit!$B$7),_xlfn.IFS('2024'!S40=100,-2,'2024'!S40=1,0))</f>
        <v>0</v>
      </c>
      <c r="N40" s="24"/>
      <c r="O40" s="25">
        <f>'Investoinnit ennen 2024'!L40</f>
        <v>65</v>
      </c>
      <c r="P40" s="60">
        <f>'Investoinnit ennen 2024'!M40</f>
        <v>65</v>
      </c>
      <c r="Q40" s="26" t="str">
        <f t="shared" si="45"/>
        <v>OK</v>
      </c>
      <c r="S40">
        <v>100</v>
      </c>
    </row>
    <row r="41" spans="1:19" ht="15.75" thickBot="1" x14ac:dyDescent="0.3">
      <c r="A41" s="51" t="s">
        <v>66</v>
      </c>
      <c r="B41" s="32">
        <f t="shared" si="39"/>
        <v>0</v>
      </c>
      <c r="C41" s="40"/>
      <c r="D41" s="17">
        <f t="shared" si="40"/>
        <v>0</v>
      </c>
      <c r="E41" s="17">
        <f>Parametrit!$B$4-2025</f>
        <v>-1</v>
      </c>
      <c r="F41" s="40"/>
      <c r="G41" s="40"/>
      <c r="H41" s="85" t="str">
        <f>IF('Investoinnit ennen 2024'!G41="","",'Investoinnit ennen 2024'!G41)</f>
        <v/>
      </c>
      <c r="I41" s="32">
        <f t="shared" si="41"/>
        <v>0</v>
      </c>
      <c r="J41" s="17">
        <f t="shared" si="42"/>
        <v>0</v>
      </c>
      <c r="K41" s="17">
        <f t="shared" si="43"/>
        <v>0</v>
      </c>
      <c r="L41" s="17">
        <f t="shared" si="44"/>
        <v>0</v>
      </c>
      <c r="M41" s="24" cm="1">
        <f t="array" ref="M41">ROUND('Investoinnit ennen 2024'!K41*(Parametrit!$B$9/Parametrit!$B$7),_xlfn.IFS('2024'!S41=100,-2,'2024'!S41=1,0))</f>
        <v>0</v>
      </c>
      <c r="N41" s="24"/>
      <c r="O41" s="25">
        <f>'Investoinnit ennen 2024'!L41</f>
        <v>20</v>
      </c>
      <c r="P41" s="60">
        <f>'Investoinnit ennen 2024'!M41</f>
        <v>20</v>
      </c>
      <c r="Q41" s="26" t="str">
        <f t="shared" si="45"/>
        <v>OK</v>
      </c>
      <c r="S41">
        <v>100</v>
      </c>
    </row>
    <row r="42" spans="1:19" ht="15.75" thickBot="1" x14ac:dyDescent="0.3">
      <c r="A42" s="51" t="s">
        <v>67</v>
      </c>
      <c r="B42" s="32">
        <f t="shared" si="39"/>
        <v>0</v>
      </c>
      <c r="C42" s="40"/>
      <c r="D42" s="17">
        <f t="shared" si="40"/>
        <v>0</v>
      </c>
      <c r="E42" s="17">
        <f>Parametrit!$B$4-2025</f>
        <v>-1</v>
      </c>
      <c r="F42" s="40"/>
      <c r="G42" s="40"/>
      <c r="H42" s="85" t="str">
        <f>IF('Investoinnit ennen 2024'!G42="","",'Investoinnit ennen 2024'!G42)</f>
        <v/>
      </c>
      <c r="I42" s="32">
        <f t="shared" si="41"/>
        <v>0</v>
      </c>
      <c r="J42" s="17">
        <f t="shared" si="42"/>
        <v>0</v>
      </c>
      <c r="K42" s="17">
        <f t="shared" si="43"/>
        <v>0</v>
      </c>
      <c r="L42" s="17">
        <f t="shared" si="44"/>
        <v>0</v>
      </c>
      <c r="M42" s="24" cm="1">
        <f t="array" ref="M42">ROUND('Investoinnit ennen 2024'!K42*(Parametrit!$B$9/Parametrit!$B$7),_xlfn.IFS('2024'!S42=100,-2,'2024'!S42=1,0))</f>
        <v>0</v>
      </c>
      <c r="N42" s="24"/>
      <c r="O42" s="25">
        <f>'Investoinnit ennen 2024'!L42</f>
        <v>65</v>
      </c>
      <c r="P42" s="60">
        <f>'Investoinnit ennen 2024'!M42</f>
        <v>65</v>
      </c>
      <c r="Q42" s="26" t="str">
        <f t="shared" si="45"/>
        <v>OK</v>
      </c>
      <c r="S42">
        <v>100</v>
      </c>
    </row>
    <row r="43" spans="1:19" ht="15.75" thickBot="1" x14ac:dyDescent="0.3">
      <c r="A43" s="51" t="s">
        <v>68</v>
      </c>
      <c r="B43" s="32">
        <f t="shared" si="39"/>
        <v>0</v>
      </c>
      <c r="C43" s="40"/>
      <c r="D43" s="17">
        <f t="shared" si="40"/>
        <v>0</v>
      </c>
      <c r="E43" s="17">
        <f>Parametrit!$B$4-2025</f>
        <v>-1</v>
      </c>
      <c r="F43" s="40"/>
      <c r="G43" s="40"/>
      <c r="H43" s="85" t="str">
        <f>IF('Investoinnit ennen 2024'!G43="","",'Investoinnit ennen 2024'!G43)</f>
        <v/>
      </c>
      <c r="I43" s="32">
        <f t="shared" si="41"/>
        <v>0</v>
      </c>
      <c r="J43" s="17">
        <f t="shared" si="42"/>
        <v>0</v>
      </c>
      <c r="K43" s="17">
        <f t="shared" si="43"/>
        <v>0</v>
      </c>
      <c r="L43" s="17">
        <f t="shared" si="44"/>
        <v>0</v>
      </c>
      <c r="M43" s="24" cm="1">
        <f t="array" ref="M43">ROUND('Investoinnit ennen 2024'!K43*(Parametrit!$B$9/Parametrit!$B$7),_xlfn.IFS('2024'!S43=100,-2,'2024'!S43=1,0))</f>
        <v>0</v>
      </c>
      <c r="N43" s="24"/>
      <c r="O43" s="25">
        <f>'Investoinnit ennen 2024'!L43</f>
        <v>65</v>
      </c>
      <c r="P43" s="60">
        <f>'Investoinnit ennen 2024'!M43</f>
        <v>65</v>
      </c>
      <c r="Q43" s="26" t="str">
        <f t="shared" si="45"/>
        <v>OK</v>
      </c>
      <c r="S43">
        <v>100</v>
      </c>
    </row>
    <row r="44" spans="1:19" ht="15.75" thickBot="1" x14ac:dyDescent="0.3">
      <c r="A44" s="51" t="s">
        <v>69</v>
      </c>
      <c r="B44" s="32">
        <f t="shared" si="39"/>
        <v>0</v>
      </c>
      <c r="C44" s="40"/>
      <c r="D44" s="17">
        <f t="shared" si="40"/>
        <v>0</v>
      </c>
      <c r="E44" s="17">
        <f>Parametrit!$B$4-2025</f>
        <v>-1</v>
      </c>
      <c r="F44" s="40"/>
      <c r="G44" s="40"/>
      <c r="H44" s="85" t="str">
        <f>IF('Investoinnit ennen 2024'!G44="","",'Investoinnit ennen 2024'!G44)</f>
        <v/>
      </c>
      <c r="I44" s="32">
        <f t="shared" si="41"/>
        <v>0</v>
      </c>
      <c r="J44" s="17">
        <f t="shared" si="42"/>
        <v>0</v>
      </c>
      <c r="K44" s="17">
        <f t="shared" si="43"/>
        <v>0</v>
      </c>
      <c r="L44" s="17">
        <f t="shared" si="44"/>
        <v>0</v>
      </c>
      <c r="M44" s="24" cm="1">
        <f t="array" ref="M44">ROUND('Investoinnit ennen 2024'!K44*(Parametrit!$B$9/Parametrit!$B$7),_xlfn.IFS('2024'!S44=100,-2,'2024'!S44=1,0))</f>
        <v>0</v>
      </c>
      <c r="N44" s="24"/>
      <c r="O44" s="25">
        <f>'Investoinnit ennen 2024'!L44</f>
        <v>20</v>
      </c>
      <c r="P44" s="60">
        <f>'Investoinnit ennen 2024'!M44</f>
        <v>20</v>
      </c>
      <c r="Q44" s="26" t="str">
        <f t="shared" si="45"/>
        <v>OK</v>
      </c>
      <c r="S44">
        <v>100</v>
      </c>
    </row>
    <row r="45" spans="1:19" ht="15.75" thickBot="1" x14ac:dyDescent="0.3">
      <c r="A45" s="51" t="s">
        <v>70</v>
      </c>
      <c r="B45" s="32">
        <f t="shared" si="39"/>
        <v>0</v>
      </c>
      <c r="C45" s="40"/>
      <c r="D45" s="17">
        <f t="shared" si="40"/>
        <v>0</v>
      </c>
      <c r="E45" s="17">
        <f>Parametrit!$B$4-2025</f>
        <v>-1</v>
      </c>
      <c r="F45" s="40"/>
      <c r="G45" s="40"/>
      <c r="H45" s="85" t="str">
        <f>IF('Investoinnit ennen 2024'!G45="","",'Investoinnit ennen 2024'!G45)</f>
        <v/>
      </c>
      <c r="I45" s="32">
        <f t="shared" si="41"/>
        <v>0</v>
      </c>
      <c r="J45" s="17">
        <f t="shared" si="42"/>
        <v>0</v>
      </c>
      <c r="K45" s="17">
        <f t="shared" si="43"/>
        <v>0</v>
      </c>
      <c r="L45" s="17">
        <f t="shared" si="44"/>
        <v>0</v>
      </c>
      <c r="M45" s="24" cm="1">
        <f t="array" ref="M45">ROUND('Investoinnit ennen 2024'!K45*(Parametrit!$B$9/Parametrit!$B$7),_xlfn.IFS('2024'!S45=100,-2,'2024'!S45=1,0))</f>
        <v>0</v>
      </c>
      <c r="N45" s="24"/>
      <c r="O45" s="25">
        <f>'Investoinnit ennen 2024'!L45</f>
        <v>65</v>
      </c>
      <c r="P45" s="60">
        <f>'Investoinnit ennen 2024'!M45</f>
        <v>65</v>
      </c>
      <c r="Q45" s="26" t="str">
        <f t="shared" si="45"/>
        <v>OK</v>
      </c>
      <c r="S45">
        <v>100</v>
      </c>
    </row>
    <row r="46" spans="1:19" ht="15.75" thickBot="1" x14ac:dyDescent="0.3">
      <c r="A46" s="51" t="s">
        <v>71</v>
      </c>
      <c r="B46" s="32">
        <f t="shared" si="39"/>
        <v>0</v>
      </c>
      <c r="C46" s="40"/>
      <c r="D46" s="17">
        <f t="shared" si="40"/>
        <v>0</v>
      </c>
      <c r="E46" s="17">
        <f>Parametrit!$B$4-2025</f>
        <v>-1</v>
      </c>
      <c r="F46" s="40"/>
      <c r="G46" s="40"/>
      <c r="H46" s="85" t="str">
        <f>IF('Investoinnit ennen 2024'!G46="","",'Investoinnit ennen 2024'!G46)</f>
        <v/>
      </c>
      <c r="I46" s="32">
        <f t="shared" si="41"/>
        <v>0</v>
      </c>
      <c r="J46" s="17">
        <f t="shared" si="42"/>
        <v>0</v>
      </c>
      <c r="K46" s="17">
        <f t="shared" si="43"/>
        <v>0</v>
      </c>
      <c r="L46" s="17">
        <f t="shared" si="44"/>
        <v>0</v>
      </c>
      <c r="M46" s="24" cm="1">
        <f t="array" ref="M46">ROUND('Investoinnit ennen 2024'!K46*(Parametrit!$B$9/Parametrit!$B$7),_xlfn.IFS('2024'!S46=100,-2,'2024'!S46=1,0))</f>
        <v>0</v>
      </c>
      <c r="N46" s="24"/>
      <c r="O46" s="25">
        <f>'Investoinnit ennen 2024'!L46</f>
        <v>20</v>
      </c>
      <c r="P46" s="60">
        <f>'Investoinnit ennen 2024'!M46</f>
        <v>20</v>
      </c>
      <c r="Q46" s="26" t="str">
        <f t="shared" si="45"/>
        <v>OK</v>
      </c>
      <c r="S46">
        <v>100</v>
      </c>
    </row>
    <row r="47" spans="1:19" ht="15.75" thickBot="1" x14ac:dyDescent="0.3">
      <c r="A47" s="46" t="s">
        <v>72</v>
      </c>
      <c r="B47" s="72"/>
      <c r="C47" s="42"/>
      <c r="D47" s="50"/>
      <c r="E47" s="50"/>
      <c r="F47" s="42"/>
      <c r="G47" s="42"/>
      <c r="H47" s="90"/>
      <c r="I47" s="72"/>
      <c r="J47" s="50"/>
      <c r="K47" s="50"/>
      <c r="L47" s="50"/>
      <c r="M47" s="70"/>
      <c r="N47" s="70"/>
      <c r="O47" s="71"/>
      <c r="P47" s="74"/>
      <c r="Q47" s="26"/>
      <c r="S47">
        <v>100</v>
      </c>
    </row>
    <row r="48" spans="1:19" ht="25.5" customHeight="1" thickBot="1" x14ac:dyDescent="0.3">
      <c r="A48" s="51" t="s">
        <v>73</v>
      </c>
      <c r="B48" s="32">
        <f t="shared" ref="B48:B58" si="46">F48-G48</f>
        <v>0</v>
      </c>
      <c r="C48" s="40"/>
      <c r="D48" s="17">
        <f t="shared" ref="D48:D58" si="47">B48*C48/100</f>
        <v>0</v>
      </c>
      <c r="E48" s="17">
        <f>Parametrit!$B$4-2025</f>
        <v>-1</v>
      </c>
      <c r="F48" s="40"/>
      <c r="G48" s="40"/>
      <c r="H48" s="85" t="str">
        <f>IF('Investoinnit ennen 2024'!G48="","",'Investoinnit ennen 2024'!G48)</f>
        <v/>
      </c>
      <c r="I48" s="32">
        <f t="shared" ref="I48:I58" si="48">IF(N48="",(D48*(M48))/1000,(D48*(N48))/1000)</f>
        <v>0</v>
      </c>
      <c r="J48" s="17">
        <f t="shared" ref="J48:J58" si="49">IF(D48=0,0,I48*(1-E48/H48))</f>
        <v>0</v>
      </c>
      <c r="K48" s="17">
        <f t="shared" ref="K48:K58" si="50">IF(I48=0,0,I48/H48)</f>
        <v>0</v>
      </c>
      <c r="L48" s="17">
        <f t="shared" ref="L48:L58" si="51">IF(N48="",F48*(C48/100)*(M48)/1000,F48*(C48/100)*(N48)/1000)</f>
        <v>0</v>
      </c>
      <c r="M48" s="24" cm="1">
        <f t="array" ref="M48">ROUND('Investoinnit ennen 2024'!K48*(Parametrit!$B$9/Parametrit!$B$7),_xlfn.IFS('2024'!S48=100,-2,'2024'!S48=1,0))</f>
        <v>0</v>
      </c>
      <c r="N48" s="24"/>
      <c r="O48" s="25">
        <f>'Investoinnit ennen 2024'!L48</f>
        <v>60</v>
      </c>
      <c r="P48" s="60">
        <f>'Investoinnit ennen 2024'!M48</f>
        <v>60</v>
      </c>
      <c r="Q48" s="26" t="str">
        <f t="shared" ref="Q48:Q58" si="52">IF(AND(B48&gt;0,C48=""),"Ilmoita tuella rahoitettu osuus",IF(C48&gt;100,"Tuella rahoitettu osuus ei voi olla yli 100",IF(AND(B48&gt;0,H48=""),"Pitoaika puuttuu",IF(E48&gt;H48,"Keski-ikä ei voi olla suurempi kuin pitoaika",IF(AND(B48&gt;0,E48=""),"Keski-ikä puuttuu",IF(AND(B48&gt;0,OR(H48&lt;O48,H48&gt;P48)),"Syötetty pitoaika ei ole pitoaikavälin sisällä","OK"))))))</f>
        <v>OK</v>
      </c>
      <c r="S48">
        <v>100</v>
      </c>
    </row>
    <row r="49" spans="1:19" ht="15.75" thickBot="1" x14ac:dyDescent="0.3">
      <c r="A49" s="51" t="s">
        <v>74</v>
      </c>
      <c r="B49" s="32">
        <f t="shared" si="46"/>
        <v>0</v>
      </c>
      <c r="C49" s="40"/>
      <c r="D49" s="17">
        <f t="shared" si="47"/>
        <v>0</v>
      </c>
      <c r="E49" s="17">
        <f>Parametrit!$B$4-2025</f>
        <v>-1</v>
      </c>
      <c r="F49" s="40"/>
      <c r="G49" s="40"/>
      <c r="H49" s="85" t="str">
        <f>IF('Investoinnit ennen 2024'!G49="","",'Investoinnit ennen 2024'!G49)</f>
        <v/>
      </c>
      <c r="I49" s="32">
        <f t="shared" si="48"/>
        <v>0</v>
      </c>
      <c r="J49" s="17">
        <f t="shared" si="49"/>
        <v>0</v>
      </c>
      <c r="K49" s="17">
        <f t="shared" si="50"/>
        <v>0</v>
      </c>
      <c r="L49" s="17">
        <f t="shared" si="51"/>
        <v>0</v>
      </c>
      <c r="M49" s="24" cm="1">
        <f t="array" ref="M49">ROUND('Investoinnit ennen 2024'!K49*(Parametrit!$B$9/Parametrit!$B$7),_xlfn.IFS('2024'!S49=100,-2,'2024'!S49=1,0))</f>
        <v>0</v>
      </c>
      <c r="N49" s="24"/>
      <c r="O49" s="25">
        <f>'Investoinnit ennen 2024'!L49</f>
        <v>60</v>
      </c>
      <c r="P49" s="60">
        <f>'Investoinnit ennen 2024'!M49</f>
        <v>60</v>
      </c>
      <c r="Q49" s="26" t="str">
        <f t="shared" si="52"/>
        <v>OK</v>
      </c>
      <c r="S49">
        <v>100</v>
      </c>
    </row>
    <row r="50" spans="1:19" ht="15.75" thickBot="1" x14ac:dyDescent="0.3">
      <c r="A50" s="51" t="s">
        <v>75</v>
      </c>
      <c r="B50" s="32">
        <f t="shared" si="46"/>
        <v>0</v>
      </c>
      <c r="C50" s="40"/>
      <c r="D50" s="17">
        <f t="shared" si="47"/>
        <v>0</v>
      </c>
      <c r="E50" s="17">
        <f>Parametrit!$B$4-2025</f>
        <v>-1</v>
      </c>
      <c r="F50" s="40"/>
      <c r="G50" s="40"/>
      <c r="H50" s="85" t="str">
        <f>IF('Investoinnit ennen 2024'!G50="","",'Investoinnit ennen 2024'!G50)</f>
        <v/>
      </c>
      <c r="I50" s="32">
        <f t="shared" si="48"/>
        <v>0</v>
      </c>
      <c r="J50" s="17">
        <f t="shared" si="49"/>
        <v>0</v>
      </c>
      <c r="K50" s="17">
        <f t="shared" si="50"/>
        <v>0</v>
      </c>
      <c r="L50" s="17">
        <f t="shared" si="51"/>
        <v>0</v>
      </c>
      <c r="M50" s="24" cm="1">
        <f t="array" ref="M50">ROUND('Investoinnit ennen 2024'!K50*(Parametrit!$B$9/Parametrit!$B$7),_xlfn.IFS('2024'!S50=100,-2,'2024'!S50=1,0))</f>
        <v>0</v>
      </c>
      <c r="N50" s="24"/>
      <c r="O50" s="25">
        <f>'Investoinnit ennen 2024'!L50</f>
        <v>60</v>
      </c>
      <c r="P50" s="60">
        <f>'Investoinnit ennen 2024'!M50</f>
        <v>60</v>
      </c>
      <c r="Q50" s="26" t="str">
        <f t="shared" si="52"/>
        <v>OK</v>
      </c>
      <c r="S50">
        <v>100</v>
      </c>
    </row>
    <row r="51" spans="1:19" ht="15.75" thickBot="1" x14ac:dyDescent="0.3">
      <c r="A51" s="51" t="s">
        <v>76</v>
      </c>
      <c r="B51" s="32">
        <f t="shared" si="46"/>
        <v>0</v>
      </c>
      <c r="C51" s="40"/>
      <c r="D51" s="17">
        <f t="shared" si="47"/>
        <v>0</v>
      </c>
      <c r="E51" s="17">
        <f>Parametrit!$B$4-2025</f>
        <v>-1</v>
      </c>
      <c r="F51" s="40"/>
      <c r="G51" s="40"/>
      <c r="H51" s="85" t="str">
        <f>IF('Investoinnit ennen 2024'!G51="","",'Investoinnit ennen 2024'!G51)</f>
        <v/>
      </c>
      <c r="I51" s="32">
        <f t="shared" si="48"/>
        <v>0</v>
      </c>
      <c r="J51" s="17">
        <f t="shared" si="49"/>
        <v>0</v>
      </c>
      <c r="K51" s="17">
        <f t="shared" si="50"/>
        <v>0</v>
      </c>
      <c r="L51" s="17">
        <f t="shared" si="51"/>
        <v>0</v>
      </c>
      <c r="M51" s="24" cm="1">
        <f t="array" ref="M51">ROUND('Investoinnit ennen 2024'!K51*(Parametrit!$B$9/Parametrit!$B$7),_xlfn.IFS('2024'!S51=100,-2,'2024'!S51=1,0))</f>
        <v>0</v>
      </c>
      <c r="N51" s="24"/>
      <c r="O51" s="25">
        <f>'Investoinnit ennen 2024'!L51</f>
        <v>60</v>
      </c>
      <c r="P51" s="60">
        <f>'Investoinnit ennen 2024'!M51</f>
        <v>60</v>
      </c>
      <c r="Q51" s="26" t="str">
        <f t="shared" si="52"/>
        <v>OK</v>
      </c>
      <c r="S51">
        <v>100</v>
      </c>
    </row>
    <row r="52" spans="1:19" ht="15.75" thickBot="1" x14ac:dyDescent="0.3">
      <c r="A52" s="51" t="s">
        <v>77</v>
      </c>
      <c r="B52" s="32">
        <f t="shared" si="46"/>
        <v>0</v>
      </c>
      <c r="C52" s="40"/>
      <c r="D52" s="17">
        <f t="shared" si="47"/>
        <v>0</v>
      </c>
      <c r="E52" s="17">
        <f>Parametrit!$B$4-2025</f>
        <v>-1</v>
      </c>
      <c r="F52" s="40"/>
      <c r="G52" s="40"/>
      <c r="H52" s="85" t="str">
        <f>IF('Investoinnit ennen 2024'!G52="","",'Investoinnit ennen 2024'!G52)</f>
        <v/>
      </c>
      <c r="I52" s="32">
        <f t="shared" si="48"/>
        <v>0</v>
      </c>
      <c r="J52" s="17">
        <f t="shared" si="49"/>
        <v>0</v>
      </c>
      <c r="K52" s="17">
        <f t="shared" si="50"/>
        <v>0</v>
      </c>
      <c r="L52" s="17">
        <f t="shared" si="51"/>
        <v>0</v>
      </c>
      <c r="M52" s="24" cm="1">
        <f t="array" ref="M52">ROUND('Investoinnit ennen 2024'!K52*(Parametrit!$B$9/Parametrit!$B$7),_xlfn.IFS('2024'!S52=100,-2,'2024'!S52=1,0))</f>
        <v>0</v>
      </c>
      <c r="N52" s="24"/>
      <c r="O52" s="25">
        <f>'Investoinnit ennen 2024'!L52</f>
        <v>60</v>
      </c>
      <c r="P52" s="60">
        <f>'Investoinnit ennen 2024'!M52</f>
        <v>60</v>
      </c>
      <c r="Q52" s="26" t="str">
        <f t="shared" si="52"/>
        <v>OK</v>
      </c>
      <c r="S52">
        <v>100</v>
      </c>
    </row>
    <row r="53" spans="1:19" ht="15.75" thickBot="1" x14ac:dyDescent="0.3">
      <c r="A53" s="51" t="s">
        <v>78</v>
      </c>
      <c r="B53" s="32">
        <f t="shared" si="46"/>
        <v>0</v>
      </c>
      <c r="C53" s="40"/>
      <c r="D53" s="17">
        <f t="shared" si="47"/>
        <v>0</v>
      </c>
      <c r="E53" s="17">
        <f>Parametrit!$B$4-2025</f>
        <v>-1</v>
      </c>
      <c r="F53" s="40"/>
      <c r="G53" s="40"/>
      <c r="H53" s="85" t="str">
        <f>IF('Investoinnit ennen 2024'!G53="","",'Investoinnit ennen 2024'!G53)</f>
        <v/>
      </c>
      <c r="I53" s="32">
        <f t="shared" si="48"/>
        <v>0</v>
      </c>
      <c r="J53" s="17">
        <f t="shared" si="49"/>
        <v>0</v>
      </c>
      <c r="K53" s="17">
        <f t="shared" si="50"/>
        <v>0</v>
      </c>
      <c r="L53" s="17">
        <f t="shared" si="51"/>
        <v>0</v>
      </c>
      <c r="M53" s="24" cm="1">
        <f t="array" ref="M53">ROUND('Investoinnit ennen 2024'!K53*(Parametrit!$B$9/Parametrit!$B$7),_xlfn.IFS('2024'!S53=100,-2,'2024'!S53=1,0))</f>
        <v>0</v>
      </c>
      <c r="N53" s="24"/>
      <c r="O53" s="25">
        <f>'Investoinnit ennen 2024'!L53</f>
        <v>60</v>
      </c>
      <c r="P53" s="60">
        <f>'Investoinnit ennen 2024'!M53</f>
        <v>60</v>
      </c>
      <c r="Q53" s="26" t="str">
        <f t="shared" si="52"/>
        <v>OK</v>
      </c>
      <c r="S53">
        <v>100</v>
      </c>
    </row>
    <row r="54" spans="1:19" ht="15.75" thickBot="1" x14ac:dyDescent="0.3">
      <c r="A54" s="51" t="s">
        <v>79</v>
      </c>
      <c r="B54" s="32">
        <f t="shared" si="46"/>
        <v>0</v>
      </c>
      <c r="C54" s="40"/>
      <c r="D54" s="17">
        <f t="shared" si="47"/>
        <v>0</v>
      </c>
      <c r="E54" s="17">
        <f>Parametrit!$B$4-2025</f>
        <v>-1</v>
      </c>
      <c r="F54" s="40"/>
      <c r="G54" s="40"/>
      <c r="H54" s="85" t="str">
        <f>IF('Investoinnit ennen 2024'!G54="","",'Investoinnit ennen 2024'!G54)</f>
        <v/>
      </c>
      <c r="I54" s="32">
        <f t="shared" si="48"/>
        <v>0</v>
      </c>
      <c r="J54" s="17">
        <f t="shared" si="49"/>
        <v>0</v>
      </c>
      <c r="K54" s="17">
        <f t="shared" si="50"/>
        <v>0</v>
      </c>
      <c r="L54" s="17">
        <f t="shared" si="51"/>
        <v>0</v>
      </c>
      <c r="M54" s="24" cm="1">
        <f t="array" ref="M54">ROUND('Investoinnit ennen 2024'!K54*(Parametrit!$B$9/Parametrit!$B$7),_xlfn.IFS('2024'!S54=100,-2,'2024'!S54=1,0))</f>
        <v>0</v>
      </c>
      <c r="N54" s="24"/>
      <c r="O54" s="25">
        <f>'Investoinnit ennen 2024'!L54</f>
        <v>60</v>
      </c>
      <c r="P54" s="60">
        <f>'Investoinnit ennen 2024'!M54</f>
        <v>60</v>
      </c>
      <c r="Q54" s="26" t="str">
        <f t="shared" si="52"/>
        <v>OK</v>
      </c>
      <c r="S54">
        <v>100</v>
      </c>
    </row>
    <row r="55" spans="1:19" ht="15.75" thickBot="1" x14ac:dyDescent="0.3">
      <c r="A55" s="51" t="s">
        <v>80</v>
      </c>
      <c r="B55" s="32">
        <f t="shared" si="46"/>
        <v>0</v>
      </c>
      <c r="C55" s="40"/>
      <c r="D55" s="17">
        <f t="shared" si="47"/>
        <v>0</v>
      </c>
      <c r="E55" s="17">
        <f>Parametrit!$B$4-2025</f>
        <v>-1</v>
      </c>
      <c r="F55" s="40"/>
      <c r="G55" s="40"/>
      <c r="H55" s="85" t="str">
        <f>IF('Investoinnit ennen 2024'!G55="","",'Investoinnit ennen 2024'!G55)</f>
        <v/>
      </c>
      <c r="I55" s="32">
        <f t="shared" si="48"/>
        <v>0</v>
      </c>
      <c r="J55" s="17">
        <f t="shared" si="49"/>
        <v>0</v>
      </c>
      <c r="K55" s="17">
        <f t="shared" si="50"/>
        <v>0</v>
      </c>
      <c r="L55" s="17">
        <f t="shared" si="51"/>
        <v>0</v>
      </c>
      <c r="M55" s="24" cm="1">
        <f t="array" ref="M55">ROUND('Investoinnit ennen 2024'!K55*(Parametrit!$B$9/Parametrit!$B$7),_xlfn.IFS('2024'!S55=100,-2,'2024'!S55=1,0))</f>
        <v>0</v>
      </c>
      <c r="N55" s="24"/>
      <c r="O55" s="25">
        <f>'Investoinnit ennen 2024'!L55</f>
        <v>60</v>
      </c>
      <c r="P55" s="60">
        <f>'Investoinnit ennen 2024'!M55</f>
        <v>60</v>
      </c>
      <c r="Q55" s="26" t="str">
        <f t="shared" si="52"/>
        <v>OK</v>
      </c>
      <c r="S55">
        <v>100</v>
      </c>
    </row>
    <row r="56" spans="1:19" ht="21.75" thickBot="1" x14ac:dyDescent="0.3">
      <c r="A56" s="51" t="s">
        <v>81</v>
      </c>
      <c r="B56" s="32">
        <f t="shared" si="46"/>
        <v>0</v>
      </c>
      <c r="C56" s="40"/>
      <c r="D56" s="17">
        <f t="shared" si="47"/>
        <v>0</v>
      </c>
      <c r="E56" s="17">
        <f>Parametrit!$B$4-2025</f>
        <v>-1</v>
      </c>
      <c r="F56" s="40"/>
      <c r="G56" s="40"/>
      <c r="H56" s="85" t="str">
        <f>IF('Investoinnit ennen 2024'!G56="","",'Investoinnit ennen 2024'!G56)</f>
        <v/>
      </c>
      <c r="I56" s="32">
        <f t="shared" si="48"/>
        <v>0</v>
      </c>
      <c r="J56" s="17">
        <f t="shared" si="49"/>
        <v>0</v>
      </c>
      <c r="K56" s="17">
        <f t="shared" si="50"/>
        <v>0</v>
      </c>
      <c r="L56" s="17">
        <f t="shared" si="51"/>
        <v>0</v>
      </c>
      <c r="M56" s="24" cm="1">
        <f t="array" ref="M56">ROUND('Investoinnit ennen 2024'!K56*(Parametrit!$B$9/Parametrit!$B$7),_xlfn.IFS('2024'!S56=100,-2,'2024'!S56=1,0))</f>
        <v>0</v>
      </c>
      <c r="N56" s="24"/>
      <c r="O56" s="25">
        <f>'Investoinnit ennen 2024'!L56</f>
        <v>20</v>
      </c>
      <c r="P56" s="60">
        <f>'Investoinnit ennen 2024'!M56</f>
        <v>20</v>
      </c>
      <c r="Q56" s="26" t="str">
        <f t="shared" si="52"/>
        <v>OK</v>
      </c>
      <c r="S56">
        <v>100</v>
      </c>
    </row>
    <row r="57" spans="1:19" ht="15.75" thickBot="1" x14ac:dyDescent="0.3">
      <c r="A57" s="51" t="s">
        <v>82</v>
      </c>
      <c r="B57" s="32">
        <f t="shared" si="46"/>
        <v>0</v>
      </c>
      <c r="C57" s="40"/>
      <c r="D57" s="17">
        <f t="shared" si="47"/>
        <v>0</v>
      </c>
      <c r="E57" s="17">
        <f>Parametrit!$B$4-2025</f>
        <v>-1</v>
      </c>
      <c r="F57" s="40"/>
      <c r="G57" s="40"/>
      <c r="H57" s="85" t="str">
        <f>IF('Investoinnit ennen 2024'!G57="","",'Investoinnit ennen 2024'!G57)</f>
        <v/>
      </c>
      <c r="I57" s="32">
        <f t="shared" si="48"/>
        <v>0</v>
      </c>
      <c r="J57" s="17">
        <f t="shared" si="49"/>
        <v>0</v>
      </c>
      <c r="K57" s="17">
        <f t="shared" si="50"/>
        <v>0</v>
      </c>
      <c r="L57" s="17">
        <f t="shared" si="51"/>
        <v>0</v>
      </c>
      <c r="M57" s="24" cm="1">
        <f t="array" ref="M57">ROUND('Investoinnit ennen 2024'!K57*(Parametrit!$B$9/Parametrit!$B$7),_xlfn.IFS('2024'!S57=100,-2,'2024'!S57=1,0))</f>
        <v>0</v>
      </c>
      <c r="N57" s="24"/>
      <c r="O57" s="25">
        <f>'Investoinnit ennen 2024'!L57</f>
        <v>60</v>
      </c>
      <c r="P57" s="60">
        <f>'Investoinnit ennen 2024'!M57</f>
        <v>60</v>
      </c>
      <c r="Q57" s="26" t="str">
        <f t="shared" si="52"/>
        <v>OK</v>
      </c>
      <c r="S57" s="1">
        <v>1</v>
      </c>
    </row>
    <row r="58" spans="1:19" ht="21.75" thickBot="1" x14ac:dyDescent="0.3">
      <c r="A58" s="51" t="s">
        <v>83</v>
      </c>
      <c r="B58" s="63">
        <f t="shared" si="46"/>
        <v>0</v>
      </c>
      <c r="C58" s="44"/>
      <c r="D58" s="30">
        <f t="shared" si="47"/>
        <v>0</v>
      </c>
      <c r="E58" s="17">
        <f>Parametrit!$B$4-2025</f>
        <v>-1</v>
      </c>
      <c r="F58" s="44"/>
      <c r="G58" s="44"/>
      <c r="H58" s="85" t="str">
        <f>IF('Investoinnit ennen 2024'!G58="","",'Investoinnit ennen 2024'!G58)</f>
        <v/>
      </c>
      <c r="I58" s="63">
        <f t="shared" si="48"/>
        <v>0</v>
      </c>
      <c r="J58" s="30">
        <f t="shared" si="49"/>
        <v>0</v>
      </c>
      <c r="K58" s="30">
        <f t="shared" si="50"/>
        <v>0</v>
      </c>
      <c r="L58" s="30">
        <f t="shared" si="51"/>
        <v>0</v>
      </c>
      <c r="M58" s="24" cm="1">
        <f t="array" ref="M58">ROUND('Investoinnit ennen 2024'!K58*(Parametrit!$B$9/Parametrit!$B$7),_xlfn.IFS('2024'!S58=100,-2,'2024'!S58=1,0))</f>
        <v>0</v>
      </c>
      <c r="N58" s="64"/>
      <c r="O58" s="65">
        <f>'Investoinnit ennen 2024'!L58</f>
        <v>60</v>
      </c>
      <c r="P58" s="66">
        <f>'Investoinnit ennen 2024'!M58</f>
        <v>60</v>
      </c>
      <c r="Q58" s="26" t="str">
        <f t="shared" si="52"/>
        <v>OK</v>
      </c>
      <c r="S58" s="1">
        <v>100</v>
      </c>
    </row>
    <row r="59" spans="1:19" x14ac:dyDescent="0.25">
      <c r="C59" s="14"/>
      <c r="D59" s="14"/>
      <c r="E59" s="14"/>
      <c r="F59" s="14"/>
      <c r="G59" s="14"/>
      <c r="H59" s="14"/>
      <c r="I59" s="35">
        <f>SUM(I4:I58)</f>
        <v>0</v>
      </c>
      <c r="J59" s="35">
        <f>SUM(J4:J58)</f>
        <v>0</v>
      </c>
      <c r="K59" s="35">
        <f>SUM(K4:K58)</f>
        <v>0</v>
      </c>
      <c r="L59" s="35">
        <f>SUM(L4:L58)</f>
        <v>0</v>
      </c>
      <c r="M59" s="14"/>
      <c r="N59" s="14"/>
      <c r="O59" s="14"/>
    </row>
  </sheetData>
  <sheetProtection algorithmName="SHA-512" hashValue="YwsiJBCyePY74diDf+FGVxb62pk/95Cq3+ewzd1IdmyVEKD8p/FefWaHYl8968ob/LREYJYYshMMBUxDzrKzhg==" saltValue="g1CHX+MIOUFaC1DwVRY6Hg==" spinCount="100000" sheet="1" objects="1" scenarios="1" sort="0" autoFilter="0"/>
  <autoFilter ref="A1:S107" xr:uid="{A11D98CA-5C33-4CAD-9ADA-C7B669829868}"/>
  <conditionalFormatting sqref="Q4:Q15 Q17:Q24 Q26:Q58">
    <cfRule type="containsBlanks" dxfId="8" priority="1">
      <formula>LEN(TRIM(Q4))=0</formula>
    </cfRule>
    <cfRule type="notContainsText" dxfId="7" priority="2" operator="notContains" text="OK">
      <formula>ISERROR(SEARCH("OK",Q4))</formula>
    </cfRule>
    <cfRule type="containsText" dxfId="6" priority="3" operator="containsText" text="OK">
      <formula>NOT(ISERROR(SEARCH("OK",Q4)))</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1F1871-C866-4A5D-9DF4-6723E28A59EC}">
  <dimension ref="A1:S59"/>
  <sheetViews>
    <sheetView workbookViewId="0">
      <pane ySplit="1" topLeftCell="A2" activePane="bottomLeft" state="frozen"/>
      <selection pane="bottomLeft" activeCell="C4" sqref="C4"/>
    </sheetView>
  </sheetViews>
  <sheetFormatPr defaultRowHeight="15" x14ac:dyDescent="0.25"/>
  <cols>
    <col min="1" max="1" width="49.7109375" style="1" customWidth="1"/>
    <col min="2" max="2" width="15.42578125" style="29" customWidth="1"/>
    <col min="3" max="3" width="11.7109375" style="1" customWidth="1"/>
    <col min="4" max="4" width="11.140625" style="1" customWidth="1"/>
    <col min="5" max="8" width="9.140625" style="1"/>
    <col min="9" max="9" width="12.7109375" style="1" customWidth="1"/>
    <col min="10" max="12" width="9.140625" style="1"/>
    <col min="13" max="14" width="13.28515625" style="1" customWidth="1"/>
    <col min="15" max="16" width="9.140625" style="1"/>
    <col min="17" max="17" width="40.140625" style="1" customWidth="1"/>
    <col min="18" max="18" width="9.140625" style="1"/>
    <col min="19" max="19" width="0" style="1" hidden="1" customWidth="1"/>
    <col min="20" max="16384" width="9.140625" style="1"/>
  </cols>
  <sheetData>
    <row r="1" spans="1:19" s="12" customFormat="1" ht="32.25" thickBot="1" x14ac:dyDescent="0.3">
      <c r="A1" s="9" t="s">
        <v>32</v>
      </c>
      <c r="B1" s="13" t="s">
        <v>10</v>
      </c>
      <c r="C1" s="13" t="s">
        <v>11</v>
      </c>
      <c r="D1" s="13" t="s">
        <v>12</v>
      </c>
      <c r="E1" s="13" t="s">
        <v>13</v>
      </c>
      <c r="F1" s="13" t="s">
        <v>22</v>
      </c>
      <c r="G1" s="13" t="s">
        <v>14</v>
      </c>
      <c r="H1" s="13" t="s">
        <v>1</v>
      </c>
      <c r="I1" s="10" t="s">
        <v>15</v>
      </c>
      <c r="J1" s="10" t="s">
        <v>16</v>
      </c>
      <c r="K1" s="10" t="s">
        <v>17</v>
      </c>
      <c r="L1" s="10" t="s">
        <v>23</v>
      </c>
      <c r="M1" s="11" t="s">
        <v>24</v>
      </c>
      <c r="N1" s="11" t="s">
        <v>25</v>
      </c>
      <c r="O1" s="10" t="s">
        <v>18</v>
      </c>
      <c r="P1" s="10" t="s">
        <v>19</v>
      </c>
      <c r="Q1" s="23" t="s">
        <v>20</v>
      </c>
    </row>
    <row r="2" spans="1:19" ht="30" customHeight="1" thickBot="1" x14ac:dyDescent="0.3">
      <c r="A2" s="45" t="s">
        <v>33</v>
      </c>
      <c r="B2" s="27"/>
      <c r="C2" s="18"/>
      <c r="D2" s="18"/>
      <c r="E2" s="19"/>
      <c r="F2" s="19"/>
      <c r="G2" s="19"/>
      <c r="H2" s="20"/>
      <c r="I2" s="73"/>
      <c r="J2" s="19"/>
      <c r="K2" s="19"/>
      <c r="L2" s="19"/>
      <c r="M2" s="19"/>
      <c r="N2" s="19"/>
      <c r="O2" s="19"/>
      <c r="P2" s="58"/>
    </row>
    <row r="3" spans="1:19" ht="15.75" thickBot="1" x14ac:dyDescent="0.3">
      <c r="A3" s="46" t="s">
        <v>34</v>
      </c>
      <c r="B3" s="28"/>
      <c r="C3" s="15"/>
      <c r="D3" s="21"/>
      <c r="E3" s="14"/>
      <c r="F3" s="14"/>
      <c r="G3" s="14"/>
      <c r="H3" s="22"/>
      <c r="I3" s="31"/>
      <c r="J3" s="14"/>
      <c r="K3" s="14"/>
      <c r="L3" s="14"/>
      <c r="M3" s="14"/>
      <c r="N3" s="14"/>
      <c r="O3" s="14"/>
      <c r="P3" s="59"/>
    </row>
    <row r="4" spans="1:19" ht="15.75" thickBot="1" x14ac:dyDescent="0.3">
      <c r="A4" s="51" t="s">
        <v>35</v>
      </c>
      <c r="B4" s="32">
        <f>F4-G4</f>
        <v>0</v>
      </c>
      <c r="C4" s="40"/>
      <c r="D4" s="17">
        <f>B4*C4/100</f>
        <v>0</v>
      </c>
      <c r="E4" s="17">
        <f>Parametrit!$B$4-2026</f>
        <v>-2</v>
      </c>
      <c r="F4" s="40"/>
      <c r="G4" s="40"/>
      <c r="H4" s="85" t="str">
        <f>IF('Investoinnit ennen 2024'!G4="","",'Investoinnit ennen 2024'!G4)</f>
        <v/>
      </c>
      <c r="I4" s="32">
        <f>IF(N4="",(D4*(M4))/1000,(D4*(N4))/1000)</f>
        <v>0</v>
      </c>
      <c r="J4" s="17">
        <f>IF(D4=0,0,I4*(1-E4/H4))</f>
        <v>0</v>
      </c>
      <c r="K4" s="17">
        <f>IF(I4=0,0,I4/H4)</f>
        <v>0</v>
      </c>
      <c r="L4" s="17">
        <f>IF(N4="",F4*(C4/100)*(M4)/1000,F4*(C4/100)*(N4)/1000)</f>
        <v>0</v>
      </c>
      <c r="M4" s="24" cm="1">
        <f t="array" ref="M4">ROUND('Investoinnit ennen 2024'!K4*(Parametrit!$B$10/Parametrit!$B$7),_xlfn.IFS('2024'!S4=100,-2,'2024'!S4=1,0))</f>
        <v>0</v>
      </c>
      <c r="N4" s="24"/>
      <c r="O4" s="25">
        <f>'Investoinnit ennen 2024'!L4</f>
        <v>50</v>
      </c>
      <c r="P4" s="60">
        <f>'Investoinnit ennen 2024'!M4</f>
        <v>65</v>
      </c>
      <c r="Q4" s="26" t="str">
        <f>IF(AND(B4&gt;0,C4=""),"Ilmoita tuella rahoitettu osuus",IF(C4&gt;100,"Tuella rahoitettu osuus ei voi olla yli 100",IF(AND(B4&gt;0,H4=""),"Pitoaika puuttuu",IF(E4&gt;H4,"Keski-ikä ei voi olla suurempi kuin pitoaika",IF(AND(B4&gt;0,E4=""),"Keski-ikä puuttuu",IF(AND(B4&gt;0,OR(H4&lt;O4,H4&gt;P4)),"Syötetty pitoaika ei ole pitoaikavälin sisällä","OK"))))))</f>
        <v>OK</v>
      </c>
      <c r="S4">
        <v>100</v>
      </c>
    </row>
    <row r="5" spans="1:19" ht="15.75" thickBot="1" x14ac:dyDescent="0.3">
      <c r="A5" s="51" t="s">
        <v>36</v>
      </c>
      <c r="B5" s="32">
        <f t="shared" ref="B5:B15" si="0">F5-G5</f>
        <v>0</v>
      </c>
      <c r="C5" s="40"/>
      <c r="D5" s="17">
        <f t="shared" ref="D5:D15" si="1">B5*C5/100</f>
        <v>0</v>
      </c>
      <c r="E5" s="17">
        <f>Parametrit!$B$4-2026</f>
        <v>-2</v>
      </c>
      <c r="F5" s="40"/>
      <c r="G5" s="40"/>
      <c r="H5" s="85" t="str">
        <f>IF('Investoinnit ennen 2024'!G5="","",'Investoinnit ennen 2024'!G5)</f>
        <v/>
      </c>
      <c r="I5" s="32">
        <f t="shared" ref="I5:I15" si="2">IF(N5="",(D5*(M5))/1000,(D5*(N5))/1000)</f>
        <v>0</v>
      </c>
      <c r="J5" s="17">
        <f t="shared" ref="J5:J15" si="3">IF(D5=0,0,I5*(1-E5/H5))</f>
        <v>0</v>
      </c>
      <c r="K5" s="17">
        <f t="shared" ref="K5:K15" si="4">IF(I5=0,0,I5/H5)</f>
        <v>0</v>
      </c>
      <c r="L5" s="17">
        <f t="shared" ref="L5:L15" si="5">IF(N5="",F5*(C5/100)*(M5)/1000,F5*(C5/100)*(N5)/1000)</f>
        <v>0</v>
      </c>
      <c r="M5" s="24" cm="1">
        <f t="array" ref="M5">ROUND('Investoinnit ennen 2024'!K5*(Parametrit!$B$10/Parametrit!$B$7),_xlfn.IFS('2024'!S5=100,-2,'2024'!S5=1,0))</f>
        <v>0</v>
      </c>
      <c r="N5" s="24"/>
      <c r="O5" s="25">
        <f>'Investoinnit ennen 2024'!L5</f>
        <v>50</v>
      </c>
      <c r="P5" s="60">
        <f>'Investoinnit ennen 2024'!M5</f>
        <v>65</v>
      </c>
      <c r="Q5" s="26" t="str">
        <f>IF(AND(B5&gt;0,C5=""),"Ilmoita tuella rahoitettu osuus",IF(C5&gt;100,"Tuella rahoitettu osuus ei voi olla yli 100",IF(AND(B5&gt;0,H5=""),"Pitoaika puuttuu",IF(E5&gt;H5,"Keski-ikä ei voi olla suurempi kuin pitoaika",IF(AND(B5&gt;0,E5=""),"Keski-ikä puuttuu",IF(AND(B5&gt;0,OR(H5&lt;O5,H5&gt;P5)),"Syötetty pitoaika ei ole pitoaikavälin sisällä","OK"))))))</f>
        <v>OK</v>
      </c>
      <c r="S5">
        <v>100</v>
      </c>
    </row>
    <row r="6" spans="1:19" ht="15.75" thickBot="1" x14ac:dyDescent="0.3">
      <c r="A6" s="51" t="s">
        <v>37</v>
      </c>
      <c r="B6" s="32">
        <f t="shared" si="0"/>
        <v>0</v>
      </c>
      <c r="C6" s="40"/>
      <c r="D6" s="17">
        <f t="shared" si="1"/>
        <v>0</v>
      </c>
      <c r="E6" s="17">
        <f>Parametrit!$B$4-2026</f>
        <v>-2</v>
      </c>
      <c r="F6" s="40"/>
      <c r="G6" s="40"/>
      <c r="H6" s="85" t="str">
        <f>IF('Investoinnit ennen 2024'!G6="","",'Investoinnit ennen 2024'!G6)</f>
        <v/>
      </c>
      <c r="I6" s="32">
        <f t="shared" si="2"/>
        <v>0</v>
      </c>
      <c r="J6" s="17">
        <f t="shared" si="3"/>
        <v>0</v>
      </c>
      <c r="K6" s="17">
        <f t="shared" si="4"/>
        <v>0</v>
      </c>
      <c r="L6" s="17">
        <f t="shared" si="5"/>
        <v>0</v>
      </c>
      <c r="M6" s="24" cm="1">
        <f t="array" ref="M6">ROUND('Investoinnit ennen 2024'!K6*(Parametrit!$B$10/Parametrit!$B$7),_xlfn.IFS('2024'!S6=100,-2,'2024'!S6=1,0))</f>
        <v>0</v>
      </c>
      <c r="N6" s="24"/>
      <c r="O6" s="25">
        <f>'Investoinnit ennen 2024'!L6</f>
        <v>50</v>
      </c>
      <c r="P6" s="60">
        <f>'Investoinnit ennen 2024'!M6</f>
        <v>65</v>
      </c>
      <c r="Q6" s="26" t="str">
        <f>IF(AND(B6&gt;0,C6=""),"Ilmoita tuella rahoitettu osuus",IF(C6&gt;100,"Tuella rahoitettu osuus ei voi olla yli 100",IF(AND(B6&gt;0,H6=""),"Pitoaika puuttuu",IF(E6&gt;H6,"Keski-ikä ei voi olla suurempi kuin pitoaika",IF(AND(B6&gt;0,E6=""),"Keski-ikä puuttuu",IF(AND(B6&gt;0,OR(H6&lt;O6,H6&gt;P6)),"Syötetty pitoaika ei ole pitoaikavälin sisällä","OK"))))))</f>
        <v>OK</v>
      </c>
      <c r="S6">
        <v>100</v>
      </c>
    </row>
    <row r="7" spans="1:19" ht="15.75" thickBot="1" x14ac:dyDescent="0.3">
      <c r="A7" s="51" t="s">
        <v>38</v>
      </c>
      <c r="B7" s="32">
        <f t="shared" si="0"/>
        <v>0</v>
      </c>
      <c r="C7" s="40"/>
      <c r="D7" s="17">
        <f t="shared" si="1"/>
        <v>0</v>
      </c>
      <c r="E7" s="17">
        <f>Parametrit!$B$4-2026</f>
        <v>-2</v>
      </c>
      <c r="F7" s="40"/>
      <c r="G7" s="40"/>
      <c r="H7" s="85" t="str">
        <f>IF('Investoinnit ennen 2024'!G7="","",'Investoinnit ennen 2024'!G7)</f>
        <v/>
      </c>
      <c r="I7" s="32">
        <f t="shared" si="2"/>
        <v>0</v>
      </c>
      <c r="J7" s="17">
        <f t="shared" si="3"/>
        <v>0</v>
      </c>
      <c r="K7" s="17">
        <f t="shared" si="4"/>
        <v>0</v>
      </c>
      <c r="L7" s="17">
        <f t="shared" si="5"/>
        <v>0</v>
      </c>
      <c r="M7" s="24" cm="1">
        <f t="array" ref="M7">ROUND('Investoinnit ennen 2024'!K7*(Parametrit!$B$10/Parametrit!$B$7),_xlfn.IFS('2024'!S7=100,-2,'2024'!S7=1,0))</f>
        <v>0</v>
      </c>
      <c r="N7" s="24"/>
      <c r="O7" s="25">
        <f>'Investoinnit ennen 2024'!L7</f>
        <v>50</v>
      </c>
      <c r="P7" s="60">
        <f>'Investoinnit ennen 2024'!M7</f>
        <v>65</v>
      </c>
      <c r="Q7" s="26" t="str">
        <f>IF(AND(B7&gt;0,C7=""),"Ilmoita tuella rahoitettu osuus",IF(C7&gt;100,"Tuella rahoitettu osuus ei voi olla yli 100",IF(AND(B7&gt;0,H7=""),"Pitoaika puuttuu",IF(E7&gt;H7,"Keski-ikä ei voi olla suurempi kuin pitoaika",IF(AND(B7&gt;0,E7=""),"Keski-ikä puuttuu",IF(AND(B7&gt;0,OR(H7&lt;O7,H7&gt;P7)),"Syötetty pitoaika ei ole pitoaikavälin sisällä","OK"))))))</f>
        <v>OK</v>
      </c>
      <c r="S7">
        <v>100</v>
      </c>
    </row>
    <row r="8" spans="1:19" ht="15.75" thickBot="1" x14ac:dyDescent="0.3">
      <c r="A8" s="51" t="s">
        <v>39</v>
      </c>
      <c r="B8" s="32">
        <f t="shared" si="0"/>
        <v>0</v>
      </c>
      <c r="C8" s="40"/>
      <c r="D8" s="17">
        <f t="shared" si="1"/>
        <v>0</v>
      </c>
      <c r="E8" s="17">
        <f>Parametrit!$B$4-2026</f>
        <v>-2</v>
      </c>
      <c r="F8" s="40"/>
      <c r="G8" s="40"/>
      <c r="H8" s="85" t="str">
        <f>IF('Investoinnit ennen 2024'!G8="","",'Investoinnit ennen 2024'!G8)</f>
        <v/>
      </c>
      <c r="I8" s="32">
        <f t="shared" si="2"/>
        <v>0</v>
      </c>
      <c r="J8" s="17">
        <f t="shared" si="3"/>
        <v>0</v>
      </c>
      <c r="K8" s="17">
        <f t="shared" si="4"/>
        <v>0</v>
      </c>
      <c r="L8" s="17">
        <f t="shared" si="5"/>
        <v>0</v>
      </c>
      <c r="M8" s="24" cm="1">
        <f t="array" ref="M8">ROUND('Investoinnit ennen 2024'!K8*(Parametrit!$B$10/Parametrit!$B$7),_xlfn.IFS('2024'!S8=100,-2,'2024'!S8=1,0))</f>
        <v>0</v>
      </c>
      <c r="N8" s="24"/>
      <c r="O8" s="25">
        <f>'Investoinnit ennen 2024'!L8</f>
        <v>50</v>
      </c>
      <c r="P8" s="60">
        <f>'Investoinnit ennen 2024'!M8</f>
        <v>65</v>
      </c>
      <c r="Q8" s="26" t="str">
        <f t="shared" ref="Q8:Q15" si="6">IF(AND(B8&gt;0,C8=""),"Ilmoita tuella rahoitettu osuus",IF(C8&gt;100,"Tuella rahoitettu osuus ei voi olla yli 100",IF(AND(B8&gt;0,H8=""),"Pitoaika puuttuu",IF(E8&gt;H8,"Keski-ikä ei voi olla suurempi kuin pitoaika",IF(AND(B8&gt;0,E8=""),"Keski-ikä puuttuu",IF(AND(B8&gt;0,OR(H8&lt;O8,H8&gt;P8)),"Syötetty pitoaika ei ole pitoaikavälin sisällä","OK"))))))</f>
        <v>OK</v>
      </c>
      <c r="S8">
        <v>100</v>
      </c>
    </row>
    <row r="9" spans="1:19" ht="15.75" thickBot="1" x14ac:dyDescent="0.3">
      <c r="A9" s="51" t="s">
        <v>40</v>
      </c>
      <c r="B9" s="32">
        <f t="shared" si="0"/>
        <v>0</v>
      </c>
      <c r="C9" s="40"/>
      <c r="D9" s="17">
        <f t="shared" si="1"/>
        <v>0</v>
      </c>
      <c r="E9" s="17">
        <f>Parametrit!$B$4-2026</f>
        <v>-2</v>
      </c>
      <c r="F9" s="40"/>
      <c r="G9" s="40"/>
      <c r="H9" s="85" t="str">
        <f>IF('Investoinnit ennen 2024'!G9="","",'Investoinnit ennen 2024'!G9)</f>
        <v/>
      </c>
      <c r="I9" s="32">
        <f t="shared" si="2"/>
        <v>0</v>
      </c>
      <c r="J9" s="17">
        <f t="shared" si="3"/>
        <v>0</v>
      </c>
      <c r="K9" s="17">
        <f t="shared" si="4"/>
        <v>0</v>
      </c>
      <c r="L9" s="17">
        <f t="shared" si="5"/>
        <v>0</v>
      </c>
      <c r="M9" s="24" cm="1">
        <f t="array" ref="M9">ROUND('Investoinnit ennen 2024'!K9*(Parametrit!$B$10/Parametrit!$B$7),_xlfn.IFS('2024'!S9=100,-2,'2024'!S9=1,0))</f>
        <v>0</v>
      </c>
      <c r="N9" s="24"/>
      <c r="O9" s="25">
        <f>'Investoinnit ennen 2024'!L9</f>
        <v>50</v>
      </c>
      <c r="P9" s="60">
        <f>'Investoinnit ennen 2024'!M9</f>
        <v>65</v>
      </c>
      <c r="Q9" s="26" t="str">
        <f t="shared" si="6"/>
        <v>OK</v>
      </c>
      <c r="S9">
        <v>100</v>
      </c>
    </row>
    <row r="10" spans="1:19" ht="15.75" thickBot="1" x14ac:dyDescent="0.3">
      <c r="A10" s="51" t="s">
        <v>41</v>
      </c>
      <c r="B10" s="32">
        <f t="shared" si="0"/>
        <v>0</v>
      </c>
      <c r="C10" s="40"/>
      <c r="D10" s="17">
        <f t="shared" si="1"/>
        <v>0</v>
      </c>
      <c r="E10" s="17">
        <f>Parametrit!$B$4-2026</f>
        <v>-2</v>
      </c>
      <c r="F10" s="40"/>
      <c r="G10" s="40"/>
      <c r="H10" s="85" t="str">
        <f>IF('Investoinnit ennen 2024'!G10="","",'Investoinnit ennen 2024'!G10)</f>
        <v/>
      </c>
      <c r="I10" s="32">
        <f t="shared" si="2"/>
        <v>0</v>
      </c>
      <c r="J10" s="17">
        <f t="shared" si="3"/>
        <v>0</v>
      </c>
      <c r="K10" s="17">
        <f t="shared" si="4"/>
        <v>0</v>
      </c>
      <c r="L10" s="17">
        <f t="shared" si="5"/>
        <v>0</v>
      </c>
      <c r="M10" s="24" cm="1">
        <f t="array" ref="M10">ROUND('Investoinnit ennen 2024'!K10*(Parametrit!$B$10/Parametrit!$B$7),_xlfn.IFS('2024'!S10=100,-2,'2024'!S10=1,0))</f>
        <v>0</v>
      </c>
      <c r="N10" s="24"/>
      <c r="O10" s="25">
        <f>'Investoinnit ennen 2024'!L10</f>
        <v>50</v>
      </c>
      <c r="P10" s="60">
        <f>'Investoinnit ennen 2024'!M10</f>
        <v>65</v>
      </c>
      <c r="Q10" s="26" t="str">
        <f t="shared" si="6"/>
        <v>OK</v>
      </c>
      <c r="S10">
        <v>100</v>
      </c>
    </row>
    <row r="11" spans="1:19" ht="15.75" thickBot="1" x14ac:dyDescent="0.3">
      <c r="A11" s="51" t="s">
        <v>42</v>
      </c>
      <c r="B11" s="32">
        <f t="shared" si="0"/>
        <v>0</v>
      </c>
      <c r="C11" s="40"/>
      <c r="D11" s="17">
        <f t="shared" si="1"/>
        <v>0</v>
      </c>
      <c r="E11" s="17">
        <f>Parametrit!$B$4-2026</f>
        <v>-2</v>
      </c>
      <c r="F11" s="40"/>
      <c r="G11" s="40"/>
      <c r="H11" s="85" t="str">
        <f>IF('Investoinnit ennen 2024'!G11="","",'Investoinnit ennen 2024'!G11)</f>
        <v/>
      </c>
      <c r="I11" s="32">
        <f t="shared" si="2"/>
        <v>0</v>
      </c>
      <c r="J11" s="17">
        <f t="shared" si="3"/>
        <v>0</v>
      </c>
      <c r="K11" s="17">
        <f t="shared" si="4"/>
        <v>0</v>
      </c>
      <c r="L11" s="17">
        <f t="shared" si="5"/>
        <v>0</v>
      </c>
      <c r="M11" s="24" cm="1">
        <f t="array" ref="M11">ROUND('Investoinnit ennen 2024'!K11*(Parametrit!$B$10/Parametrit!$B$7),_xlfn.IFS('2024'!S11=100,-2,'2024'!S11=1,0))</f>
        <v>0</v>
      </c>
      <c r="N11" s="24"/>
      <c r="O11" s="25">
        <f>'Investoinnit ennen 2024'!L11</f>
        <v>50</v>
      </c>
      <c r="P11" s="60">
        <f>'Investoinnit ennen 2024'!M11</f>
        <v>65</v>
      </c>
      <c r="Q11" s="26" t="str">
        <f t="shared" si="6"/>
        <v>OK</v>
      </c>
      <c r="S11">
        <v>100</v>
      </c>
    </row>
    <row r="12" spans="1:19" ht="15.75" thickBot="1" x14ac:dyDescent="0.3">
      <c r="A12" s="51" t="s">
        <v>43</v>
      </c>
      <c r="B12" s="32">
        <f t="shared" si="0"/>
        <v>0</v>
      </c>
      <c r="C12" s="40"/>
      <c r="D12" s="17">
        <f t="shared" si="1"/>
        <v>0</v>
      </c>
      <c r="E12" s="17">
        <f>Parametrit!$B$4-2026</f>
        <v>-2</v>
      </c>
      <c r="F12" s="40"/>
      <c r="G12" s="40"/>
      <c r="H12" s="85" t="str">
        <f>IF('Investoinnit ennen 2024'!G12="","",'Investoinnit ennen 2024'!G12)</f>
        <v/>
      </c>
      <c r="I12" s="32">
        <f t="shared" si="2"/>
        <v>0</v>
      </c>
      <c r="J12" s="17">
        <f t="shared" si="3"/>
        <v>0</v>
      </c>
      <c r="K12" s="17">
        <f t="shared" si="4"/>
        <v>0</v>
      </c>
      <c r="L12" s="17">
        <f t="shared" si="5"/>
        <v>0</v>
      </c>
      <c r="M12" s="24" cm="1">
        <f t="array" ref="M12">ROUND('Investoinnit ennen 2024'!K12*(Parametrit!$B$10/Parametrit!$B$7),_xlfn.IFS('2024'!S12=100,-2,'2024'!S12=1,0))</f>
        <v>0</v>
      </c>
      <c r="N12" s="24"/>
      <c r="O12" s="25">
        <f>'Investoinnit ennen 2024'!L12</f>
        <v>50</v>
      </c>
      <c r="P12" s="60">
        <f>'Investoinnit ennen 2024'!M12</f>
        <v>65</v>
      </c>
      <c r="Q12" s="26" t="str">
        <f t="shared" si="6"/>
        <v>OK</v>
      </c>
      <c r="S12">
        <v>100</v>
      </c>
    </row>
    <row r="13" spans="1:19" ht="15.75" thickBot="1" x14ac:dyDescent="0.3">
      <c r="A13" s="51" t="s">
        <v>44</v>
      </c>
      <c r="B13" s="32">
        <f t="shared" si="0"/>
        <v>0</v>
      </c>
      <c r="C13" s="40"/>
      <c r="D13" s="17">
        <f t="shared" si="1"/>
        <v>0</v>
      </c>
      <c r="E13" s="17">
        <f>Parametrit!$B$4-2026</f>
        <v>-2</v>
      </c>
      <c r="F13" s="40"/>
      <c r="G13" s="40"/>
      <c r="H13" s="85" t="str">
        <f>IF('Investoinnit ennen 2024'!G13="","",'Investoinnit ennen 2024'!G13)</f>
        <v/>
      </c>
      <c r="I13" s="32">
        <f t="shared" si="2"/>
        <v>0</v>
      </c>
      <c r="J13" s="17">
        <f t="shared" si="3"/>
        <v>0</v>
      </c>
      <c r="K13" s="17">
        <f t="shared" si="4"/>
        <v>0</v>
      </c>
      <c r="L13" s="17">
        <f t="shared" si="5"/>
        <v>0</v>
      </c>
      <c r="M13" s="24" cm="1">
        <f t="array" ref="M13">ROUND('Investoinnit ennen 2024'!K13*(Parametrit!$B$10/Parametrit!$B$7),_xlfn.IFS('2024'!S13=100,-2,'2024'!S13=1,0))</f>
        <v>0</v>
      </c>
      <c r="N13" s="24"/>
      <c r="O13" s="25">
        <f>'Investoinnit ennen 2024'!L13</f>
        <v>50</v>
      </c>
      <c r="P13" s="60">
        <f>'Investoinnit ennen 2024'!M13</f>
        <v>65</v>
      </c>
      <c r="Q13" s="26" t="str">
        <f t="shared" si="6"/>
        <v>OK</v>
      </c>
      <c r="S13">
        <v>100</v>
      </c>
    </row>
    <row r="14" spans="1:19" ht="15.75" thickBot="1" x14ac:dyDescent="0.3">
      <c r="A14" s="51" t="s">
        <v>45</v>
      </c>
      <c r="B14" s="32">
        <f t="shared" si="0"/>
        <v>0</v>
      </c>
      <c r="C14" s="40"/>
      <c r="D14" s="17">
        <f t="shared" si="1"/>
        <v>0</v>
      </c>
      <c r="E14" s="17">
        <f>Parametrit!$B$4-2026</f>
        <v>-2</v>
      </c>
      <c r="F14" s="40"/>
      <c r="G14" s="40"/>
      <c r="H14" s="85" t="str">
        <f>IF('Investoinnit ennen 2024'!G14="","",'Investoinnit ennen 2024'!G14)</f>
        <v/>
      </c>
      <c r="I14" s="32">
        <f t="shared" si="2"/>
        <v>0</v>
      </c>
      <c r="J14" s="17">
        <f t="shared" si="3"/>
        <v>0</v>
      </c>
      <c r="K14" s="17">
        <f t="shared" si="4"/>
        <v>0</v>
      </c>
      <c r="L14" s="17">
        <f t="shared" si="5"/>
        <v>0</v>
      </c>
      <c r="M14" s="24" cm="1">
        <f t="array" ref="M14">ROUND('Investoinnit ennen 2024'!K14*(Parametrit!$B$10/Parametrit!$B$7),_xlfn.IFS('2024'!S14=100,-2,'2024'!S14=1,0))</f>
        <v>0</v>
      </c>
      <c r="N14" s="24"/>
      <c r="O14" s="25">
        <f>'Investoinnit ennen 2024'!L14</f>
        <v>50</v>
      </c>
      <c r="P14" s="60">
        <f>'Investoinnit ennen 2024'!M14</f>
        <v>65</v>
      </c>
      <c r="Q14" s="26" t="str">
        <f t="shared" si="6"/>
        <v>OK</v>
      </c>
      <c r="S14">
        <v>100</v>
      </c>
    </row>
    <row r="15" spans="1:19" ht="15.75" thickBot="1" x14ac:dyDescent="0.3">
      <c r="A15" s="51" t="s">
        <v>46</v>
      </c>
      <c r="B15" s="32">
        <f t="shared" si="0"/>
        <v>0</v>
      </c>
      <c r="C15" s="40"/>
      <c r="D15" s="17">
        <f t="shared" si="1"/>
        <v>0</v>
      </c>
      <c r="E15" s="17">
        <f>Parametrit!$B$4-2026</f>
        <v>-2</v>
      </c>
      <c r="F15" s="40"/>
      <c r="G15" s="40"/>
      <c r="H15" s="85" t="str">
        <f>IF('Investoinnit ennen 2024'!G15="","",'Investoinnit ennen 2024'!G15)</f>
        <v/>
      </c>
      <c r="I15" s="32">
        <f t="shared" si="2"/>
        <v>0</v>
      </c>
      <c r="J15" s="17">
        <f t="shared" si="3"/>
        <v>0</v>
      </c>
      <c r="K15" s="17">
        <f t="shared" si="4"/>
        <v>0</v>
      </c>
      <c r="L15" s="17">
        <f t="shared" si="5"/>
        <v>0</v>
      </c>
      <c r="M15" s="24" cm="1">
        <f t="array" ref="M15">ROUND('Investoinnit ennen 2024'!K15*(Parametrit!$B$10/Parametrit!$B$7),_xlfn.IFS('2024'!S15=100,-2,'2024'!S15=1,0))</f>
        <v>0</v>
      </c>
      <c r="N15" s="24"/>
      <c r="O15" s="25">
        <f>'Investoinnit ennen 2024'!L15</f>
        <v>50</v>
      </c>
      <c r="P15" s="60">
        <f>'Investoinnit ennen 2024'!M15</f>
        <v>65</v>
      </c>
      <c r="Q15" s="26" t="str">
        <f t="shared" si="6"/>
        <v>OK</v>
      </c>
      <c r="S15">
        <v>100</v>
      </c>
    </row>
    <row r="16" spans="1:19" ht="15.75" thickBot="1" x14ac:dyDescent="0.3">
      <c r="A16" s="46" t="s">
        <v>34</v>
      </c>
      <c r="B16" s="31"/>
      <c r="C16" s="42"/>
      <c r="D16" s="50"/>
      <c r="E16" s="50"/>
      <c r="F16" s="42"/>
      <c r="G16" s="42"/>
      <c r="H16" s="88"/>
      <c r="I16" s="72"/>
      <c r="J16" s="50"/>
      <c r="K16" s="50"/>
      <c r="L16" s="50"/>
      <c r="M16" s="70"/>
      <c r="N16" s="70"/>
      <c r="O16" s="71"/>
      <c r="P16" s="74"/>
      <c r="S16">
        <v>100</v>
      </c>
    </row>
    <row r="17" spans="1:19" ht="15.75" thickBot="1" x14ac:dyDescent="0.3">
      <c r="A17" s="51" t="s">
        <v>36</v>
      </c>
      <c r="B17" s="32">
        <f t="shared" ref="B17:B18" si="7">F17-G17</f>
        <v>0</v>
      </c>
      <c r="C17" s="40"/>
      <c r="D17" s="17">
        <f t="shared" ref="D17:D18" si="8">B17*C17/100</f>
        <v>0</v>
      </c>
      <c r="E17" s="17">
        <f>Parametrit!$B$4-2026</f>
        <v>-2</v>
      </c>
      <c r="F17" s="40"/>
      <c r="G17" s="40"/>
      <c r="H17" s="85" t="str">
        <f>IF('Investoinnit ennen 2024'!G17="","",'Investoinnit ennen 2024'!G17)</f>
        <v/>
      </c>
      <c r="I17" s="32">
        <f t="shared" ref="I17:I18" si="9">IF(N17="",(D17*(M17))/1000,(D17*(N17))/1000)</f>
        <v>0</v>
      </c>
      <c r="J17" s="17">
        <f t="shared" ref="J17:J18" si="10">IF(D17=0,0,I17*(1-E17/H17))</f>
        <v>0</v>
      </c>
      <c r="K17" s="17">
        <f t="shared" ref="K17:K18" si="11">IF(I17=0,0,I17/H17)</f>
        <v>0</v>
      </c>
      <c r="L17" s="17">
        <f t="shared" ref="L17:L18" si="12">IF(N17="",F17*(C17/100)*(M17)/1000,F17*(C17/100)*(N17)/1000)</f>
        <v>0</v>
      </c>
      <c r="M17" s="24" cm="1">
        <f t="array" ref="M17">ROUND('Investoinnit ennen 2024'!K17*(Parametrit!$B$10/Parametrit!$B$7),_xlfn.IFS('2024'!S17=100,-2,'2024'!S17=1,0))</f>
        <v>0</v>
      </c>
      <c r="N17" s="24"/>
      <c r="O17" s="25">
        <f>'Investoinnit ennen 2024'!L17</f>
        <v>50</v>
      </c>
      <c r="P17" s="60">
        <f>'Investoinnit ennen 2024'!M17</f>
        <v>65</v>
      </c>
      <c r="Q17" s="26" t="str">
        <f t="shared" ref="Q17:Q18" si="13">IF(AND(B17&gt;0,C17=""),"Ilmoita tuella rahoitettu osuus",IF(C17&gt;100,"Tuella rahoitettu osuus ei voi olla yli 100",IF(AND(B17&gt;0,H17=""),"Pitoaika puuttuu",IF(E17&gt;H17,"Keski-ikä ei voi olla suurempi kuin pitoaika",IF(AND(B17&gt;0,E17=""),"Keski-ikä puuttuu",IF(AND(B17&gt;0,OR(H17&lt;O17,H17&gt;P17)),"Syötetty pitoaika ei ole pitoaikavälin sisällä","OK"))))))</f>
        <v>OK</v>
      </c>
      <c r="S17">
        <v>100</v>
      </c>
    </row>
    <row r="18" spans="1:19" ht="15.75" thickBot="1" x14ac:dyDescent="0.3">
      <c r="A18" s="51" t="s">
        <v>42</v>
      </c>
      <c r="B18" s="32">
        <f t="shared" si="7"/>
        <v>0</v>
      </c>
      <c r="C18" s="40"/>
      <c r="D18" s="17">
        <f t="shared" si="8"/>
        <v>0</v>
      </c>
      <c r="E18" s="17">
        <f>Parametrit!$B$4-2026</f>
        <v>-2</v>
      </c>
      <c r="F18" s="40"/>
      <c r="G18" s="40"/>
      <c r="H18" s="85" t="str">
        <f>IF('Investoinnit ennen 2024'!G18="","",'Investoinnit ennen 2024'!G18)</f>
        <v/>
      </c>
      <c r="I18" s="32">
        <f t="shared" si="9"/>
        <v>0</v>
      </c>
      <c r="J18" s="17">
        <f t="shared" si="10"/>
        <v>0</v>
      </c>
      <c r="K18" s="17">
        <f t="shared" si="11"/>
        <v>0</v>
      </c>
      <c r="L18" s="17">
        <f t="shared" si="12"/>
        <v>0</v>
      </c>
      <c r="M18" s="24" cm="1">
        <f t="array" ref="M18">ROUND('Investoinnit ennen 2024'!K18*(Parametrit!$B$10/Parametrit!$B$7),_xlfn.IFS('2024'!S18=100,-2,'2024'!S18=1,0))</f>
        <v>0</v>
      </c>
      <c r="N18" s="24"/>
      <c r="O18" s="25">
        <f>'Investoinnit ennen 2024'!L18</f>
        <v>50</v>
      </c>
      <c r="P18" s="60">
        <f>'Investoinnit ennen 2024'!M18</f>
        <v>65</v>
      </c>
      <c r="Q18" s="26" t="str">
        <f t="shared" si="13"/>
        <v>OK</v>
      </c>
      <c r="S18">
        <v>100</v>
      </c>
    </row>
    <row r="19" spans="1:19" ht="15.75" thickBot="1" x14ac:dyDescent="0.3">
      <c r="A19" s="46" t="s">
        <v>47</v>
      </c>
      <c r="B19" s="72"/>
      <c r="C19" s="42"/>
      <c r="D19" s="50"/>
      <c r="E19" s="50"/>
      <c r="F19" s="42"/>
      <c r="G19" s="42"/>
      <c r="H19" s="89"/>
      <c r="I19" s="72"/>
      <c r="J19" s="50"/>
      <c r="K19" s="50"/>
      <c r="L19" s="50"/>
      <c r="M19" s="70"/>
      <c r="N19" s="70"/>
      <c r="O19" s="71"/>
      <c r="P19" s="74"/>
      <c r="Q19" s="26"/>
      <c r="S19">
        <v>100</v>
      </c>
    </row>
    <row r="20" spans="1:19" ht="15.75" thickBot="1" x14ac:dyDescent="0.3">
      <c r="A20" s="51" t="s">
        <v>48</v>
      </c>
      <c r="B20" s="32">
        <f t="shared" ref="B20:B22" si="14">F20-G20</f>
        <v>0</v>
      </c>
      <c r="C20" s="40"/>
      <c r="D20" s="17">
        <f t="shared" ref="D20:D22" si="15">B20*C20/100</f>
        <v>0</v>
      </c>
      <c r="E20" s="17">
        <f>Parametrit!$B$4-2026</f>
        <v>-2</v>
      </c>
      <c r="F20" s="40"/>
      <c r="G20" s="40"/>
      <c r="H20" s="85" t="str">
        <f>IF('Investoinnit ennen 2024'!G20="","",'Investoinnit ennen 2024'!G20)</f>
        <v/>
      </c>
      <c r="I20" s="32">
        <f t="shared" ref="I20:I22" si="16">IF(N20="",(D20*(M20))/1000,(D20*(N20))/1000)</f>
        <v>0</v>
      </c>
      <c r="J20" s="17">
        <f t="shared" ref="J20:J22" si="17">IF(D20=0,0,I20*(1-E20/H20))</f>
        <v>0</v>
      </c>
      <c r="K20" s="17">
        <f t="shared" ref="K20:K22" si="18">IF(I20=0,0,I20/H20)</f>
        <v>0</v>
      </c>
      <c r="L20" s="17">
        <f t="shared" ref="L20:L22" si="19">IF(N20="",F20*(C20/100)*(M20)/1000,F20*(C20/100)*(N20)/1000)</f>
        <v>0</v>
      </c>
      <c r="M20" s="24" cm="1">
        <f t="array" ref="M20">ROUND('Investoinnit ennen 2024'!K20*(Parametrit!$B$10/Parametrit!$B$7),_xlfn.IFS('2024'!S20=100,-2,'2024'!S20=1,0))</f>
        <v>0</v>
      </c>
      <c r="N20" s="24"/>
      <c r="O20" s="25">
        <f>'Investoinnit ennen 2024'!L20</f>
        <v>65</v>
      </c>
      <c r="P20" s="60">
        <f>'Investoinnit ennen 2024'!M20</f>
        <v>65</v>
      </c>
      <c r="Q20" s="26" t="str">
        <f t="shared" ref="Q20:Q22" si="20">IF(AND(B20&gt;0,C20=""),"Ilmoita tuella rahoitettu osuus",IF(C20&gt;100,"Tuella rahoitettu osuus ei voi olla yli 100",IF(AND(B20&gt;0,H20=""),"Pitoaika puuttuu",IF(E20&gt;H20,"Keski-ikä ei voi olla suurempi kuin pitoaika",IF(AND(B20&gt;0,E20=""),"Keski-ikä puuttuu",IF(AND(B20&gt;0,OR(H20&lt;O20,H20&gt;P20)),"Syötetty pitoaika ei ole pitoaikavälin sisällä","OK"))))))</f>
        <v>OK</v>
      </c>
      <c r="S20">
        <v>100</v>
      </c>
    </row>
    <row r="21" spans="1:19" ht="15.75" thickBot="1" x14ac:dyDescent="0.3">
      <c r="A21" s="51" t="s">
        <v>49</v>
      </c>
      <c r="B21" s="32">
        <f t="shared" si="14"/>
        <v>0</v>
      </c>
      <c r="C21" s="40"/>
      <c r="D21" s="17">
        <f t="shared" si="15"/>
        <v>0</v>
      </c>
      <c r="E21" s="17">
        <f>Parametrit!$B$4-2026</f>
        <v>-2</v>
      </c>
      <c r="F21" s="40"/>
      <c r="G21" s="40"/>
      <c r="H21" s="85" t="str">
        <f>IF('Investoinnit ennen 2024'!G21="","",'Investoinnit ennen 2024'!G21)</f>
        <v/>
      </c>
      <c r="I21" s="32">
        <f t="shared" si="16"/>
        <v>0</v>
      </c>
      <c r="J21" s="17">
        <f t="shared" si="17"/>
        <v>0</v>
      </c>
      <c r="K21" s="17">
        <f t="shared" si="18"/>
        <v>0</v>
      </c>
      <c r="L21" s="17">
        <f t="shared" si="19"/>
        <v>0</v>
      </c>
      <c r="M21" s="24" cm="1">
        <f t="array" ref="M21">ROUND('Investoinnit ennen 2024'!K21*(Parametrit!$B$10/Parametrit!$B$7),_xlfn.IFS('2024'!S21=100,-2,'2024'!S21=1,0))</f>
        <v>0</v>
      </c>
      <c r="N21" s="24"/>
      <c r="O21" s="25">
        <f>'Investoinnit ennen 2024'!L21</f>
        <v>65</v>
      </c>
      <c r="P21" s="60">
        <f>'Investoinnit ennen 2024'!M21</f>
        <v>65</v>
      </c>
      <c r="Q21" s="26" t="str">
        <f t="shared" si="20"/>
        <v>OK</v>
      </c>
      <c r="S21">
        <v>100</v>
      </c>
    </row>
    <row r="22" spans="1:19" ht="15.75" thickBot="1" x14ac:dyDescent="0.3">
      <c r="A22" s="51" t="s">
        <v>50</v>
      </c>
      <c r="B22" s="32">
        <f t="shared" si="14"/>
        <v>0</v>
      </c>
      <c r="C22" s="40"/>
      <c r="D22" s="17">
        <f t="shared" si="15"/>
        <v>0</v>
      </c>
      <c r="E22" s="17">
        <f>Parametrit!$B$4-2026</f>
        <v>-2</v>
      </c>
      <c r="F22" s="40"/>
      <c r="G22" s="40"/>
      <c r="H22" s="85" t="str">
        <f>IF('Investoinnit ennen 2024'!G22="","",'Investoinnit ennen 2024'!G22)</f>
        <v/>
      </c>
      <c r="I22" s="32">
        <f t="shared" si="16"/>
        <v>0</v>
      </c>
      <c r="J22" s="17">
        <f t="shared" si="17"/>
        <v>0</v>
      </c>
      <c r="K22" s="17">
        <f t="shared" si="18"/>
        <v>0</v>
      </c>
      <c r="L22" s="17">
        <f t="shared" si="19"/>
        <v>0</v>
      </c>
      <c r="M22" s="24" cm="1">
        <f t="array" ref="M22">ROUND('Investoinnit ennen 2024'!K22*(Parametrit!$B$10/Parametrit!$B$7),_xlfn.IFS('2024'!S22=100,-2,'2024'!S22=1,0))</f>
        <v>0</v>
      </c>
      <c r="N22" s="24"/>
      <c r="O22" s="25">
        <f>'Investoinnit ennen 2024'!L22</f>
        <v>65</v>
      </c>
      <c r="P22" s="60">
        <f>'Investoinnit ennen 2024'!M22</f>
        <v>65</v>
      </c>
      <c r="Q22" s="26" t="str">
        <f t="shared" si="20"/>
        <v>OK</v>
      </c>
      <c r="S22">
        <v>100</v>
      </c>
    </row>
    <row r="23" spans="1:19" ht="15.75" thickBot="1" x14ac:dyDescent="0.3">
      <c r="A23" s="46" t="s">
        <v>51</v>
      </c>
      <c r="B23" s="72"/>
      <c r="C23" s="42"/>
      <c r="D23" s="50"/>
      <c r="E23" s="50"/>
      <c r="F23" s="42"/>
      <c r="G23" s="42"/>
      <c r="H23" s="89"/>
      <c r="I23" s="72"/>
      <c r="J23" s="50"/>
      <c r="K23" s="50"/>
      <c r="L23" s="50"/>
      <c r="M23" s="70"/>
      <c r="N23" s="70"/>
      <c r="O23" s="71"/>
      <c r="P23" s="74"/>
      <c r="Q23" s="26"/>
      <c r="S23">
        <v>100</v>
      </c>
    </row>
    <row r="24" spans="1:19" ht="15.75" thickBot="1" x14ac:dyDescent="0.3">
      <c r="A24" s="51" t="s">
        <v>51</v>
      </c>
      <c r="B24" s="32">
        <f t="shared" ref="B24" si="21">F24-G24</f>
        <v>0</v>
      </c>
      <c r="C24" s="40"/>
      <c r="D24" s="17">
        <f t="shared" ref="D24" si="22">B24*C24/100</f>
        <v>0</v>
      </c>
      <c r="E24" s="17">
        <f>Parametrit!$B$4-2026</f>
        <v>-2</v>
      </c>
      <c r="F24" s="40"/>
      <c r="G24" s="40"/>
      <c r="H24" s="85" t="str">
        <f>IF('Investoinnit ennen 2024'!G24="","",'Investoinnit ennen 2024'!G24)</f>
        <v/>
      </c>
      <c r="I24" s="32">
        <f t="shared" ref="I24" si="23">IF(N24="",(D24*(M24))/1000,(D24*(N24))/1000)</f>
        <v>0</v>
      </c>
      <c r="J24" s="17">
        <f t="shared" ref="J24" si="24">IF(D24=0,0,I24*(1-E24/H24))</f>
        <v>0</v>
      </c>
      <c r="K24" s="17">
        <f t="shared" ref="K24" si="25">IF(I24=0,0,I24/H24)</f>
        <v>0</v>
      </c>
      <c r="L24" s="17">
        <f t="shared" ref="L24" si="26">IF(N24="",F24*(C24/100)*(M24)/1000,F24*(C24/100)*(N24)/1000)</f>
        <v>0</v>
      </c>
      <c r="M24" s="24" cm="1">
        <f t="array" ref="M24">ROUND('Investoinnit ennen 2024'!K24*(Parametrit!$B$10/Parametrit!$B$7),_xlfn.IFS('2024'!S24=100,-2,'2024'!S24=1,0))</f>
        <v>0</v>
      </c>
      <c r="N24" s="24"/>
      <c r="O24" s="25">
        <f>'Investoinnit ennen 2024'!L24</f>
        <v>65</v>
      </c>
      <c r="P24" s="60">
        <f>'Investoinnit ennen 2024'!M24</f>
        <v>65</v>
      </c>
      <c r="Q24" s="26" t="str">
        <f>IF(AND(B24&gt;0,C24=""),"Ilmoita tuella rahoitettu osuus",IF(C24&gt;100,"Tuella rahoitettu osuus ei voi olla yli 100",IF(AND(B24&gt;0,H24=""),"Pitoaika puuttuu",IF(E24&gt;H24,"Keski-ikä ei voi olla suurempi kuin pitoaika",IF(AND(B24&gt;0,E24=""),"Keski-ikä puuttuu",IF(AND(B24&gt;0,OR(H24&lt;O24,H24&gt;P24)),"Syötetty pitoaika ei ole pitoaikavälin sisällä","OK"))))))</f>
        <v>OK</v>
      </c>
      <c r="S24">
        <v>100</v>
      </c>
    </row>
    <row r="25" spans="1:19" ht="15.75" thickBot="1" x14ac:dyDescent="0.3">
      <c r="A25" s="46" t="s">
        <v>52</v>
      </c>
      <c r="B25" s="31"/>
      <c r="C25" s="42"/>
      <c r="D25" s="50"/>
      <c r="E25" s="50"/>
      <c r="F25" s="42"/>
      <c r="G25" s="42"/>
      <c r="H25" s="88"/>
      <c r="I25" s="72"/>
      <c r="J25" s="50"/>
      <c r="K25" s="50"/>
      <c r="L25" s="50"/>
      <c r="M25" s="70"/>
      <c r="N25" s="70"/>
      <c r="O25" s="71"/>
      <c r="P25" s="74"/>
      <c r="S25">
        <v>100</v>
      </c>
    </row>
    <row r="26" spans="1:19" ht="15.75" thickBot="1" x14ac:dyDescent="0.3">
      <c r="A26" s="51" t="s">
        <v>52</v>
      </c>
      <c r="B26" s="32">
        <f t="shared" ref="B26" si="27">F26-G26</f>
        <v>0</v>
      </c>
      <c r="C26" s="40"/>
      <c r="D26" s="17">
        <f t="shared" ref="D26" si="28">B26*C26/100</f>
        <v>0</v>
      </c>
      <c r="E26" s="17">
        <f>Parametrit!$B$4-2026</f>
        <v>-2</v>
      </c>
      <c r="F26" s="40"/>
      <c r="G26" s="40"/>
      <c r="H26" s="85" t="str">
        <f>IF('Investoinnit ennen 2024'!G26="","",'Investoinnit ennen 2024'!G26)</f>
        <v/>
      </c>
      <c r="I26" s="32">
        <f t="shared" ref="I26" si="29">IF(N26="",(D26*(M26))/1000,(D26*(N26))/1000)</f>
        <v>0</v>
      </c>
      <c r="J26" s="17">
        <f t="shared" ref="J26" si="30">IF(D26=0,0,I26*(1-E26/H26))</f>
        <v>0</v>
      </c>
      <c r="K26" s="17">
        <f t="shared" ref="K26" si="31">IF(I26=0,0,I26/H26)</f>
        <v>0</v>
      </c>
      <c r="L26" s="17">
        <f t="shared" ref="L26" si="32">IF(N26="",F26*(C26/100)*(M26)/1000,F26*(C26/100)*(N26)/1000)</f>
        <v>0</v>
      </c>
      <c r="M26" s="24" cm="1">
        <f t="array" ref="M26">ROUND('Investoinnit ennen 2024'!K26*(Parametrit!$B$10/Parametrit!$B$7),_xlfn.IFS('2024'!S26=100,-2,'2024'!S26=1,0))</f>
        <v>0</v>
      </c>
      <c r="N26" s="24"/>
      <c r="O26" s="25">
        <f>'Investoinnit ennen 2024'!L26</f>
        <v>65</v>
      </c>
      <c r="P26" s="60">
        <f>'Investoinnit ennen 2024'!M26</f>
        <v>65</v>
      </c>
      <c r="Q26" s="26" t="str">
        <f>IF(AND(B26&gt;0,C26=""),"Ilmoita tuella rahoitettu osuus",IF(C26&gt;100,"Tuella rahoitettu osuus ei voi olla yli 100",IF(AND(B26&gt;0,H26=""),"Pitoaika puuttuu",IF(E26&gt;H26,"Keski-ikä ei voi olla suurempi kuin pitoaika",IF(AND(B26&gt;0,E26=""),"Keski-ikä puuttuu",IF(AND(B26&gt;0,OR(H26&lt;O26,H26&gt;P26)),"Syötetty pitoaika ei ole pitoaikavälin sisällä","OK"))))))</f>
        <v>OK</v>
      </c>
      <c r="S26">
        <v>100</v>
      </c>
    </row>
    <row r="27" spans="1:19" ht="15.75" thickBot="1" x14ac:dyDescent="0.3">
      <c r="A27" s="46" t="s">
        <v>53</v>
      </c>
      <c r="B27" s="72"/>
      <c r="C27" s="42"/>
      <c r="D27" s="50"/>
      <c r="E27" s="50"/>
      <c r="F27" s="42"/>
      <c r="G27" s="42"/>
      <c r="H27" s="90"/>
      <c r="I27" s="72"/>
      <c r="J27" s="50"/>
      <c r="K27" s="50"/>
      <c r="L27" s="50"/>
      <c r="M27" s="70"/>
      <c r="N27" s="70"/>
      <c r="O27" s="71"/>
      <c r="P27" s="74"/>
      <c r="Q27" s="26"/>
      <c r="S27">
        <v>100</v>
      </c>
    </row>
    <row r="28" spans="1:19" ht="15.75" thickBot="1" x14ac:dyDescent="0.3">
      <c r="A28" s="51" t="s">
        <v>53</v>
      </c>
      <c r="B28" s="32">
        <f t="shared" ref="B28" si="33">F28-G28</f>
        <v>0</v>
      </c>
      <c r="C28" s="40"/>
      <c r="D28" s="17">
        <f t="shared" ref="D28" si="34">B28*C28/100</f>
        <v>0</v>
      </c>
      <c r="E28" s="17">
        <f>Parametrit!$B$4-2026</f>
        <v>-2</v>
      </c>
      <c r="F28" s="40"/>
      <c r="G28" s="40"/>
      <c r="H28" s="85" t="str">
        <f>IF('Investoinnit ennen 2024'!G28="","",'Investoinnit ennen 2024'!G28)</f>
        <v/>
      </c>
      <c r="I28" s="32">
        <f t="shared" ref="I28" si="35">IF(N28="",(D28*(M28))/1000,(D28*(N28))/1000)</f>
        <v>0</v>
      </c>
      <c r="J28" s="17">
        <f t="shared" ref="J28" si="36">IF(D28=0,0,I28*(1-E28/H28))</f>
        <v>0</v>
      </c>
      <c r="K28" s="17">
        <f t="shared" ref="K28" si="37">IF(I28=0,0,I28/H28)</f>
        <v>0</v>
      </c>
      <c r="L28" s="17">
        <f t="shared" ref="L28" si="38">IF(N28="",F28*(C28/100)*(M28)/1000,F28*(C28/100)*(N28)/1000)</f>
        <v>0</v>
      </c>
      <c r="M28" s="24" cm="1">
        <f t="array" ref="M28">ROUND('Investoinnit ennen 2024'!K28*(Parametrit!$B$10/Parametrit!$B$7),_xlfn.IFS('2024'!S28=100,-2,'2024'!S28=1,0))</f>
        <v>0</v>
      </c>
      <c r="N28" s="24"/>
      <c r="O28" s="25">
        <f>'Investoinnit ennen 2024'!L28</f>
        <v>65</v>
      </c>
      <c r="P28" s="60">
        <f>'Investoinnit ennen 2024'!M28</f>
        <v>65</v>
      </c>
      <c r="Q28" s="26" t="str">
        <f>IF(AND(B28&gt;0,C28=""),"Ilmoita tuella rahoitettu osuus",IF(C28&gt;100,"Tuella rahoitettu osuus ei voi olla yli 100",IF(AND(B28&gt;0,H28=""),"Pitoaika puuttuu",IF(E28&gt;H28,"Keski-ikä ei voi olla suurempi kuin pitoaika",IF(AND(B28&gt;0,E28=""),"Keski-ikä puuttuu",IF(AND(B28&gt;0,OR(H28&lt;O28,H28&gt;P28)),"Syötetty pitoaika ei ole pitoaikavälin sisällä","OK"))))))</f>
        <v>OK</v>
      </c>
      <c r="S28">
        <v>100</v>
      </c>
    </row>
    <row r="29" spans="1:19" ht="15.75" thickBot="1" x14ac:dyDescent="0.3">
      <c r="A29" s="45" t="s">
        <v>54</v>
      </c>
      <c r="B29" s="67"/>
      <c r="C29" s="48"/>
      <c r="D29" s="49"/>
      <c r="E29" s="49"/>
      <c r="F29" s="48"/>
      <c r="G29" s="48"/>
      <c r="H29" s="94"/>
      <c r="I29" s="75"/>
      <c r="J29" s="49"/>
      <c r="K29" s="49"/>
      <c r="L29" s="49"/>
      <c r="M29" s="68"/>
      <c r="N29" s="68"/>
      <c r="O29" s="69"/>
      <c r="P29" s="76"/>
      <c r="Q29" s="26"/>
      <c r="S29">
        <v>100</v>
      </c>
    </row>
    <row r="30" spans="1:19" ht="15.75" thickBot="1" x14ac:dyDescent="0.3">
      <c r="A30" s="46" t="s">
        <v>55</v>
      </c>
      <c r="B30" s="72"/>
      <c r="C30" s="42"/>
      <c r="D30" s="50"/>
      <c r="E30" s="50"/>
      <c r="F30" s="42"/>
      <c r="G30" s="42"/>
      <c r="H30" s="90"/>
      <c r="I30" s="72"/>
      <c r="J30" s="50"/>
      <c r="K30" s="50"/>
      <c r="L30" s="50"/>
      <c r="M30" s="70"/>
      <c r="N30" s="70"/>
      <c r="O30" s="71"/>
      <c r="P30" s="74"/>
      <c r="Q30" s="26"/>
      <c r="S30">
        <v>100</v>
      </c>
    </row>
    <row r="31" spans="1:19" ht="21.75" thickBot="1" x14ac:dyDescent="0.3">
      <c r="A31" s="51" t="s">
        <v>56</v>
      </c>
      <c r="B31" s="32">
        <f t="shared" ref="B31:B46" si="39">F31-G31</f>
        <v>0</v>
      </c>
      <c r="C31" s="40"/>
      <c r="D31" s="17">
        <f t="shared" ref="D31:D46" si="40">B31*C31/100</f>
        <v>0</v>
      </c>
      <c r="E31" s="17">
        <f>Parametrit!$B$4-2026</f>
        <v>-2</v>
      </c>
      <c r="F31" s="40"/>
      <c r="G31" s="40"/>
      <c r="H31" s="85" t="str">
        <f>IF('Investoinnit ennen 2024'!G31="","",'Investoinnit ennen 2024'!G31)</f>
        <v/>
      </c>
      <c r="I31" s="32">
        <f t="shared" ref="I31:I46" si="41">IF(N31="",(D31*(M31))/1000,(D31*(N31))/1000)</f>
        <v>0</v>
      </c>
      <c r="J31" s="17">
        <f t="shared" ref="J31:J46" si="42">IF(D31=0,0,I31*(1-E31/H31))</f>
        <v>0</v>
      </c>
      <c r="K31" s="17">
        <f t="shared" ref="K31:K46" si="43">IF(I31=0,0,I31/H31)</f>
        <v>0</v>
      </c>
      <c r="L31" s="17">
        <f t="shared" ref="L31:L46" si="44">IF(N31="",F31*(C31/100)*(M31)/1000,F31*(C31/100)*(N31)/1000)</f>
        <v>0</v>
      </c>
      <c r="M31" s="24" cm="1">
        <f t="array" ref="M31">ROUND('Investoinnit ennen 2024'!K31*(Parametrit!$B$10/Parametrit!$B$7),_xlfn.IFS('2024'!S31=100,-2,'2024'!S31=1,0))</f>
        <v>0</v>
      </c>
      <c r="N31" s="24"/>
      <c r="O31" s="25">
        <f>'Investoinnit ennen 2024'!L31</f>
        <v>65</v>
      </c>
      <c r="P31" s="60">
        <f>'Investoinnit ennen 2024'!M31</f>
        <v>65</v>
      </c>
      <c r="Q31" s="26" t="str">
        <f t="shared" ref="Q31:Q46" si="45">IF(AND(B31&gt;0,C31=""),"Ilmoita tuella rahoitettu osuus",IF(C31&gt;100,"Tuella rahoitettu osuus ei voi olla yli 100",IF(AND(B31&gt;0,H31=""),"Pitoaika puuttuu",IF(E31&gt;H31,"Keski-ikä ei voi olla suurempi kuin pitoaika",IF(AND(B31&gt;0,E31=""),"Keski-ikä puuttuu",IF(AND(B31&gt;0,OR(H31&lt;O31,H31&gt;P31)),"Syötetty pitoaika ei ole pitoaikavälin sisällä","OK"))))))</f>
        <v>OK</v>
      </c>
      <c r="S31">
        <v>100</v>
      </c>
    </row>
    <row r="32" spans="1:19" ht="15.75" thickBot="1" x14ac:dyDescent="0.3">
      <c r="A32" s="51" t="s">
        <v>57</v>
      </c>
      <c r="B32" s="32">
        <f t="shared" si="39"/>
        <v>0</v>
      </c>
      <c r="C32" s="40"/>
      <c r="D32" s="17">
        <f t="shared" si="40"/>
        <v>0</v>
      </c>
      <c r="E32" s="17">
        <f>Parametrit!$B$4-2026</f>
        <v>-2</v>
      </c>
      <c r="F32" s="40"/>
      <c r="G32" s="40"/>
      <c r="H32" s="85" t="str">
        <f>IF('Investoinnit ennen 2024'!G32="","",'Investoinnit ennen 2024'!G32)</f>
        <v/>
      </c>
      <c r="I32" s="32">
        <f t="shared" si="41"/>
        <v>0</v>
      </c>
      <c r="J32" s="17">
        <f t="shared" si="42"/>
        <v>0</v>
      </c>
      <c r="K32" s="17">
        <f t="shared" si="43"/>
        <v>0</v>
      </c>
      <c r="L32" s="17">
        <f t="shared" si="44"/>
        <v>0</v>
      </c>
      <c r="M32" s="24" cm="1">
        <f t="array" ref="M32">ROUND('Investoinnit ennen 2024'!K32*(Parametrit!$B$10/Parametrit!$B$7),_xlfn.IFS('2024'!S32=100,-2,'2024'!S32=1,0))</f>
        <v>0</v>
      </c>
      <c r="N32" s="24"/>
      <c r="O32" s="25">
        <f>'Investoinnit ennen 2024'!L32</f>
        <v>20</v>
      </c>
      <c r="P32" s="60">
        <f>'Investoinnit ennen 2024'!M32</f>
        <v>20</v>
      </c>
      <c r="Q32" s="26" t="str">
        <f t="shared" si="45"/>
        <v>OK</v>
      </c>
      <c r="S32">
        <v>100</v>
      </c>
    </row>
    <row r="33" spans="1:19" ht="15.75" thickBot="1" x14ac:dyDescent="0.3">
      <c r="A33" s="51" t="s">
        <v>58</v>
      </c>
      <c r="B33" s="32">
        <f t="shared" si="39"/>
        <v>0</v>
      </c>
      <c r="C33" s="40"/>
      <c r="D33" s="17">
        <f t="shared" si="40"/>
        <v>0</v>
      </c>
      <c r="E33" s="17">
        <f>Parametrit!$B$4-2026</f>
        <v>-2</v>
      </c>
      <c r="F33" s="40"/>
      <c r="G33" s="40"/>
      <c r="H33" s="85" t="str">
        <f>IF('Investoinnit ennen 2024'!G33="","",'Investoinnit ennen 2024'!G33)</f>
        <v/>
      </c>
      <c r="I33" s="32">
        <f t="shared" si="41"/>
        <v>0</v>
      </c>
      <c r="J33" s="17">
        <f t="shared" si="42"/>
        <v>0</v>
      </c>
      <c r="K33" s="17">
        <f t="shared" si="43"/>
        <v>0</v>
      </c>
      <c r="L33" s="17">
        <f t="shared" si="44"/>
        <v>0</v>
      </c>
      <c r="M33" s="24" cm="1">
        <f t="array" ref="M33">ROUND('Investoinnit ennen 2024'!K33*(Parametrit!$B$10/Parametrit!$B$7),_xlfn.IFS('2024'!S33=100,-2,'2024'!S33=1,0))</f>
        <v>0</v>
      </c>
      <c r="N33" s="24"/>
      <c r="O33" s="25">
        <f>'Investoinnit ennen 2024'!L33</f>
        <v>65</v>
      </c>
      <c r="P33" s="60">
        <f>'Investoinnit ennen 2024'!M33</f>
        <v>65</v>
      </c>
      <c r="Q33" s="26" t="str">
        <f t="shared" si="45"/>
        <v>OK</v>
      </c>
      <c r="S33">
        <v>100</v>
      </c>
    </row>
    <row r="34" spans="1:19" ht="21.75" thickBot="1" x14ac:dyDescent="0.3">
      <c r="A34" s="51" t="s">
        <v>59</v>
      </c>
      <c r="B34" s="32">
        <f t="shared" si="39"/>
        <v>0</v>
      </c>
      <c r="C34" s="40"/>
      <c r="D34" s="17">
        <f t="shared" si="40"/>
        <v>0</v>
      </c>
      <c r="E34" s="17">
        <f>Parametrit!$B$4-2026</f>
        <v>-2</v>
      </c>
      <c r="F34" s="40"/>
      <c r="G34" s="40"/>
      <c r="H34" s="85" t="str">
        <f>IF('Investoinnit ennen 2024'!G34="","",'Investoinnit ennen 2024'!G34)</f>
        <v/>
      </c>
      <c r="I34" s="32">
        <f t="shared" si="41"/>
        <v>0</v>
      </c>
      <c r="J34" s="17">
        <f t="shared" si="42"/>
        <v>0</v>
      </c>
      <c r="K34" s="17">
        <f t="shared" si="43"/>
        <v>0</v>
      </c>
      <c r="L34" s="17">
        <f t="shared" si="44"/>
        <v>0</v>
      </c>
      <c r="M34" s="24" cm="1">
        <f t="array" ref="M34">ROUND('Investoinnit ennen 2024'!K34*(Parametrit!$B$10/Parametrit!$B$7),_xlfn.IFS('2024'!S34=100,-2,'2024'!S34=1,0))</f>
        <v>0</v>
      </c>
      <c r="N34" s="24"/>
      <c r="O34" s="25">
        <f>'Investoinnit ennen 2024'!L34</f>
        <v>65</v>
      </c>
      <c r="P34" s="60">
        <f>'Investoinnit ennen 2024'!M34</f>
        <v>65</v>
      </c>
      <c r="Q34" s="26" t="str">
        <f t="shared" si="45"/>
        <v>OK</v>
      </c>
      <c r="S34">
        <v>100</v>
      </c>
    </row>
    <row r="35" spans="1:19" ht="15.75" thickBot="1" x14ac:dyDescent="0.3">
      <c r="A35" s="51" t="s">
        <v>60</v>
      </c>
      <c r="B35" s="32">
        <f t="shared" si="39"/>
        <v>0</v>
      </c>
      <c r="C35" s="40"/>
      <c r="D35" s="17">
        <f t="shared" si="40"/>
        <v>0</v>
      </c>
      <c r="E35" s="17">
        <f>Parametrit!$B$4-2026</f>
        <v>-2</v>
      </c>
      <c r="F35" s="40"/>
      <c r="G35" s="40"/>
      <c r="H35" s="85" t="str">
        <f>IF('Investoinnit ennen 2024'!G35="","",'Investoinnit ennen 2024'!G35)</f>
        <v/>
      </c>
      <c r="I35" s="32">
        <f t="shared" si="41"/>
        <v>0</v>
      </c>
      <c r="J35" s="17">
        <f t="shared" si="42"/>
        <v>0</v>
      </c>
      <c r="K35" s="17">
        <f t="shared" si="43"/>
        <v>0</v>
      </c>
      <c r="L35" s="17">
        <f t="shared" si="44"/>
        <v>0</v>
      </c>
      <c r="M35" s="24" cm="1">
        <f t="array" ref="M35">ROUND('Investoinnit ennen 2024'!K35*(Parametrit!$B$10/Parametrit!$B$7),_xlfn.IFS('2024'!S35=100,-2,'2024'!S35=1,0))</f>
        <v>0</v>
      </c>
      <c r="N35" s="24"/>
      <c r="O35" s="25">
        <f>'Investoinnit ennen 2024'!L35</f>
        <v>20</v>
      </c>
      <c r="P35" s="60">
        <f>'Investoinnit ennen 2024'!M35</f>
        <v>20</v>
      </c>
      <c r="Q35" s="26" t="str">
        <f t="shared" si="45"/>
        <v>OK</v>
      </c>
      <c r="S35">
        <v>100</v>
      </c>
    </row>
    <row r="36" spans="1:19" ht="15.75" thickBot="1" x14ac:dyDescent="0.3">
      <c r="A36" s="51" t="s">
        <v>61</v>
      </c>
      <c r="B36" s="32">
        <f t="shared" si="39"/>
        <v>0</v>
      </c>
      <c r="C36" s="40"/>
      <c r="D36" s="17">
        <f t="shared" si="40"/>
        <v>0</v>
      </c>
      <c r="E36" s="17">
        <f>Parametrit!$B$4-2026</f>
        <v>-2</v>
      </c>
      <c r="F36" s="40"/>
      <c r="G36" s="40"/>
      <c r="H36" s="85" t="str">
        <f>IF('Investoinnit ennen 2024'!G36="","",'Investoinnit ennen 2024'!G36)</f>
        <v/>
      </c>
      <c r="I36" s="32">
        <f t="shared" si="41"/>
        <v>0</v>
      </c>
      <c r="J36" s="17">
        <f t="shared" si="42"/>
        <v>0</v>
      </c>
      <c r="K36" s="17">
        <f t="shared" si="43"/>
        <v>0</v>
      </c>
      <c r="L36" s="17">
        <f t="shared" si="44"/>
        <v>0</v>
      </c>
      <c r="M36" s="24" cm="1">
        <f t="array" ref="M36">ROUND('Investoinnit ennen 2024'!K36*(Parametrit!$B$10/Parametrit!$B$7),_xlfn.IFS('2024'!S36=100,-2,'2024'!S36=1,0))</f>
        <v>0</v>
      </c>
      <c r="N36" s="24"/>
      <c r="O36" s="25">
        <f>'Investoinnit ennen 2024'!L36</f>
        <v>65</v>
      </c>
      <c r="P36" s="60">
        <f>'Investoinnit ennen 2024'!M36</f>
        <v>65</v>
      </c>
      <c r="Q36" s="26" t="str">
        <f t="shared" si="45"/>
        <v>OK</v>
      </c>
      <c r="S36">
        <v>100</v>
      </c>
    </row>
    <row r="37" spans="1:19" ht="30" customHeight="1" thickBot="1" x14ac:dyDescent="0.3">
      <c r="A37" s="51" t="s">
        <v>62</v>
      </c>
      <c r="B37" s="32">
        <f t="shared" si="39"/>
        <v>0</v>
      </c>
      <c r="C37" s="40"/>
      <c r="D37" s="17">
        <f t="shared" si="40"/>
        <v>0</v>
      </c>
      <c r="E37" s="17">
        <f>Parametrit!$B$4-2026</f>
        <v>-2</v>
      </c>
      <c r="F37" s="40"/>
      <c r="G37" s="40"/>
      <c r="H37" s="85" t="str">
        <f>IF('Investoinnit ennen 2024'!G37="","",'Investoinnit ennen 2024'!G37)</f>
        <v/>
      </c>
      <c r="I37" s="32">
        <f t="shared" si="41"/>
        <v>0</v>
      </c>
      <c r="J37" s="17">
        <f t="shared" si="42"/>
        <v>0</v>
      </c>
      <c r="K37" s="17">
        <f t="shared" si="43"/>
        <v>0</v>
      </c>
      <c r="L37" s="17">
        <f t="shared" si="44"/>
        <v>0</v>
      </c>
      <c r="M37" s="24" cm="1">
        <f t="array" ref="M37">ROUND('Investoinnit ennen 2024'!K37*(Parametrit!$B$10/Parametrit!$B$7),_xlfn.IFS('2024'!S37=100,-2,'2024'!S37=1,0))</f>
        <v>0</v>
      </c>
      <c r="N37" s="24"/>
      <c r="O37" s="25">
        <f>'Investoinnit ennen 2024'!L37</f>
        <v>65</v>
      </c>
      <c r="P37" s="60">
        <f>'Investoinnit ennen 2024'!M37</f>
        <v>65</v>
      </c>
      <c r="Q37" s="26" t="str">
        <f t="shared" si="45"/>
        <v>OK</v>
      </c>
      <c r="S37">
        <v>100</v>
      </c>
    </row>
    <row r="38" spans="1:19" ht="25.5" customHeight="1" thickBot="1" x14ac:dyDescent="0.3">
      <c r="A38" s="51" t="s">
        <v>63</v>
      </c>
      <c r="B38" s="32">
        <f t="shared" si="39"/>
        <v>0</v>
      </c>
      <c r="C38" s="40"/>
      <c r="D38" s="17">
        <f t="shared" si="40"/>
        <v>0</v>
      </c>
      <c r="E38" s="17">
        <f>Parametrit!$B$4-2026</f>
        <v>-2</v>
      </c>
      <c r="F38" s="40"/>
      <c r="G38" s="40"/>
      <c r="H38" s="85" t="str">
        <f>IF('Investoinnit ennen 2024'!G38="","",'Investoinnit ennen 2024'!G38)</f>
        <v/>
      </c>
      <c r="I38" s="32">
        <f t="shared" si="41"/>
        <v>0</v>
      </c>
      <c r="J38" s="17">
        <f t="shared" si="42"/>
        <v>0</v>
      </c>
      <c r="K38" s="17">
        <f t="shared" si="43"/>
        <v>0</v>
      </c>
      <c r="L38" s="17">
        <f t="shared" si="44"/>
        <v>0</v>
      </c>
      <c r="M38" s="24" cm="1">
        <f t="array" ref="M38">ROUND('Investoinnit ennen 2024'!K38*(Parametrit!$B$10/Parametrit!$B$7),_xlfn.IFS('2024'!S38=100,-2,'2024'!S38=1,0))</f>
        <v>0</v>
      </c>
      <c r="N38" s="24"/>
      <c r="O38" s="25">
        <f>'Investoinnit ennen 2024'!L38</f>
        <v>20</v>
      </c>
      <c r="P38" s="60">
        <f>'Investoinnit ennen 2024'!M38</f>
        <v>20</v>
      </c>
      <c r="Q38" s="26" t="str">
        <f t="shared" si="45"/>
        <v>OK</v>
      </c>
      <c r="S38">
        <v>100</v>
      </c>
    </row>
    <row r="39" spans="1:19" ht="15.75" thickBot="1" x14ac:dyDescent="0.3">
      <c r="A39" s="51" t="s">
        <v>64</v>
      </c>
      <c r="B39" s="32">
        <f t="shared" si="39"/>
        <v>0</v>
      </c>
      <c r="C39" s="40"/>
      <c r="D39" s="17">
        <f t="shared" si="40"/>
        <v>0</v>
      </c>
      <c r="E39" s="17">
        <f>Parametrit!$B$4-2026</f>
        <v>-2</v>
      </c>
      <c r="F39" s="40"/>
      <c r="G39" s="40"/>
      <c r="H39" s="85" t="str">
        <f>IF('Investoinnit ennen 2024'!G39="","",'Investoinnit ennen 2024'!G39)</f>
        <v/>
      </c>
      <c r="I39" s="32">
        <f t="shared" si="41"/>
        <v>0</v>
      </c>
      <c r="J39" s="17">
        <f t="shared" si="42"/>
        <v>0</v>
      </c>
      <c r="K39" s="17">
        <f t="shared" si="43"/>
        <v>0</v>
      </c>
      <c r="L39" s="17">
        <f t="shared" si="44"/>
        <v>0</v>
      </c>
      <c r="M39" s="24" cm="1">
        <f t="array" ref="M39">ROUND('Investoinnit ennen 2024'!K39*(Parametrit!$B$10/Parametrit!$B$7),_xlfn.IFS('2024'!S39=100,-2,'2024'!S39=1,0))</f>
        <v>0</v>
      </c>
      <c r="N39" s="24"/>
      <c r="O39" s="25">
        <f>'Investoinnit ennen 2024'!L39</f>
        <v>65</v>
      </c>
      <c r="P39" s="60">
        <f>'Investoinnit ennen 2024'!M39</f>
        <v>65</v>
      </c>
      <c r="Q39" s="26" t="str">
        <f t="shared" si="45"/>
        <v>OK</v>
      </c>
      <c r="S39">
        <v>100</v>
      </c>
    </row>
    <row r="40" spans="1:19" ht="21.75" thickBot="1" x14ac:dyDescent="0.3">
      <c r="A40" s="51" t="s">
        <v>65</v>
      </c>
      <c r="B40" s="32">
        <f t="shared" si="39"/>
        <v>0</v>
      </c>
      <c r="C40" s="40"/>
      <c r="D40" s="17">
        <f t="shared" si="40"/>
        <v>0</v>
      </c>
      <c r="E40" s="17">
        <f>Parametrit!$B$4-2026</f>
        <v>-2</v>
      </c>
      <c r="F40" s="40"/>
      <c r="G40" s="40"/>
      <c r="H40" s="85" t="str">
        <f>IF('Investoinnit ennen 2024'!G40="","",'Investoinnit ennen 2024'!G40)</f>
        <v/>
      </c>
      <c r="I40" s="32">
        <f t="shared" si="41"/>
        <v>0</v>
      </c>
      <c r="J40" s="17">
        <f t="shared" si="42"/>
        <v>0</v>
      </c>
      <c r="K40" s="17">
        <f t="shared" si="43"/>
        <v>0</v>
      </c>
      <c r="L40" s="17">
        <f t="shared" si="44"/>
        <v>0</v>
      </c>
      <c r="M40" s="24" cm="1">
        <f t="array" ref="M40">ROUND('Investoinnit ennen 2024'!K40*(Parametrit!$B$10/Parametrit!$B$7),_xlfn.IFS('2024'!S40=100,-2,'2024'!S40=1,0))</f>
        <v>0</v>
      </c>
      <c r="N40" s="24"/>
      <c r="O40" s="25">
        <f>'Investoinnit ennen 2024'!L40</f>
        <v>65</v>
      </c>
      <c r="P40" s="60">
        <f>'Investoinnit ennen 2024'!M40</f>
        <v>65</v>
      </c>
      <c r="Q40" s="26" t="str">
        <f t="shared" si="45"/>
        <v>OK</v>
      </c>
      <c r="S40">
        <v>100</v>
      </c>
    </row>
    <row r="41" spans="1:19" ht="15.75" thickBot="1" x14ac:dyDescent="0.3">
      <c r="A41" s="51" t="s">
        <v>66</v>
      </c>
      <c r="B41" s="32">
        <f t="shared" si="39"/>
        <v>0</v>
      </c>
      <c r="C41" s="40"/>
      <c r="D41" s="17">
        <f t="shared" si="40"/>
        <v>0</v>
      </c>
      <c r="E41" s="17">
        <f>Parametrit!$B$4-2026</f>
        <v>-2</v>
      </c>
      <c r="F41" s="40"/>
      <c r="G41" s="40"/>
      <c r="H41" s="85" t="str">
        <f>IF('Investoinnit ennen 2024'!G41="","",'Investoinnit ennen 2024'!G41)</f>
        <v/>
      </c>
      <c r="I41" s="32">
        <f t="shared" si="41"/>
        <v>0</v>
      </c>
      <c r="J41" s="17">
        <f t="shared" si="42"/>
        <v>0</v>
      </c>
      <c r="K41" s="17">
        <f t="shared" si="43"/>
        <v>0</v>
      </c>
      <c r="L41" s="17">
        <f t="shared" si="44"/>
        <v>0</v>
      </c>
      <c r="M41" s="24" cm="1">
        <f t="array" ref="M41">ROUND('Investoinnit ennen 2024'!K41*(Parametrit!$B$10/Parametrit!$B$7),_xlfn.IFS('2024'!S41=100,-2,'2024'!S41=1,0))</f>
        <v>0</v>
      </c>
      <c r="N41" s="24"/>
      <c r="O41" s="25">
        <f>'Investoinnit ennen 2024'!L41</f>
        <v>20</v>
      </c>
      <c r="P41" s="60">
        <f>'Investoinnit ennen 2024'!M41</f>
        <v>20</v>
      </c>
      <c r="Q41" s="26" t="str">
        <f t="shared" si="45"/>
        <v>OK</v>
      </c>
      <c r="S41">
        <v>100</v>
      </c>
    </row>
    <row r="42" spans="1:19" ht="15.75" thickBot="1" x14ac:dyDescent="0.3">
      <c r="A42" s="51" t="s">
        <v>67</v>
      </c>
      <c r="B42" s="32">
        <f t="shared" si="39"/>
        <v>0</v>
      </c>
      <c r="C42" s="40"/>
      <c r="D42" s="17">
        <f t="shared" si="40"/>
        <v>0</v>
      </c>
      <c r="E42" s="17">
        <f>Parametrit!$B$4-2026</f>
        <v>-2</v>
      </c>
      <c r="F42" s="40"/>
      <c r="G42" s="40"/>
      <c r="H42" s="85" t="str">
        <f>IF('Investoinnit ennen 2024'!G42="","",'Investoinnit ennen 2024'!G42)</f>
        <v/>
      </c>
      <c r="I42" s="32">
        <f t="shared" si="41"/>
        <v>0</v>
      </c>
      <c r="J42" s="17">
        <f t="shared" si="42"/>
        <v>0</v>
      </c>
      <c r="K42" s="17">
        <f t="shared" si="43"/>
        <v>0</v>
      </c>
      <c r="L42" s="17">
        <f t="shared" si="44"/>
        <v>0</v>
      </c>
      <c r="M42" s="24" cm="1">
        <f t="array" ref="M42">ROUND('Investoinnit ennen 2024'!K42*(Parametrit!$B$10/Parametrit!$B$7),_xlfn.IFS('2024'!S42=100,-2,'2024'!S42=1,0))</f>
        <v>0</v>
      </c>
      <c r="N42" s="24"/>
      <c r="O42" s="25">
        <f>'Investoinnit ennen 2024'!L42</f>
        <v>65</v>
      </c>
      <c r="P42" s="60">
        <f>'Investoinnit ennen 2024'!M42</f>
        <v>65</v>
      </c>
      <c r="Q42" s="26" t="str">
        <f t="shared" si="45"/>
        <v>OK</v>
      </c>
      <c r="S42">
        <v>100</v>
      </c>
    </row>
    <row r="43" spans="1:19" ht="15.75" thickBot="1" x14ac:dyDescent="0.3">
      <c r="A43" s="51" t="s">
        <v>68</v>
      </c>
      <c r="B43" s="32">
        <f t="shared" si="39"/>
        <v>0</v>
      </c>
      <c r="C43" s="40"/>
      <c r="D43" s="17">
        <f t="shared" si="40"/>
        <v>0</v>
      </c>
      <c r="E43" s="17">
        <f>Parametrit!$B$4-2026</f>
        <v>-2</v>
      </c>
      <c r="F43" s="40"/>
      <c r="G43" s="40"/>
      <c r="H43" s="85" t="str">
        <f>IF('Investoinnit ennen 2024'!G43="","",'Investoinnit ennen 2024'!G43)</f>
        <v/>
      </c>
      <c r="I43" s="32">
        <f t="shared" si="41"/>
        <v>0</v>
      </c>
      <c r="J43" s="17">
        <f t="shared" si="42"/>
        <v>0</v>
      </c>
      <c r="K43" s="17">
        <f t="shared" si="43"/>
        <v>0</v>
      </c>
      <c r="L43" s="17">
        <f t="shared" si="44"/>
        <v>0</v>
      </c>
      <c r="M43" s="24" cm="1">
        <f t="array" ref="M43">ROUND('Investoinnit ennen 2024'!K43*(Parametrit!$B$10/Parametrit!$B$7),_xlfn.IFS('2024'!S43=100,-2,'2024'!S43=1,0))</f>
        <v>0</v>
      </c>
      <c r="N43" s="24"/>
      <c r="O43" s="25">
        <f>'Investoinnit ennen 2024'!L43</f>
        <v>65</v>
      </c>
      <c r="P43" s="60">
        <f>'Investoinnit ennen 2024'!M43</f>
        <v>65</v>
      </c>
      <c r="Q43" s="26" t="str">
        <f t="shared" si="45"/>
        <v>OK</v>
      </c>
      <c r="S43">
        <v>100</v>
      </c>
    </row>
    <row r="44" spans="1:19" ht="15.75" thickBot="1" x14ac:dyDescent="0.3">
      <c r="A44" s="51" t="s">
        <v>69</v>
      </c>
      <c r="B44" s="32">
        <f t="shared" si="39"/>
        <v>0</v>
      </c>
      <c r="C44" s="40"/>
      <c r="D44" s="17">
        <f t="shared" si="40"/>
        <v>0</v>
      </c>
      <c r="E44" s="17">
        <f>Parametrit!$B$4-2026</f>
        <v>-2</v>
      </c>
      <c r="F44" s="40"/>
      <c r="G44" s="40"/>
      <c r="H44" s="85" t="str">
        <f>IF('Investoinnit ennen 2024'!G44="","",'Investoinnit ennen 2024'!G44)</f>
        <v/>
      </c>
      <c r="I44" s="32">
        <f t="shared" si="41"/>
        <v>0</v>
      </c>
      <c r="J44" s="17">
        <f t="shared" si="42"/>
        <v>0</v>
      </c>
      <c r="K44" s="17">
        <f t="shared" si="43"/>
        <v>0</v>
      </c>
      <c r="L44" s="17">
        <f t="shared" si="44"/>
        <v>0</v>
      </c>
      <c r="M44" s="24" cm="1">
        <f t="array" ref="M44">ROUND('Investoinnit ennen 2024'!K44*(Parametrit!$B$10/Parametrit!$B$7),_xlfn.IFS('2024'!S44=100,-2,'2024'!S44=1,0))</f>
        <v>0</v>
      </c>
      <c r="N44" s="24"/>
      <c r="O44" s="25">
        <f>'Investoinnit ennen 2024'!L44</f>
        <v>20</v>
      </c>
      <c r="P44" s="60">
        <f>'Investoinnit ennen 2024'!M44</f>
        <v>20</v>
      </c>
      <c r="Q44" s="26" t="str">
        <f t="shared" si="45"/>
        <v>OK</v>
      </c>
      <c r="S44">
        <v>100</v>
      </c>
    </row>
    <row r="45" spans="1:19" ht="15.75" thickBot="1" x14ac:dyDescent="0.3">
      <c r="A45" s="51" t="s">
        <v>70</v>
      </c>
      <c r="B45" s="32">
        <f t="shared" si="39"/>
        <v>0</v>
      </c>
      <c r="C45" s="40"/>
      <c r="D45" s="17">
        <f t="shared" si="40"/>
        <v>0</v>
      </c>
      <c r="E45" s="17">
        <f>Parametrit!$B$4-2026</f>
        <v>-2</v>
      </c>
      <c r="F45" s="40"/>
      <c r="G45" s="40"/>
      <c r="H45" s="85" t="str">
        <f>IF('Investoinnit ennen 2024'!G45="","",'Investoinnit ennen 2024'!G45)</f>
        <v/>
      </c>
      <c r="I45" s="32">
        <f t="shared" si="41"/>
        <v>0</v>
      </c>
      <c r="J45" s="17">
        <f t="shared" si="42"/>
        <v>0</v>
      </c>
      <c r="K45" s="17">
        <f t="shared" si="43"/>
        <v>0</v>
      </c>
      <c r="L45" s="17">
        <f t="shared" si="44"/>
        <v>0</v>
      </c>
      <c r="M45" s="24" cm="1">
        <f t="array" ref="M45">ROUND('Investoinnit ennen 2024'!K45*(Parametrit!$B$10/Parametrit!$B$7),_xlfn.IFS('2024'!S45=100,-2,'2024'!S45=1,0))</f>
        <v>0</v>
      </c>
      <c r="N45" s="24"/>
      <c r="O45" s="25">
        <f>'Investoinnit ennen 2024'!L45</f>
        <v>65</v>
      </c>
      <c r="P45" s="60">
        <f>'Investoinnit ennen 2024'!M45</f>
        <v>65</v>
      </c>
      <c r="Q45" s="26" t="str">
        <f t="shared" si="45"/>
        <v>OK</v>
      </c>
      <c r="S45">
        <v>100</v>
      </c>
    </row>
    <row r="46" spans="1:19" ht="15.75" thickBot="1" x14ac:dyDescent="0.3">
      <c r="A46" s="51" t="s">
        <v>71</v>
      </c>
      <c r="B46" s="32">
        <f t="shared" si="39"/>
        <v>0</v>
      </c>
      <c r="C46" s="40"/>
      <c r="D46" s="17">
        <f t="shared" si="40"/>
        <v>0</v>
      </c>
      <c r="E46" s="17">
        <f>Parametrit!$B$4-2026</f>
        <v>-2</v>
      </c>
      <c r="F46" s="40"/>
      <c r="G46" s="40"/>
      <c r="H46" s="85" t="str">
        <f>IF('Investoinnit ennen 2024'!G46="","",'Investoinnit ennen 2024'!G46)</f>
        <v/>
      </c>
      <c r="I46" s="32">
        <f t="shared" si="41"/>
        <v>0</v>
      </c>
      <c r="J46" s="17">
        <f t="shared" si="42"/>
        <v>0</v>
      </c>
      <c r="K46" s="17">
        <f t="shared" si="43"/>
        <v>0</v>
      </c>
      <c r="L46" s="17">
        <f t="shared" si="44"/>
        <v>0</v>
      </c>
      <c r="M46" s="24" cm="1">
        <f t="array" ref="M46">ROUND('Investoinnit ennen 2024'!K46*(Parametrit!$B$10/Parametrit!$B$7),_xlfn.IFS('2024'!S46=100,-2,'2024'!S46=1,0))</f>
        <v>0</v>
      </c>
      <c r="N46" s="24"/>
      <c r="O46" s="25">
        <f>'Investoinnit ennen 2024'!L46</f>
        <v>20</v>
      </c>
      <c r="P46" s="60">
        <f>'Investoinnit ennen 2024'!M46</f>
        <v>20</v>
      </c>
      <c r="Q46" s="26" t="str">
        <f t="shared" si="45"/>
        <v>OK</v>
      </c>
      <c r="S46">
        <v>100</v>
      </c>
    </row>
    <row r="47" spans="1:19" ht="15.75" thickBot="1" x14ac:dyDescent="0.3">
      <c r="A47" s="46" t="s">
        <v>72</v>
      </c>
      <c r="B47" s="72"/>
      <c r="C47" s="42"/>
      <c r="D47" s="50"/>
      <c r="E47" s="50"/>
      <c r="F47" s="42"/>
      <c r="G47" s="42"/>
      <c r="H47" s="90"/>
      <c r="I47" s="72"/>
      <c r="J47" s="50"/>
      <c r="K47" s="50"/>
      <c r="L47" s="50"/>
      <c r="M47" s="70"/>
      <c r="N47" s="70"/>
      <c r="O47" s="71"/>
      <c r="P47" s="74"/>
      <c r="Q47" s="26"/>
      <c r="S47">
        <v>100</v>
      </c>
    </row>
    <row r="48" spans="1:19" ht="25.5" customHeight="1" thickBot="1" x14ac:dyDescent="0.3">
      <c r="A48" s="51" t="s">
        <v>73</v>
      </c>
      <c r="B48" s="32">
        <f t="shared" ref="B48:B58" si="46">F48-G48</f>
        <v>0</v>
      </c>
      <c r="C48" s="40"/>
      <c r="D48" s="17">
        <f t="shared" ref="D48:D58" si="47">B48*C48/100</f>
        <v>0</v>
      </c>
      <c r="E48" s="17">
        <f>Parametrit!$B$4-2026</f>
        <v>-2</v>
      </c>
      <c r="F48" s="40"/>
      <c r="G48" s="40"/>
      <c r="H48" s="85" t="str">
        <f>IF('Investoinnit ennen 2024'!G48="","",'Investoinnit ennen 2024'!G48)</f>
        <v/>
      </c>
      <c r="I48" s="32">
        <f t="shared" ref="I48:I58" si="48">IF(N48="",(D48*(M48))/1000,(D48*(N48))/1000)</f>
        <v>0</v>
      </c>
      <c r="J48" s="17">
        <f t="shared" ref="J48:J58" si="49">IF(D48=0,0,I48*(1-E48/H48))</f>
        <v>0</v>
      </c>
      <c r="K48" s="17">
        <f t="shared" ref="K48:K58" si="50">IF(I48=0,0,I48/H48)</f>
        <v>0</v>
      </c>
      <c r="L48" s="17">
        <f t="shared" ref="L48:L58" si="51">IF(N48="",F48*(C48/100)*(M48)/1000,F48*(C48/100)*(N48)/1000)</f>
        <v>0</v>
      </c>
      <c r="M48" s="24" cm="1">
        <f t="array" ref="M48">ROUND('Investoinnit ennen 2024'!K48*(Parametrit!$B$10/Parametrit!$B$7),_xlfn.IFS('2024'!S48=100,-2,'2024'!S48=1,0))</f>
        <v>0</v>
      </c>
      <c r="N48" s="24"/>
      <c r="O48" s="25">
        <f>'Investoinnit ennen 2024'!L48</f>
        <v>60</v>
      </c>
      <c r="P48" s="60">
        <f>'Investoinnit ennen 2024'!M48</f>
        <v>60</v>
      </c>
      <c r="Q48" s="26" t="str">
        <f t="shared" ref="Q48:Q58" si="52">IF(AND(B48&gt;0,C48=""),"Ilmoita tuella rahoitettu osuus",IF(C48&gt;100,"Tuella rahoitettu osuus ei voi olla yli 100",IF(AND(B48&gt;0,H48=""),"Pitoaika puuttuu",IF(E48&gt;H48,"Keski-ikä ei voi olla suurempi kuin pitoaika",IF(AND(B48&gt;0,E48=""),"Keski-ikä puuttuu",IF(AND(B48&gt;0,OR(H48&lt;O48,H48&gt;P48)),"Syötetty pitoaika ei ole pitoaikavälin sisällä","OK"))))))</f>
        <v>OK</v>
      </c>
      <c r="S48">
        <v>100</v>
      </c>
    </row>
    <row r="49" spans="1:19" ht="15.75" thickBot="1" x14ac:dyDescent="0.3">
      <c r="A49" s="51" t="s">
        <v>74</v>
      </c>
      <c r="B49" s="32">
        <f t="shared" si="46"/>
        <v>0</v>
      </c>
      <c r="C49" s="40"/>
      <c r="D49" s="17">
        <f t="shared" si="47"/>
        <v>0</v>
      </c>
      <c r="E49" s="17">
        <f>Parametrit!$B$4-2026</f>
        <v>-2</v>
      </c>
      <c r="F49" s="40"/>
      <c r="G49" s="40"/>
      <c r="H49" s="85" t="str">
        <f>IF('Investoinnit ennen 2024'!G49="","",'Investoinnit ennen 2024'!G49)</f>
        <v/>
      </c>
      <c r="I49" s="32">
        <f t="shared" si="48"/>
        <v>0</v>
      </c>
      <c r="J49" s="17">
        <f t="shared" si="49"/>
        <v>0</v>
      </c>
      <c r="K49" s="17">
        <f t="shared" si="50"/>
        <v>0</v>
      </c>
      <c r="L49" s="17">
        <f t="shared" si="51"/>
        <v>0</v>
      </c>
      <c r="M49" s="24" cm="1">
        <f t="array" ref="M49">ROUND('Investoinnit ennen 2024'!K49*(Parametrit!$B$10/Parametrit!$B$7),_xlfn.IFS('2024'!S49=100,-2,'2024'!S49=1,0))</f>
        <v>0</v>
      </c>
      <c r="N49" s="24"/>
      <c r="O49" s="25">
        <f>'Investoinnit ennen 2024'!L49</f>
        <v>60</v>
      </c>
      <c r="P49" s="60">
        <f>'Investoinnit ennen 2024'!M49</f>
        <v>60</v>
      </c>
      <c r="Q49" s="26" t="str">
        <f t="shared" si="52"/>
        <v>OK</v>
      </c>
      <c r="S49">
        <v>100</v>
      </c>
    </row>
    <row r="50" spans="1:19" ht="15.75" thickBot="1" x14ac:dyDescent="0.3">
      <c r="A50" s="51" t="s">
        <v>75</v>
      </c>
      <c r="B50" s="32">
        <f t="shared" si="46"/>
        <v>0</v>
      </c>
      <c r="C50" s="40"/>
      <c r="D50" s="17">
        <f t="shared" si="47"/>
        <v>0</v>
      </c>
      <c r="E50" s="17">
        <f>Parametrit!$B$4-2026</f>
        <v>-2</v>
      </c>
      <c r="F50" s="40"/>
      <c r="G50" s="40"/>
      <c r="H50" s="85" t="str">
        <f>IF('Investoinnit ennen 2024'!G50="","",'Investoinnit ennen 2024'!G50)</f>
        <v/>
      </c>
      <c r="I50" s="32">
        <f t="shared" si="48"/>
        <v>0</v>
      </c>
      <c r="J50" s="17">
        <f t="shared" si="49"/>
        <v>0</v>
      </c>
      <c r="K50" s="17">
        <f t="shared" si="50"/>
        <v>0</v>
      </c>
      <c r="L50" s="17">
        <f t="shared" si="51"/>
        <v>0</v>
      </c>
      <c r="M50" s="24" cm="1">
        <f t="array" ref="M50">ROUND('Investoinnit ennen 2024'!K50*(Parametrit!$B$10/Parametrit!$B$7),_xlfn.IFS('2024'!S50=100,-2,'2024'!S50=1,0))</f>
        <v>0</v>
      </c>
      <c r="N50" s="24"/>
      <c r="O50" s="25">
        <f>'Investoinnit ennen 2024'!L50</f>
        <v>60</v>
      </c>
      <c r="P50" s="60">
        <f>'Investoinnit ennen 2024'!M50</f>
        <v>60</v>
      </c>
      <c r="Q50" s="26" t="str">
        <f t="shared" si="52"/>
        <v>OK</v>
      </c>
      <c r="S50">
        <v>100</v>
      </c>
    </row>
    <row r="51" spans="1:19" ht="15.75" thickBot="1" x14ac:dyDescent="0.3">
      <c r="A51" s="51" t="s">
        <v>76</v>
      </c>
      <c r="B51" s="32">
        <f t="shared" si="46"/>
        <v>0</v>
      </c>
      <c r="C51" s="40"/>
      <c r="D51" s="17">
        <f t="shared" si="47"/>
        <v>0</v>
      </c>
      <c r="E51" s="17">
        <f>Parametrit!$B$4-2026</f>
        <v>-2</v>
      </c>
      <c r="F51" s="40"/>
      <c r="G51" s="40"/>
      <c r="H51" s="85" t="str">
        <f>IF('Investoinnit ennen 2024'!G51="","",'Investoinnit ennen 2024'!G51)</f>
        <v/>
      </c>
      <c r="I51" s="32">
        <f t="shared" si="48"/>
        <v>0</v>
      </c>
      <c r="J51" s="17">
        <f t="shared" si="49"/>
        <v>0</v>
      </c>
      <c r="K51" s="17">
        <f t="shared" si="50"/>
        <v>0</v>
      </c>
      <c r="L51" s="17">
        <f t="shared" si="51"/>
        <v>0</v>
      </c>
      <c r="M51" s="24" cm="1">
        <f t="array" ref="M51">ROUND('Investoinnit ennen 2024'!K51*(Parametrit!$B$10/Parametrit!$B$7),_xlfn.IFS('2024'!S51=100,-2,'2024'!S51=1,0))</f>
        <v>0</v>
      </c>
      <c r="N51" s="24"/>
      <c r="O51" s="25">
        <f>'Investoinnit ennen 2024'!L51</f>
        <v>60</v>
      </c>
      <c r="P51" s="60">
        <f>'Investoinnit ennen 2024'!M51</f>
        <v>60</v>
      </c>
      <c r="Q51" s="26" t="str">
        <f t="shared" si="52"/>
        <v>OK</v>
      </c>
      <c r="S51">
        <v>100</v>
      </c>
    </row>
    <row r="52" spans="1:19" ht="15.75" thickBot="1" x14ac:dyDescent="0.3">
      <c r="A52" s="51" t="s">
        <v>77</v>
      </c>
      <c r="B52" s="32">
        <f t="shared" si="46"/>
        <v>0</v>
      </c>
      <c r="C52" s="40"/>
      <c r="D52" s="17">
        <f t="shared" si="47"/>
        <v>0</v>
      </c>
      <c r="E52" s="17">
        <f>Parametrit!$B$4-2026</f>
        <v>-2</v>
      </c>
      <c r="F52" s="40"/>
      <c r="G52" s="40"/>
      <c r="H52" s="85" t="str">
        <f>IF('Investoinnit ennen 2024'!G52="","",'Investoinnit ennen 2024'!G52)</f>
        <v/>
      </c>
      <c r="I52" s="32">
        <f t="shared" si="48"/>
        <v>0</v>
      </c>
      <c r="J52" s="17">
        <f t="shared" si="49"/>
        <v>0</v>
      </c>
      <c r="K52" s="17">
        <f t="shared" si="50"/>
        <v>0</v>
      </c>
      <c r="L52" s="17">
        <f t="shared" si="51"/>
        <v>0</v>
      </c>
      <c r="M52" s="24" cm="1">
        <f t="array" ref="M52">ROUND('Investoinnit ennen 2024'!K52*(Parametrit!$B$10/Parametrit!$B$7),_xlfn.IFS('2024'!S52=100,-2,'2024'!S52=1,0))</f>
        <v>0</v>
      </c>
      <c r="N52" s="24"/>
      <c r="O52" s="25">
        <f>'Investoinnit ennen 2024'!L52</f>
        <v>60</v>
      </c>
      <c r="P52" s="60">
        <f>'Investoinnit ennen 2024'!M52</f>
        <v>60</v>
      </c>
      <c r="Q52" s="26" t="str">
        <f t="shared" si="52"/>
        <v>OK</v>
      </c>
      <c r="S52">
        <v>100</v>
      </c>
    </row>
    <row r="53" spans="1:19" ht="15.75" thickBot="1" x14ac:dyDescent="0.3">
      <c r="A53" s="51" t="s">
        <v>78</v>
      </c>
      <c r="B53" s="32">
        <f t="shared" si="46"/>
        <v>0</v>
      </c>
      <c r="C53" s="40"/>
      <c r="D53" s="17">
        <f t="shared" si="47"/>
        <v>0</v>
      </c>
      <c r="E53" s="17">
        <f>Parametrit!$B$4-2026</f>
        <v>-2</v>
      </c>
      <c r="F53" s="40"/>
      <c r="G53" s="40"/>
      <c r="H53" s="85" t="str">
        <f>IF('Investoinnit ennen 2024'!G53="","",'Investoinnit ennen 2024'!G53)</f>
        <v/>
      </c>
      <c r="I53" s="32">
        <f t="shared" si="48"/>
        <v>0</v>
      </c>
      <c r="J53" s="17">
        <f t="shared" si="49"/>
        <v>0</v>
      </c>
      <c r="K53" s="17">
        <f t="shared" si="50"/>
        <v>0</v>
      </c>
      <c r="L53" s="17">
        <f t="shared" si="51"/>
        <v>0</v>
      </c>
      <c r="M53" s="24" cm="1">
        <f t="array" ref="M53">ROUND('Investoinnit ennen 2024'!K53*(Parametrit!$B$10/Parametrit!$B$7),_xlfn.IFS('2024'!S53=100,-2,'2024'!S53=1,0))</f>
        <v>0</v>
      </c>
      <c r="N53" s="24"/>
      <c r="O53" s="25">
        <f>'Investoinnit ennen 2024'!L53</f>
        <v>60</v>
      </c>
      <c r="P53" s="60">
        <f>'Investoinnit ennen 2024'!M53</f>
        <v>60</v>
      </c>
      <c r="Q53" s="26" t="str">
        <f t="shared" si="52"/>
        <v>OK</v>
      </c>
      <c r="S53">
        <v>100</v>
      </c>
    </row>
    <row r="54" spans="1:19" ht="15.75" thickBot="1" x14ac:dyDescent="0.3">
      <c r="A54" s="51" t="s">
        <v>79</v>
      </c>
      <c r="B54" s="32">
        <f t="shared" si="46"/>
        <v>0</v>
      </c>
      <c r="C54" s="40"/>
      <c r="D54" s="17">
        <f t="shared" si="47"/>
        <v>0</v>
      </c>
      <c r="E54" s="17">
        <f>Parametrit!$B$4-2026</f>
        <v>-2</v>
      </c>
      <c r="F54" s="40"/>
      <c r="G54" s="40"/>
      <c r="H54" s="85" t="str">
        <f>IF('Investoinnit ennen 2024'!G54="","",'Investoinnit ennen 2024'!G54)</f>
        <v/>
      </c>
      <c r="I54" s="32">
        <f t="shared" si="48"/>
        <v>0</v>
      </c>
      <c r="J54" s="17">
        <f t="shared" si="49"/>
        <v>0</v>
      </c>
      <c r="K54" s="17">
        <f t="shared" si="50"/>
        <v>0</v>
      </c>
      <c r="L54" s="17">
        <f t="shared" si="51"/>
        <v>0</v>
      </c>
      <c r="M54" s="24" cm="1">
        <f t="array" ref="M54">ROUND('Investoinnit ennen 2024'!K54*(Parametrit!$B$10/Parametrit!$B$7),_xlfn.IFS('2024'!S54=100,-2,'2024'!S54=1,0))</f>
        <v>0</v>
      </c>
      <c r="N54" s="24"/>
      <c r="O54" s="25">
        <f>'Investoinnit ennen 2024'!L54</f>
        <v>60</v>
      </c>
      <c r="P54" s="60">
        <f>'Investoinnit ennen 2024'!M54</f>
        <v>60</v>
      </c>
      <c r="Q54" s="26" t="str">
        <f t="shared" si="52"/>
        <v>OK</v>
      </c>
      <c r="S54">
        <v>100</v>
      </c>
    </row>
    <row r="55" spans="1:19" ht="15.75" thickBot="1" x14ac:dyDescent="0.3">
      <c r="A55" s="51" t="s">
        <v>80</v>
      </c>
      <c r="B55" s="32">
        <f t="shared" si="46"/>
        <v>0</v>
      </c>
      <c r="C55" s="40"/>
      <c r="D55" s="17">
        <f t="shared" si="47"/>
        <v>0</v>
      </c>
      <c r="E55" s="17">
        <f>Parametrit!$B$4-2026</f>
        <v>-2</v>
      </c>
      <c r="F55" s="40"/>
      <c r="G55" s="40"/>
      <c r="H55" s="85" t="str">
        <f>IF('Investoinnit ennen 2024'!G55="","",'Investoinnit ennen 2024'!G55)</f>
        <v/>
      </c>
      <c r="I55" s="32">
        <f t="shared" si="48"/>
        <v>0</v>
      </c>
      <c r="J55" s="17">
        <f t="shared" si="49"/>
        <v>0</v>
      </c>
      <c r="K55" s="17">
        <f t="shared" si="50"/>
        <v>0</v>
      </c>
      <c r="L55" s="17">
        <f t="shared" si="51"/>
        <v>0</v>
      </c>
      <c r="M55" s="24" cm="1">
        <f t="array" ref="M55">ROUND('Investoinnit ennen 2024'!K55*(Parametrit!$B$10/Parametrit!$B$7),_xlfn.IFS('2024'!S55=100,-2,'2024'!S55=1,0))</f>
        <v>0</v>
      </c>
      <c r="N55" s="24"/>
      <c r="O55" s="25">
        <f>'Investoinnit ennen 2024'!L55</f>
        <v>60</v>
      </c>
      <c r="P55" s="60">
        <f>'Investoinnit ennen 2024'!M55</f>
        <v>60</v>
      </c>
      <c r="Q55" s="26" t="str">
        <f t="shared" si="52"/>
        <v>OK</v>
      </c>
      <c r="S55">
        <v>100</v>
      </c>
    </row>
    <row r="56" spans="1:19" ht="21.75" thickBot="1" x14ac:dyDescent="0.3">
      <c r="A56" s="51" t="s">
        <v>81</v>
      </c>
      <c r="B56" s="32">
        <f t="shared" si="46"/>
        <v>0</v>
      </c>
      <c r="C56" s="40"/>
      <c r="D56" s="17">
        <f t="shared" si="47"/>
        <v>0</v>
      </c>
      <c r="E56" s="17">
        <f>Parametrit!$B$4-2026</f>
        <v>-2</v>
      </c>
      <c r="F56" s="40"/>
      <c r="G56" s="40"/>
      <c r="H56" s="85" t="str">
        <f>IF('Investoinnit ennen 2024'!G56="","",'Investoinnit ennen 2024'!G56)</f>
        <v/>
      </c>
      <c r="I56" s="32">
        <f t="shared" si="48"/>
        <v>0</v>
      </c>
      <c r="J56" s="17">
        <f t="shared" si="49"/>
        <v>0</v>
      </c>
      <c r="K56" s="17">
        <f t="shared" si="50"/>
        <v>0</v>
      </c>
      <c r="L56" s="17">
        <f t="shared" si="51"/>
        <v>0</v>
      </c>
      <c r="M56" s="24" cm="1">
        <f t="array" ref="M56">ROUND('Investoinnit ennen 2024'!K56*(Parametrit!$B$10/Parametrit!$B$7),_xlfn.IFS('2024'!S56=100,-2,'2024'!S56=1,0))</f>
        <v>0</v>
      </c>
      <c r="N56" s="24"/>
      <c r="O56" s="25">
        <f>'Investoinnit ennen 2024'!L56</f>
        <v>20</v>
      </c>
      <c r="P56" s="60">
        <f>'Investoinnit ennen 2024'!M56</f>
        <v>20</v>
      </c>
      <c r="Q56" s="26" t="str">
        <f t="shared" si="52"/>
        <v>OK</v>
      </c>
      <c r="S56">
        <v>100</v>
      </c>
    </row>
    <row r="57" spans="1:19" ht="15.75" thickBot="1" x14ac:dyDescent="0.3">
      <c r="A57" s="51" t="s">
        <v>82</v>
      </c>
      <c r="B57" s="32">
        <f t="shared" si="46"/>
        <v>0</v>
      </c>
      <c r="C57" s="40"/>
      <c r="D57" s="17">
        <f t="shared" si="47"/>
        <v>0</v>
      </c>
      <c r="E57" s="17">
        <f>Parametrit!$B$4-2026</f>
        <v>-2</v>
      </c>
      <c r="F57" s="40"/>
      <c r="G57" s="40"/>
      <c r="H57" s="85" t="str">
        <f>IF('Investoinnit ennen 2024'!G57="","",'Investoinnit ennen 2024'!G57)</f>
        <v/>
      </c>
      <c r="I57" s="32">
        <f t="shared" si="48"/>
        <v>0</v>
      </c>
      <c r="J57" s="17">
        <f t="shared" si="49"/>
        <v>0</v>
      </c>
      <c r="K57" s="17">
        <f t="shared" si="50"/>
        <v>0</v>
      </c>
      <c r="L57" s="17">
        <f t="shared" si="51"/>
        <v>0</v>
      </c>
      <c r="M57" s="24" cm="1">
        <f t="array" ref="M57">ROUND('Investoinnit ennen 2024'!K57*(Parametrit!$B$10/Parametrit!$B$7),_xlfn.IFS('2024'!S57=100,-2,'2024'!S57=1,0))</f>
        <v>0</v>
      </c>
      <c r="N57" s="24"/>
      <c r="O57" s="25">
        <f>'Investoinnit ennen 2024'!L57</f>
        <v>60</v>
      </c>
      <c r="P57" s="60">
        <f>'Investoinnit ennen 2024'!M57</f>
        <v>60</v>
      </c>
      <c r="Q57" s="26" t="str">
        <f t="shared" si="52"/>
        <v>OK</v>
      </c>
      <c r="S57" s="1">
        <v>1</v>
      </c>
    </row>
    <row r="58" spans="1:19" ht="21.75" thickBot="1" x14ac:dyDescent="0.3">
      <c r="A58" s="51" t="s">
        <v>83</v>
      </c>
      <c r="B58" s="63">
        <f t="shared" si="46"/>
        <v>0</v>
      </c>
      <c r="C58" s="44"/>
      <c r="D58" s="30">
        <f t="shared" si="47"/>
        <v>0</v>
      </c>
      <c r="E58" s="17">
        <f>Parametrit!$B$4-2026</f>
        <v>-2</v>
      </c>
      <c r="F58" s="44"/>
      <c r="G58" s="44"/>
      <c r="H58" s="85" t="str">
        <f>IF('Investoinnit ennen 2024'!G58="","",'Investoinnit ennen 2024'!G58)</f>
        <v/>
      </c>
      <c r="I58" s="63">
        <f t="shared" si="48"/>
        <v>0</v>
      </c>
      <c r="J58" s="30">
        <f t="shared" si="49"/>
        <v>0</v>
      </c>
      <c r="K58" s="30">
        <f t="shared" si="50"/>
        <v>0</v>
      </c>
      <c r="L58" s="30">
        <f t="shared" si="51"/>
        <v>0</v>
      </c>
      <c r="M58" s="24" cm="1">
        <f t="array" ref="M58">ROUND('Investoinnit ennen 2024'!K58*(Parametrit!$B$10/Parametrit!$B$7),_xlfn.IFS('2024'!S58=100,-2,'2024'!S58=1,0))</f>
        <v>0</v>
      </c>
      <c r="N58" s="64"/>
      <c r="O58" s="65">
        <f>'Investoinnit ennen 2024'!L58</f>
        <v>60</v>
      </c>
      <c r="P58" s="66">
        <f>'Investoinnit ennen 2024'!M58</f>
        <v>60</v>
      </c>
      <c r="Q58" s="26" t="str">
        <f t="shared" si="52"/>
        <v>OK</v>
      </c>
      <c r="S58" s="1">
        <v>100</v>
      </c>
    </row>
    <row r="59" spans="1:19" x14ac:dyDescent="0.25">
      <c r="C59" s="14"/>
      <c r="D59" s="14"/>
      <c r="E59" s="14"/>
      <c r="F59" s="14"/>
      <c r="G59" s="14"/>
      <c r="H59" s="14"/>
      <c r="I59" s="35">
        <f>SUM(I4:I58)</f>
        <v>0</v>
      </c>
      <c r="J59" s="35">
        <f>SUM(J4:J58)</f>
        <v>0</v>
      </c>
      <c r="K59" s="35">
        <f>SUM(K4:K58)</f>
        <v>0</v>
      </c>
      <c r="L59" s="35">
        <f>SUM(L4:L58)</f>
        <v>0</v>
      </c>
      <c r="M59" s="14"/>
      <c r="N59" s="14"/>
      <c r="O59" s="14"/>
    </row>
  </sheetData>
  <sheetProtection algorithmName="SHA-512" hashValue="d2o5vgOy2fppqJ5mBuHrwdxWV9xuVY3dG623RNh4SJqQEJ85d6qR3ZFgCEmlPFtBe67htm6WW4qVUXuZ6DO+sA==" saltValue="x21CChpevdddpP5kQSdPBQ==" spinCount="100000" sheet="1" objects="1" scenarios="1" sort="0" autoFilter="0"/>
  <autoFilter ref="A1:S107" xr:uid="{6E1F1871-C866-4A5D-9DF4-6723E28A59EC}"/>
  <conditionalFormatting sqref="Q4:Q15 Q17:Q24 Q26:Q58">
    <cfRule type="containsBlanks" dxfId="5" priority="1">
      <formula>LEN(TRIM(Q4))=0</formula>
    </cfRule>
    <cfRule type="notContainsText" dxfId="4" priority="2" operator="notContains" text="OK">
      <formula>ISERROR(SEARCH("OK",Q4))</formula>
    </cfRule>
    <cfRule type="containsText" dxfId="3" priority="3" operator="containsText" text="OK">
      <formula>NOT(ISERROR(SEARCH("OK",Q4)))</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3AEB5B-DCB5-464A-A6C4-7883681F0F89}">
  <dimension ref="A1:S59"/>
  <sheetViews>
    <sheetView workbookViewId="0">
      <pane ySplit="1" topLeftCell="A2" activePane="bottomLeft" state="frozen"/>
      <selection pane="bottomLeft" activeCell="C4" sqref="C4"/>
    </sheetView>
  </sheetViews>
  <sheetFormatPr defaultRowHeight="15" x14ac:dyDescent="0.25"/>
  <cols>
    <col min="1" max="1" width="49.7109375" style="1" customWidth="1"/>
    <col min="2" max="2" width="15.42578125" style="29" customWidth="1"/>
    <col min="3" max="3" width="11.7109375" style="1" customWidth="1"/>
    <col min="4" max="4" width="11.140625" style="1" customWidth="1"/>
    <col min="5" max="8" width="9.140625" style="1"/>
    <col min="9" max="9" width="12.7109375" style="1" customWidth="1"/>
    <col min="10" max="12" width="9.140625" style="1"/>
    <col min="13" max="14" width="13.28515625" style="1" customWidth="1"/>
    <col min="15" max="16" width="9.140625" style="1"/>
    <col min="17" max="17" width="40.140625" style="1" customWidth="1"/>
    <col min="18" max="18" width="9.140625" style="1"/>
    <col min="19" max="19" width="0" style="1" hidden="1" customWidth="1"/>
    <col min="20" max="16384" width="9.140625" style="1"/>
  </cols>
  <sheetData>
    <row r="1" spans="1:19" s="12" customFormat="1" ht="32.25" thickBot="1" x14ac:dyDescent="0.3">
      <c r="A1" s="9" t="s">
        <v>84</v>
      </c>
      <c r="B1" s="13" t="s">
        <v>10</v>
      </c>
      <c r="C1" s="13" t="s">
        <v>11</v>
      </c>
      <c r="D1" s="13" t="s">
        <v>12</v>
      </c>
      <c r="E1" s="13" t="s">
        <v>13</v>
      </c>
      <c r="F1" s="13" t="s">
        <v>22</v>
      </c>
      <c r="G1" s="13" t="s">
        <v>14</v>
      </c>
      <c r="H1" s="13" t="s">
        <v>1</v>
      </c>
      <c r="I1" s="10" t="s">
        <v>15</v>
      </c>
      <c r="J1" s="10" t="s">
        <v>16</v>
      </c>
      <c r="K1" s="10" t="s">
        <v>17</v>
      </c>
      <c r="L1" s="10" t="s">
        <v>23</v>
      </c>
      <c r="M1" s="11" t="s">
        <v>24</v>
      </c>
      <c r="N1" s="11" t="s">
        <v>25</v>
      </c>
      <c r="O1" s="10" t="s">
        <v>18</v>
      </c>
      <c r="P1" s="10" t="s">
        <v>19</v>
      </c>
      <c r="Q1" s="23" t="s">
        <v>20</v>
      </c>
    </row>
    <row r="2" spans="1:19" ht="30" customHeight="1" thickBot="1" x14ac:dyDescent="0.3">
      <c r="A2" s="45" t="s">
        <v>33</v>
      </c>
      <c r="B2" s="27"/>
      <c r="C2" s="18"/>
      <c r="D2" s="18"/>
      <c r="E2" s="19"/>
      <c r="F2" s="19"/>
      <c r="G2" s="19"/>
      <c r="H2" s="20"/>
      <c r="I2" s="73"/>
      <c r="J2" s="19"/>
      <c r="K2" s="19"/>
      <c r="L2" s="19"/>
      <c r="M2" s="19"/>
      <c r="N2" s="19"/>
      <c r="O2" s="19"/>
      <c r="P2" s="58"/>
    </row>
    <row r="3" spans="1:19" ht="15.75" thickBot="1" x14ac:dyDescent="0.3">
      <c r="A3" s="46" t="s">
        <v>34</v>
      </c>
      <c r="B3" s="28"/>
      <c r="C3" s="15"/>
      <c r="D3" s="21"/>
      <c r="E3" s="14"/>
      <c r="F3" s="14"/>
      <c r="G3" s="14"/>
      <c r="H3" s="22"/>
      <c r="I3" s="31"/>
      <c r="J3" s="14"/>
      <c r="K3" s="14"/>
      <c r="L3" s="14"/>
      <c r="M3" s="14"/>
      <c r="N3" s="14"/>
      <c r="O3" s="14"/>
      <c r="P3" s="59"/>
    </row>
    <row r="4" spans="1:19" ht="15.75" thickBot="1" x14ac:dyDescent="0.3">
      <c r="A4" s="51" t="s">
        <v>35</v>
      </c>
      <c r="B4" s="32">
        <f>F4-G4</f>
        <v>0</v>
      </c>
      <c r="C4" s="40"/>
      <c r="D4" s="17">
        <f>B4*C4/100</f>
        <v>0</v>
      </c>
      <c r="E4" s="17">
        <f>Parametrit!$B$4-2027</f>
        <v>-3</v>
      </c>
      <c r="F4" s="40"/>
      <c r="G4" s="40"/>
      <c r="H4" s="85" t="str">
        <f>IF('Investoinnit ennen 2024'!G4="","",'Investoinnit ennen 2024'!G4)</f>
        <v/>
      </c>
      <c r="I4" s="32">
        <f>IF(N4="",(D4*(M4))/1000,(D4*(N4))/1000)</f>
        <v>0</v>
      </c>
      <c r="J4" s="17">
        <f>IF(D4=0,0,I4*(1-E4/H4))</f>
        <v>0</v>
      </c>
      <c r="K4" s="17">
        <f>IF(I4=0,0,I4/H4)</f>
        <v>0</v>
      </c>
      <c r="L4" s="17">
        <f>IF(N4="",F4*(C4/100)*(M4)/1000,F4*(C4/100)*(N4)/1000)</f>
        <v>0</v>
      </c>
      <c r="M4" s="24" cm="1">
        <f t="array" ref="M4">ROUND('Investoinnit ennen 2024'!K4*(Parametrit!$B$11/Parametrit!$B$7),_xlfn.IFS('2024'!S4=100,-2,'2024'!S4=1,0))</f>
        <v>0</v>
      </c>
      <c r="N4" s="24"/>
      <c r="O4" s="25">
        <f>'Investoinnit ennen 2024'!L4</f>
        <v>50</v>
      </c>
      <c r="P4" s="60">
        <f>'Investoinnit ennen 2024'!M4</f>
        <v>65</v>
      </c>
      <c r="Q4" s="26" t="str">
        <f>IF(AND(B4&gt;0,C4=""),"Ilmoita tuella rahoitettu osuus",IF(C4&gt;100,"Tuella rahoitettu osuus ei voi olla yli 100",IF(AND(B4&gt;0,H4=""),"Pitoaika puuttuu",IF(E4&gt;H4,"Keski-ikä ei voi olla suurempi kuin pitoaika",IF(AND(B4&gt;0,E4=""),"Keski-ikä puuttuu",IF(AND(B4&gt;0,OR(H4&lt;O4,H4&gt;P4)),"Syötetty pitoaika ei ole pitoaikavälin sisällä","OK"))))))</f>
        <v>OK</v>
      </c>
      <c r="S4">
        <v>100</v>
      </c>
    </row>
    <row r="5" spans="1:19" ht="15.75" thickBot="1" x14ac:dyDescent="0.3">
      <c r="A5" s="51" t="s">
        <v>36</v>
      </c>
      <c r="B5" s="32">
        <f t="shared" ref="B5:B15" si="0">F5-G5</f>
        <v>0</v>
      </c>
      <c r="C5" s="40"/>
      <c r="D5" s="17">
        <f t="shared" ref="D5:D15" si="1">B5*C5/100</f>
        <v>0</v>
      </c>
      <c r="E5" s="17">
        <f>Parametrit!$B$4-2027</f>
        <v>-3</v>
      </c>
      <c r="F5" s="40"/>
      <c r="G5" s="40"/>
      <c r="H5" s="85" t="str">
        <f>IF('Investoinnit ennen 2024'!G5="","",'Investoinnit ennen 2024'!G5)</f>
        <v/>
      </c>
      <c r="I5" s="32">
        <f t="shared" ref="I5:I15" si="2">IF(N5="",(D5*(M5))/1000,(D5*(N5))/1000)</f>
        <v>0</v>
      </c>
      <c r="J5" s="17">
        <f t="shared" ref="J5:J15" si="3">IF(D5=0,0,I5*(1-E5/H5))</f>
        <v>0</v>
      </c>
      <c r="K5" s="17">
        <f t="shared" ref="K5:K15" si="4">IF(I5=0,0,I5/H5)</f>
        <v>0</v>
      </c>
      <c r="L5" s="17">
        <f t="shared" ref="L5:L15" si="5">IF(N5="",F5*(C5/100)*(M5)/1000,F5*(C5/100)*(N5)/1000)</f>
        <v>0</v>
      </c>
      <c r="M5" s="24" cm="1">
        <f t="array" ref="M5">ROUND('Investoinnit ennen 2024'!K5*(Parametrit!$B$11/Parametrit!$B$7),_xlfn.IFS('2024'!S5=100,-2,'2024'!S5=1,0))</f>
        <v>0</v>
      </c>
      <c r="N5" s="24"/>
      <c r="O5" s="25">
        <f>'Investoinnit ennen 2024'!L5</f>
        <v>50</v>
      </c>
      <c r="P5" s="60">
        <f>'Investoinnit ennen 2024'!M5</f>
        <v>65</v>
      </c>
      <c r="Q5" s="26" t="str">
        <f>IF(AND(B5&gt;0,C5=""),"Ilmoita tuella rahoitettu osuus",IF(C5&gt;100,"Tuella rahoitettu osuus ei voi olla yli 100",IF(AND(B5&gt;0,H5=""),"Pitoaika puuttuu",IF(E5&gt;H5,"Keski-ikä ei voi olla suurempi kuin pitoaika",IF(AND(B5&gt;0,E5=""),"Keski-ikä puuttuu",IF(AND(B5&gt;0,OR(H5&lt;O5,H5&gt;P5)),"Syötetty pitoaika ei ole pitoaikavälin sisällä","OK"))))))</f>
        <v>OK</v>
      </c>
      <c r="S5">
        <v>100</v>
      </c>
    </row>
    <row r="6" spans="1:19" ht="15.75" thickBot="1" x14ac:dyDescent="0.3">
      <c r="A6" s="51" t="s">
        <v>37</v>
      </c>
      <c r="B6" s="32">
        <f t="shared" si="0"/>
        <v>0</v>
      </c>
      <c r="C6" s="40"/>
      <c r="D6" s="17">
        <f t="shared" si="1"/>
        <v>0</v>
      </c>
      <c r="E6" s="17">
        <f>Parametrit!$B$4-2027</f>
        <v>-3</v>
      </c>
      <c r="F6" s="40"/>
      <c r="G6" s="40"/>
      <c r="H6" s="85" t="str">
        <f>IF('Investoinnit ennen 2024'!G6="","",'Investoinnit ennen 2024'!G6)</f>
        <v/>
      </c>
      <c r="I6" s="32">
        <f t="shared" si="2"/>
        <v>0</v>
      </c>
      <c r="J6" s="17">
        <f t="shared" si="3"/>
        <v>0</v>
      </c>
      <c r="K6" s="17">
        <f t="shared" si="4"/>
        <v>0</v>
      </c>
      <c r="L6" s="17">
        <f t="shared" si="5"/>
        <v>0</v>
      </c>
      <c r="M6" s="24" cm="1">
        <f t="array" ref="M6">ROUND('Investoinnit ennen 2024'!K6*(Parametrit!$B$11/Parametrit!$B$7),_xlfn.IFS('2024'!S6=100,-2,'2024'!S6=1,0))</f>
        <v>0</v>
      </c>
      <c r="N6" s="24"/>
      <c r="O6" s="25">
        <f>'Investoinnit ennen 2024'!L6</f>
        <v>50</v>
      </c>
      <c r="P6" s="60">
        <f>'Investoinnit ennen 2024'!M6</f>
        <v>65</v>
      </c>
      <c r="Q6" s="26" t="str">
        <f>IF(AND(B6&gt;0,C6=""),"Ilmoita tuella rahoitettu osuus",IF(C6&gt;100,"Tuella rahoitettu osuus ei voi olla yli 100",IF(AND(B6&gt;0,H6=""),"Pitoaika puuttuu",IF(E6&gt;H6,"Keski-ikä ei voi olla suurempi kuin pitoaika",IF(AND(B6&gt;0,E6=""),"Keski-ikä puuttuu",IF(AND(B6&gt;0,OR(H6&lt;O6,H6&gt;P6)),"Syötetty pitoaika ei ole pitoaikavälin sisällä","OK"))))))</f>
        <v>OK</v>
      </c>
      <c r="S6">
        <v>100</v>
      </c>
    </row>
    <row r="7" spans="1:19" ht="15.75" thickBot="1" x14ac:dyDescent="0.3">
      <c r="A7" s="51" t="s">
        <v>38</v>
      </c>
      <c r="B7" s="32">
        <f t="shared" si="0"/>
        <v>0</v>
      </c>
      <c r="C7" s="40"/>
      <c r="D7" s="17">
        <f t="shared" si="1"/>
        <v>0</v>
      </c>
      <c r="E7" s="17">
        <f>Parametrit!$B$4-2027</f>
        <v>-3</v>
      </c>
      <c r="F7" s="40"/>
      <c r="G7" s="40"/>
      <c r="H7" s="85" t="str">
        <f>IF('Investoinnit ennen 2024'!G7="","",'Investoinnit ennen 2024'!G7)</f>
        <v/>
      </c>
      <c r="I7" s="32">
        <f t="shared" si="2"/>
        <v>0</v>
      </c>
      <c r="J7" s="17">
        <f t="shared" si="3"/>
        <v>0</v>
      </c>
      <c r="K7" s="17">
        <f t="shared" si="4"/>
        <v>0</v>
      </c>
      <c r="L7" s="17">
        <f t="shared" si="5"/>
        <v>0</v>
      </c>
      <c r="M7" s="24" cm="1">
        <f t="array" ref="M7">ROUND('Investoinnit ennen 2024'!K7*(Parametrit!$B$11/Parametrit!$B$7),_xlfn.IFS('2024'!S7=100,-2,'2024'!S7=1,0))</f>
        <v>0</v>
      </c>
      <c r="N7" s="24"/>
      <c r="O7" s="25">
        <f>'Investoinnit ennen 2024'!L7</f>
        <v>50</v>
      </c>
      <c r="P7" s="60">
        <f>'Investoinnit ennen 2024'!M7</f>
        <v>65</v>
      </c>
      <c r="Q7" s="26" t="str">
        <f>IF(AND(B7&gt;0,C7=""),"Ilmoita tuella rahoitettu osuus",IF(C7&gt;100,"Tuella rahoitettu osuus ei voi olla yli 100",IF(AND(B7&gt;0,H7=""),"Pitoaika puuttuu",IF(E7&gt;H7,"Keski-ikä ei voi olla suurempi kuin pitoaika",IF(AND(B7&gt;0,E7=""),"Keski-ikä puuttuu",IF(AND(B7&gt;0,OR(H7&lt;O7,H7&gt;P7)),"Syötetty pitoaika ei ole pitoaikavälin sisällä","OK"))))))</f>
        <v>OK</v>
      </c>
      <c r="S7">
        <v>100</v>
      </c>
    </row>
    <row r="8" spans="1:19" ht="15.75" thickBot="1" x14ac:dyDescent="0.3">
      <c r="A8" s="51" t="s">
        <v>39</v>
      </c>
      <c r="B8" s="32">
        <f t="shared" si="0"/>
        <v>0</v>
      </c>
      <c r="C8" s="40"/>
      <c r="D8" s="17">
        <f t="shared" si="1"/>
        <v>0</v>
      </c>
      <c r="E8" s="17">
        <f>Parametrit!$B$4-2027</f>
        <v>-3</v>
      </c>
      <c r="F8" s="40"/>
      <c r="G8" s="40"/>
      <c r="H8" s="85" t="str">
        <f>IF('Investoinnit ennen 2024'!G8="","",'Investoinnit ennen 2024'!G8)</f>
        <v/>
      </c>
      <c r="I8" s="32">
        <f t="shared" si="2"/>
        <v>0</v>
      </c>
      <c r="J8" s="17">
        <f t="shared" si="3"/>
        <v>0</v>
      </c>
      <c r="K8" s="17">
        <f t="shared" si="4"/>
        <v>0</v>
      </c>
      <c r="L8" s="17">
        <f t="shared" si="5"/>
        <v>0</v>
      </c>
      <c r="M8" s="24" cm="1">
        <f t="array" ref="M8">ROUND('Investoinnit ennen 2024'!K8*(Parametrit!$B$11/Parametrit!$B$7),_xlfn.IFS('2024'!S8=100,-2,'2024'!S8=1,0))</f>
        <v>0</v>
      </c>
      <c r="N8" s="24"/>
      <c r="O8" s="25">
        <f>'Investoinnit ennen 2024'!L8</f>
        <v>50</v>
      </c>
      <c r="P8" s="60">
        <f>'Investoinnit ennen 2024'!M8</f>
        <v>65</v>
      </c>
      <c r="Q8" s="26" t="str">
        <f t="shared" ref="Q8:Q15" si="6">IF(AND(B8&gt;0,C8=""),"Ilmoita tuella rahoitettu osuus",IF(C8&gt;100,"Tuella rahoitettu osuus ei voi olla yli 100",IF(AND(B8&gt;0,H8=""),"Pitoaika puuttuu",IF(E8&gt;H8,"Keski-ikä ei voi olla suurempi kuin pitoaika",IF(AND(B8&gt;0,E8=""),"Keski-ikä puuttuu",IF(AND(B8&gt;0,OR(H8&lt;O8,H8&gt;P8)),"Syötetty pitoaika ei ole pitoaikavälin sisällä","OK"))))))</f>
        <v>OK</v>
      </c>
      <c r="S8">
        <v>100</v>
      </c>
    </row>
    <row r="9" spans="1:19" ht="15.75" thickBot="1" x14ac:dyDescent="0.3">
      <c r="A9" s="51" t="s">
        <v>40</v>
      </c>
      <c r="B9" s="32">
        <f t="shared" si="0"/>
        <v>0</v>
      </c>
      <c r="C9" s="40"/>
      <c r="D9" s="17">
        <f t="shared" si="1"/>
        <v>0</v>
      </c>
      <c r="E9" s="17">
        <f>Parametrit!$B$4-2027</f>
        <v>-3</v>
      </c>
      <c r="F9" s="40"/>
      <c r="G9" s="40"/>
      <c r="H9" s="85" t="str">
        <f>IF('Investoinnit ennen 2024'!G9="","",'Investoinnit ennen 2024'!G9)</f>
        <v/>
      </c>
      <c r="I9" s="32">
        <f t="shared" si="2"/>
        <v>0</v>
      </c>
      <c r="J9" s="17">
        <f t="shared" si="3"/>
        <v>0</v>
      </c>
      <c r="K9" s="17">
        <f t="shared" si="4"/>
        <v>0</v>
      </c>
      <c r="L9" s="17">
        <f t="shared" si="5"/>
        <v>0</v>
      </c>
      <c r="M9" s="24" cm="1">
        <f t="array" ref="M9">ROUND('Investoinnit ennen 2024'!K9*(Parametrit!$B$11/Parametrit!$B$7),_xlfn.IFS('2024'!S9=100,-2,'2024'!S9=1,0))</f>
        <v>0</v>
      </c>
      <c r="N9" s="24"/>
      <c r="O9" s="25">
        <f>'Investoinnit ennen 2024'!L9</f>
        <v>50</v>
      </c>
      <c r="P9" s="60">
        <f>'Investoinnit ennen 2024'!M9</f>
        <v>65</v>
      </c>
      <c r="Q9" s="26" t="str">
        <f t="shared" si="6"/>
        <v>OK</v>
      </c>
      <c r="S9">
        <v>100</v>
      </c>
    </row>
    <row r="10" spans="1:19" ht="15.75" thickBot="1" x14ac:dyDescent="0.3">
      <c r="A10" s="51" t="s">
        <v>41</v>
      </c>
      <c r="B10" s="32">
        <f t="shared" si="0"/>
        <v>0</v>
      </c>
      <c r="C10" s="40"/>
      <c r="D10" s="17">
        <f t="shared" si="1"/>
        <v>0</v>
      </c>
      <c r="E10" s="17">
        <f>Parametrit!$B$4-2027</f>
        <v>-3</v>
      </c>
      <c r="F10" s="40"/>
      <c r="G10" s="40"/>
      <c r="H10" s="85" t="str">
        <f>IF('Investoinnit ennen 2024'!G10="","",'Investoinnit ennen 2024'!G10)</f>
        <v/>
      </c>
      <c r="I10" s="32">
        <f t="shared" si="2"/>
        <v>0</v>
      </c>
      <c r="J10" s="17">
        <f t="shared" si="3"/>
        <v>0</v>
      </c>
      <c r="K10" s="17">
        <f t="shared" si="4"/>
        <v>0</v>
      </c>
      <c r="L10" s="17">
        <f t="shared" si="5"/>
        <v>0</v>
      </c>
      <c r="M10" s="24" cm="1">
        <f t="array" ref="M10">ROUND('Investoinnit ennen 2024'!K10*(Parametrit!$B$11/Parametrit!$B$7),_xlfn.IFS('2024'!S10=100,-2,'2024'!S10=1,0))</f>
        <v>0</v>
      </c>
      <c r="N10" s="24"/>
      <c r="O10" s="25">
        <f>'Investoinnit ennen 2024'!L10</f>
        <v>50</v>
      </c>
      <c r="P10" s="60">
        <f>'Investoinnit ennen 2024'!M10</f>
        <v>65</v>
      </c>
      <c r="Q10" s="26" t="str">
        <f t="shared" si="6"/>
        <v>OK</v>
      </c>
      <c r="S10">
        <v>100</v>
      </c>
    </row>
    <row r="11" spans="1:19" ht="15.75" thickBot="1" x14ac:dyDescent="0.3">
      <c r="A11" s="51" t="s">
        <v>42</v>
      </c>
      <c r="B11" s="32">
        <f t="shared" si="0"/>
        <v>0</v>
      </c>
      <c r="C11" s="40"/>
      <c r="D11" s="17">
        <f t="shared" si="1"/>
        <v>0</v>
      </c>
      <c r="E11" s="17">
        <f>Parametrit!$B$4-2027</f>
        <v>-3</v>
      </c>
      <c r="F11" s="40"/>
      <c r="G11" s="40"/>
      <c r="H11" s="85" t="str">
        <f>IF('Investoinnit ennen 2024'!G11="","",'Investoinnit ennen 2024'!G11)</f>
        <v/>
      </c>
      <c r="I11" s="32">
        <f t="shared" si="2"/>
        <v>0</v>
      </c>
      <c r="J11" s="17">
        <f t="shared" si="3"/>
        <v>0</v>
      </c>
      <c r="K11" s="17">
        <f t="shared" si="4"/>
        <v>0</v>
      </c>
      <c r="L11" s="17">
        <f t="shared" si="5"/>
        <v>0</v>
      </c>
      <c r="M11" s="24" cm="1">
        <f t="array" ref="M11">ROUND('Investoinnit ennen 2024'!K11*(Parametrit!$B$11/Parametrit!$B$7),_xlfn.IFS('2024'!S11=100,-2,'2024'!S11=1,0))</f>
        <v>0</v>
      </c>
      <c r="N11" s="24"/>
      <c r="O11" s="25">
        <f>'Investoinnit ennen 2024'!L11</f>
        <v>50</v>
      </c>
      <c r="P11" s="60">
        <f>'Investoinnit ennen 2024'!M11</f>
        <v>65</v>
      </c>
      <c r="Q11" s="26" t="str">
        <f t="shared" si="6"/>
        <v>OK</v>
      </c>
      <c r="S11">
        <v>100</v>
      </c>
    </row>
    <row r="12" spans="1:19" ht="15.75" thickBot="1" x14ac:dyDescent="0.3">
      <c r="A12" s="51" t="s">
        <v>43</v>
      </c>
      <c r="B12" s="32">
        <f t="shared" si="0"/>
        <v>0</v>
      </c>
      <c r="C12" s="40"/>
      <c r="D12" s="17">
        <f t="shared" si="1"/>
        <v>0</v>
      </c>
      <c r="E12" s="17">
        <f>Parametrit!$B$4-2027</f>
        <v>-3</v>
      </c>
      <c r="F12" s="40"/>
      <c r="G12" s="40"/>
      <c r="H12" s="85" t="str">
        <f>IF('Investoinnit ennen 2024'!G12="","",'Investoinnit ennen 2024'!G12)</f>
        <v/>
      </c>
      <c r="I12" s="32">
        <f t="shared" si="2"/>
        <v>0</v>
      </c>
      <c r="J12" s="17">
        <f t="shared" si="3"/>
        <v>0</v>
      </c>
      <c r="K12" s="17">
        <f t="shared" si="4"/>
        <v>0</v>
      </c>
      <c r="L12" s="17">
        <f t="shared" si="5"/>
        <v>0</v>
      </c>
      <c r="M12" s="24" cm="1">
        <f t="array" ref="M12">ROUND('Investoinnit ennen 2024'!K12*(Parametrit!$B$11/Parametrit!$B$7),_xlfn.IFS('2024'!S12=100,-2,'2024'!S12=1,0))</f>
        <v>0</v>
      </c>
      <c r="N12" s="24"/>
      <c r="O12" s="25">
        <f>'Investoinnit ennen 2024'!L12</f>
        <v>50</v>
      </c>
      <c r="P12" s="60">
        <f>'Investoinnit ennen 2024'!M12</f>
        <v>65</v>
      </c>
      <c r="Q12" s="26" t="str">
        <f t="shared" si="6"/>
        <v>OK</v>
      </c>
      <c r="S12">
        <v>100</v>
      </c>
    </row>
    <row r="13" spans="1:19" ht="15.75" thickBot="1" x14ac:dyDescent="0.3">
      <c r="A13" s="51" t="s">
        <v>44</v>
      </c>
      <c r="B13" s="32">
        <f t="shared" si="0"/>
        <v>0</v>
      </c>
      <c r="C13" s="40"/>
      <c r="D13" s="17">
        <f t="shared" si="1"/>
        <v>0</v>
      </c>
      <c r="E13" s="17">
        <f>Parametrit!$B$4-2027</f>
        <v>-3</v>
      </c>
      <c r="F13" s="40"/>
      <c r="G13" s="40"/>
      <c r="H13" s="85" t="str">
        <f>IF('Investoinnit ennen 2024'!G13="","",'Investoinnit ennen 2024'!G13)</f>
        <v/>
      </c>
      <c r="I13" s="32">
        <f t="shared" si="2"/>
        <v>0</v>
      </c>
      <c r="J13" s="17">
        <f t="shared" si="3"/>
        <v>0</v>
      </c>
      <c r="K13" s="17">
        <f t="shared" si="4"/>
        <v>0</v>
      </c>
      <c r="L13" s="17">
        <f t="shared" si="5"/>
        <v>0</v>
      </c>
      <c r="M13" s="24" cm="1">
        <f t="array" ref="M13">ROUND('Investoinnit ennen 2024'!K13*(Parametrit!$B$11/Parametrit!$B$7),_xlfn.IFS('2024'!S13=100,-2,'2024'!S13=1,0))</f>
        <v>0</v>
      </c>
      <c r="N13" s="24"/>
      <c r="O13" s="25">
        <f>'Investoinnit ennen 2024'!L13</f>
        <v>50</v>
      </c>
      <c r="P13" s="60">
        <f>'Investoinnit ennen 2024'!M13</f>
        <v>65</v>
      </c>
      <c r="Q13" s="26" t="str">
        <f t="shared" si="6"/>
        <v>OK</v>
      </c>
      <c r="S13">
        <v>100</v>
      </c>
    </row>
    <row r="14" spans="1:19" ht="15.75" thickBot="1" x14ac:dyDescent="0.3">
      <c r="A14" s="51" t="s">
        <v>45</v>
      </c>
      <c r="B14" s="32">
        <f t="shared" si="0"/>
        <v>0</v>
      </c>
      <c r="C14" s="40"/>
      <c r="D14" s="17">
        <f t="shared" si="1"/>
        <v>0</v>
      </c>
      <c r="E14" s="17">
        <f>Parametrit!$B$4-2027</f>
        <v>-3</v>
      </c>
      <c r="F14" s="40"/>
      <c r="G14" s="40"/>
      <c r="H14" s="85" t="str">
        <f>IF('Investoinnit ennen 2024'!G14="","",'Investoinnit ennen 2024'!G14)</f>
        <v/>
      </c>
      <c r="I14" s="32">
        <f t="shared" si="2"/>
        <v>0</v>
      </c>
      <c r="J14" s="17">
        <f t="shared" si="3"/>
        <v>0</v>
      </c>
      <c r="K14" s="17">
        <f t="shared" si="4"/>
        <v>0</v>
      </c>
      <c r="L14" s="17">
        <f t="shared" si="5"/>
        <v>0</v>
      </c>
      <c r="M14" s="24" cm="1">
        <f t="array" ref="M14">ROUND('Investoinnit ennen 2024'!K14*(Parametrit!$B$11/Parametrit!$B$7),_xlfn.IFS('2024'!S14=100,-2,'2024'!S14=1,0))</f>
        <v>0</v>
      </c>
      <c r="N14" s="24"/>
      <c r="O14" s="25">
        <f>'Investoinnit ennen 2024'!L14</f>
        <v>50</v>
      </c>
      <c r="P14" s="60">
        <f>'Investoinnit ennen 2024'!M14</f>
        <v>65</v>
      </c>
      <c r="Q14" s="26" t="str">
        <f t="shared" si="6"/>
        <v>OK</v>
      </c>
      <c r="S14">
        <v>100</v>
      </c>
    </row>
    <row r="15" spans="1:19" ht="15.75" thickBot="1" x14ac:dyDescent="0.3">
      <c r="A15" s="51" t="s">
        <v>46</v>
      </c>
      <c r="B15" s="32">
        <f t="shared" si="0"/>
        <v>0</v>
      </c>
      <c r="C15" s="40"/>
      <c r="D15" s="17">
        <f t="shared" si="1"/>
        <v>0</v>
      </c>
      <c r="E15" s="17">
        <f>Parametrit!$B$4-2027</f>
        <v>-3</v>
      </c>
      <c r="F15" s="40"/>
      <c r="G15" s="40"/>
      <c r="H15" s="85" t="str">
        <f>IF('Investoinnit ennen 2024'!G15="","",'Investoinnit ennen 2024'!G15)</f>
        <v/>
      </c>
      <c r="I15" s="32">
        <f t="shared" si="2"/>
        <v>0</v>
      </c>
      <c r="J15" s="17">
        <f t="shared" si="3"/>
        <v>0</v>
      </c>
      <c r="K15" s="17">
        <f t="shared" si="4"/>
        <v>0</v>
      </c>
      <c r="L15" s="17">
        <f t="shared" si="5"/>
        <v>0</v>
      </c>
      <c r="M15" s="24" cm="1">
        <f t="array" ref="M15">ROUND('Investoinnit ennen 2024'!K15*(Parametrit!$B$11/Parametrit!$B$7),_xlfn.IFS('2024'!S15=100,-2,'2024'!S15=1,0))</f>
        <v>0</v>
      </c>
      <c r="N15" s="24"/>
      <c r="O15" s="25">
        <f>'Investoinnit ennen 2024'!L15</f>
        <v>50</v>
      </c>
      <c r="P15" s="60">
        <f>'Investoinnit ennen 2024'!M15</f>
        <v>65</v>
      </c>
      <c r="Q15" s="26" t="str">
        <f t="shared" si="6"/>
        <v>OK</v>
      </c>
      <c r="S15">
        <v>100</v>
      </c>
    </row>
    <row r="16" spans="1:19" ht="15.75" thickBot="1" x14ac:dyDescent="0.3">
      <c r="A16" s="46" t="s">
        <v>34</v>
      </c>
      <c r="B16" s="31"/>
      <c r="C16" s="42"/>
      <c r="D16" s="50"/>
      <c r="E16" s="50"/>
      <c r="F16" s="42"/>
      <c r="G16" s="42"/>
      <c r="H16" s="88"/>
      <c r="I16" s="72"/>
      <c r="J16" s="50"/>
      <c r="K16" s="50"/>
      <c r="L16" s="50"/>
      <c r="M16" s="70"/>
      <c r="N16" s="70"/>
      <c r="O16" s="71"/>
      <c r="P16" s="74"/>
      <c r="S16">
        <v>100</v>
      </c>
    </row>
    <row r="17" spans="1:19" ht="15.75" thickBot="1" x14ac:dyDescent="0.3">
      <c r="A17" s="51" t="s">
        <v>36</v>
      </c>
      <c r="B17" s="32">
        <f t="shared" ref="B17:B18" si="7">F17-G17</f>
        <v>0</v>
      </c>
      <c r="C17" s="40"/>
      <c r="D17" s="17">
        <f t="shared" ref="D17:D18" si="8">B17*C17/100</f>
        <v>0</v>
      </c>
      <c r="E17" s="17">
        <f>Parametrit!$B$4-2027</f>
        <v>-3</v>
      </c>
      <c r="F17" s="40"/>
      <c r="G17" s="40"/>
      <c r="H17" s="85" t="str">
        <f>IF('Investoinnit ennen 2024'!G17="","",'Investoinnit ennen 2024'!G17)</f>
        <v/>
      </c>
      <c r="I17" s="32">
        <f t="shared" ref="I17:I18" si="9">IF(N17="",(D17*(M17))/1000,(D17*(N17))/1000)</f>
        <v>0</v>
      </c>
      <c r="J17" s="17">
        <f t="shared" ref="J17:J18" si="10">IF(D17=0,0,I17*(1-E17/H17))</f>
        <v>0</v>
      </c>
      <c r="K17" s="17">
        <f t="shared" ref="K17:K18" si="11">IF(I17=0,0,I17/H17)</f>
        <v>0</v>
      </c>
      <c r="L17" s="17">
        <f t="shared" ref="L17:L18" si="12">IF(N17="",F17*(C17/100)*(M17)/1000,F17*(C17/100)*(N17)/1000)</f>
        <v>0</v>
      </c>
      <c r="M17" s="24" cm="1">
        <f t="array" ref="M17">ROUND('Investoinnit ennen 2024'!K17*(Parametrit!$B$11/Parametrit!$B$7),_xlfn.IFS('2024'!S17=100,-2,'2024'!S17=1,0))</f>
        <v>0</v>
      </c>
      <c r="N17" s="24"/>
      <c r="O17" s="25">
        <f>'Investoinnit ennen 2024'!L17</f>
        <v>50</v>
      </c>
      <c r="P17" s="60">
        <f>'Investoinnit ennen 2024'!M17</f>
        <v>65</v>
      </c>
      <c r="Q17" s="26" t="str">
        <f t="shared" ref="Q17:Q18" si="13">IF(AND(B17&gt;0,C17=""),"Ilmoita tuella rahoitettu osuus",IF(C17&gt;100,"Tuella rahoitettu osuus ei voi olla yli 100",IF(AND(B17&gt;0,H17=""),"Pitoaika puuttuu",IF(E17&gt;H17,"Keski-ikä ei voi olla suurempi kuin pitoaika",IF(AND(B17&gt;0,E17=""),"Keski-ikä puuttuu",IF(AND(B17&gt;0,OR(H17&lt;O17,H17&gt;P17)),"Syötetty pitoaika ei ole pitoaikavälin sisällä","OK"))))))</f>
        <v>OK</v>
      </c>
      <c r="S17">
        <v>100</v>
      </c>
    </row>
    <row r="18" spans="1:19" ht="15.75" thickBot="1" x14ac:dyDescent="0.3">
      <c r="A18" s="51" t="s">
        <v>42</v>
      </c>
      <c r="B18" s="32">
        <f t="shared" si="7"/>
        <v>0</v>
      </c>
      <c r="C18" s="40"/>
      <c r="D18" s="17">
        <f t="shared" si="8"/>
        <v>0</v>
      </c>
      <c r="E18" s="17">
        <f>Parametrit!$B$4-2027</f>
        <v>-3</v>
      </c>
      <c r="F18" s="40"/>
      <c r="G18" s="40"/>
      <c r="H18" s="85" t="str">
        <f>IF('Investoinnit ennen 2024'!G18="","",'Investoinnit ennen 2024'!G18)</f>
        <v/>
      </c>
      <c r="I18" s="32">
        <f t="shared" si="9"/>
        <v>0</v>
      </c>
      <c r="J18" s="17">
        <f t="shared" si="10"/>
        <v>0</v>
      </c>
      <c r="K18" s="17">
        <f t="shared" si="11"/>
        <v>0</v>
      </c>
      <c r="L18" s="17">
        <f t="shared" si="12"/>
        <v>0</v>
      </c>
      <c r="M18" s="24" cm="1">
        <f t="array" ref="M18">ROUND('Investoinnit ennen 2024'!K18*(Parametrit!$B$11/Parametrit!$B$7),_xlfn.IFS('2024'!S18=100,-2,'2024'!S18=1,0))</f>
        <v>0</v>
      </c>
      <c r="N18" s="24"/>
      <c r="O18" s="25">
        <f>'Investoinnit ennen 2024'!L18</f>
        <v>50</v>
      </c>
      <c r="P18" s="60">
        <f>'Investoinnit ennen 2024'!M18</f>
        <v>65</v>
      </c>
      <c r="Q18" s="26" t="str">
        <f t="shared" si="13"/>
        <v>OK</v>
      </c>
      <c r="S18">
        <v>100</v>
      </c>
    </row>
    <row r="19" spans="1:19" ht="15.75" thickBot="1" x14ac:dyDescent="0.3">
      <c r="A19" s="46" t="s">
        <v>47</v>
      </c>
      <c r="B19" s="72"/>
      <c r="C19" s="42"/>
      <c r="D19" s="50"/>
      <c r="E19" s="50"/>
      <c r="F19" s="42"/>
      <c r="G19" s="42"/>
      <c r="H19" s="89"/>
      <c r="I19" s="72"/>
      <c r="J19" s="50"/>
      <c r="K19" s="50"/>
      <c r="L19" s="50"/>
      <c r="M19" s="70"/>
      <c r="N19" s="70"/>
      <c r="O19" s="71"/>
      <c r="P19" s="74"/>
      <c r="Q19" s="26"/>
      <c r="S19">
        <v>100</v>
      </c>
    </row>
    <row r="20" spans="1:19" ht="15.75" thickBot="1" x14ac:dyDescent="0.3">
      <c r="A20" s="51" t="s">
        <v>48</v>
      </c>
      <c r="B20" s="32">
        <f t="shared" ref="B20:B22" si="14">F20-G20</f>
        <v>0</v>
      </c>
      <c r="C20" s="40"/>
      <c r="D20" s="17">
        <f t="shared" ref="D20:D22" si="15">B20*C20/100</f>
        <v>0</v>
      </c>
      <c r="E20" s="17">
        <f>Parametrit!$B$4-2027</f>
        <v>-3</v>
      </c>
      <c r="F20" s="40"/>
      <c r="G20" s="40"/>
      <c r="H20" s="85" t="str">
        <f>IF('Investoinnit ennen 2024'!G20="","",'Investoinnit ennen 2024'!G20)</f>
        <v/>
      </c>
      <c r="I20" s="32">
        <f t="shared" ref="I20:I22" si="16">IF(N20="",(D20*(M20))/1000,(D20*(N20))/1000)</f>
        <v>0</v>
      </c>
      <c r="J20" s="17">
        <f t="shared" ref="J20:J22" si="17">IF(D20=0,0,I20*(1-E20/H20))</f>
        <v>0</v>
      </c>
      <c r="K20" s="17">
        <f t="shared" ref="K20:K22" si="18">IF(I20=0,0,I20/H20)</f>
        <v>0</v>
      </c>
      <c r="L20" s="17">
        <f t="shared" ref="L20:L22" si="19">IF(N20="",F20*(C20/100)*(M20)/1000,F20*(C20/100)*(N20)/1000)</f>
        <v>0</v>
      </c>
      <c r="M20" s="24" cm="1">
        <f t="array" ref="M20">ROUND('Investoinnit ennen 2024'!K20*(Parametrit!$B$11/Parametrit!$B$7),_xlfn.IFS('2024'!S20=100,-2,'2024'!S20=1,0))</f>
        <v>0</v>
      </c>
      <c r="N20" s="24"/>
      <c r="O20" s="25">
        <f>'Investoinnit ennen 2024'!L20</f>
        <v>65</v>
      </c>
      <c r="P20" s="60">
        <f>'Investoinnit ennen 2024'!M20</f>
        <v>65</v>
      </c>
      <c r="Q20" s="26" t="str">
        <f t="shared" ref="Q20:Q22" si="20">IF(AND(B20&gt;0,C20=""),"Ilmoita tuella rahoitettu osuus",IF(C20&gt;100,"Tuella rahoitettu osuus ei voi olla yli 100",IF(AND(B20&gt;0,H20=""),"Pitoaika puuttuu",IF(E20&gt;H20,"Keski-ikä ei voi olla suurempi kuin pitoaika",IF(AND(B20&gt;0,E20=""),"Keski-ikä puuttuu",IF(AND(B20&gt;0,OR(H20&lt;O20,H20&gt;P20)),"Syötetty pitoaika ei ole pitoaikavälin sisällä","OK"))))))</f>
        <v>OK</v>
      </c>
      <c r="S20">
        <v>100</v>
      </c>
    </row>
    <row r="21" spans="1:19" ht="15.75" thickBot="1" x14ac:dyDescent="0.3">
      <c r="A21" s="51" t="s">
        <v>49</v>
      </c>
      <c r="B21" s="32">
        <f t="shared" si="14"/>
        <v>0</v>
      </c>
      <c r="C21" s="40"/>
      <c r="D21" s="17">
        <f t="shared" si="15"/>
        <v>0</v>
      </c>
      <c r="E21" s="17">
        <f>Parametrit!$B$4-2027</f>
        <v>-3</v>
      </c>
      <c r="F21" s="40"/>
      <c r="G21" s="40"/>
      <c r="H21" s="85" t="str">
        <f>IF('Investoinnit ennen 2024'!G21="","",'Investoinnit ennen 2024'!G21)</f>
        <v/>
      </c>
      <c r="I21" s="32">
        <f t="shared" si="16"/>
        <v>0</v>
      </c>
      <c r="J21" s="17">
        <f t="shared" si="17"/>
        <v>0</v>
      </c>
      <c r="K21" s="17">
        <f t="shared" si="18"/>
        <v>0</v>
      </c>
      <c r="L21" s="17">
        <f t="shared" si="19"/>
        <v>0</v>
      </c>
      <c r="M21" s="24" cm="1">
        <f t="array" ref="M21">ROUND('Investoinnit ennen 2024'!K21*(Parametrit!$B$11/Parametrit!$B$7),_xlfn.IFS('2024'!S21=100,-2,'2024'!S21=1,0))</f>
        <v>0</v>
      </c>
      <c r="N21" s="24"/>
      <c r="O21" s="25">
        <f>'Investoinnit ennen 2024'!L21</f>
        <v>65</v>
      </c>
      <c r="P21" s="60">
        <f>'Investoinnit ennen 2024'!M21</f>
        <v>65</v>
      </c>
      <c r="Q21" s="26" t="str">
        <f t="shared" si="20"/>
        <v>OK</v>
      </c>
      <c r="S21">
        <v>100</v>
      </c>
    </row>
    <row r="22" spans="1:19" ht="15.75" thickBot="1" x14ac:dyDescent="0.3">
      <c r="A22" s="51" t="s">
        <v>50</v>
      </c>
      <c r="B22" s="32">
        <f t="shared" si="14"/>
        <v>0</v>
      </c>
      <c r="C22" s="40"/>
      <c r="D22" s="17">
        <f t="shared" si="15"/>
        <v>0</v>
      </c>
      <c r="E22" s="17">
        <f>Parametrit!$B$4-2027</f>
        <v>-3</v>
      </c>
      <c r="F22" s="40"/>
      <c r="G22" s="40"/>
      <c r="H22" s="85" t="str">
        <f>IF('Investoinnit ennen 2024'!G22="","",'Investoinnit ennen 2024'!G22)</f>
        <v/>
      </c>
      <c r="I22" s="32">
        <f t="shared" si="16"/>
        <v>0</v>
      </c>
      <c r="J22" s="17">
        <f t="shared" si="17"/>
        <v>0</v>
      </c>
      <c r="K22" s="17">
        <f t="shared" si="18"/>
        <v>0</v>
      </c>
      <c r="L22" s="17">
        <f t="shared" si="19"/>
        <v>0</v>
      </c>
      <c r="M22" s="24" cm="1">
        <f t="array" ref="M22">ROUND('Investoinnit ennen 2024'!K22*(Parametrit!$B$11/Parametrit!$B$7),_xlfn.IFS('2024'!S22=100,-2,'2024'!S22=1,0))</f>
        <v>0</v>
      </c>
      <c r="N22" s="24"/>
      <c r="O22" s="25">
        <f>'Investoinnit ennen 2024'!L22</f>
        <v>65</v>
      </c>
      <c r="P22" s="60">
        <f>'Investoinnit ennen 2024'!M22</f>
        <v>65</v>
      </c>
      <c r="Q22" s="26" t="str">
        <f t="shared" si="20"/>
        <v>OK</v>
      </c>
      <c r="S22">
        <v>100</v>
      </c>
    </row>
    <row r="23" spans="1:19" ht="15.75" thickBot="1" x14ac:dyDescent="0.3">
      <c r="A23" s="46" t="s">
        <v>51</v>
      </c>
      <c r="B23" s="72"/>
      <c r="C23" s="42"/>
      <c r="D23" s="50"/>
      <c r="E23" s="50"/>
      <c r="F23" s="42"/>
      <c r="G23" s="42"/>
      <c r="H23" s="89"/>
      <c r="I23" s="72"/>
      <c r="J23" s="50"/>
      <c r="K23" s="50"/>
      <c r="L23" s="50"/>
      <c r="M23" s="70"/>
      <c r="N23" s="70"/>
      <c r="O23" s="71"/>
      <c r="P23" s="74"/>
      <c r="Q23" s="26"/>
      <c r="S23">
        <v>100</v>
      </c>
    </row>
    <row r="24" spans="1:19" ht="15.75" thickBot="1" x14ac:dyDescent="0.3">
      <c r="A24" s="51" t="s">
        <v>51</v>
      </c>
      <c r="B24" s="32">
        <f t="shared" ref="B24" si="21">F24-G24</f>
        <v>0</v>
      </c>
      <c r="C24" s="40"/>
      <c r="D24" s="17">
        <f t="shared" ref="D24" si="22">B24*C24/100</f>
        <v>0</v>
      </c>
      <c r="E24" s="17">
        <f>Parametrit!$B$4-2027</f>
        <v>-3</v>
      </c>
      <c r="F24" s="40"/>
      <c r="G24" s="40"/>
      <c r="H24" s="85" t="str">
        <f>IF('Investoinnit ennen 2024'!G24="","",'Investoinnit ennen 2024'!G24)</f>
        <v/>
      </c>
      <c r="I24" s="32">
        <f t="shared" ref="I24" si="23">IF(N24="",(D24*(M24))/1000,(D24*(N24))/1000)</f>
        <v>0</v>
      </c>
      <c r="J24" s="17">
        <f t="shared" ref="J24" si="24">IF(D24=0,0,I24*(1-E24/H24))</f>
        <v>0</v>
      </c>
      <c r="K24" s="17">
        <f t="shared" ref="K24" si="25">IF(I24=0,0,I24/H24)</f>
        <v>0</v>
      </c>
      <c r="L24" s="17">
        <f t="shared" ref="L24" si="26">IF(N24="",F24*(C24/100)*(M24)/1000,F24*(C24/100)*(N24)/1000)</f>
        <v>0</v>
      </c>
      <c r="M24" s="24" cm="1">
        <f t="array" ref="M24">ROUND('Investoinnit ennen 2024'!K24*(Parametrit!$B$11/Parametrit!$B$7),_xlfn.IFS('2024'!S24=100,-2,'2024'!S24=1,0))</f>
        <v>0</v>
      </c>
      <c r="N24" s="24"/>
      <c r="O24" s="25">
        <f>'Investoinnit ennen 2024'!L24</f>
        <v>65</v>
      </c>
      <c r="P24" s="60">
        <f>'Investoinnit ennen 2024'!M24</f>
        <v>65</v>
      </c>
      <c r="Q24" s="26" t="str">
        <f>IF(AND(B24&gt;0,C24=""),"Ilmoita tuella rahoitettu osuus",IF(C24&gt;100,"Tuella rahoitettu osuus ei voi olla yli 100",IF(AND(B24&gt;0,H24=""),"Pitoaika puuttuu",IF(E24&gt;H24,"Keski-ikä ei voi olla suurempi kuin pitoaika",IF(AND(B24&gt;0,E24=""),"Keski-ikä puuttuu",IF(AND(B24&gt;0,OR(H24&lt;O24,H24&gt;P24)),"Syötetty pitoaika ei ole pitoaikavälin sisällä","OK"))))))</f>
        <v>OK</v>
      </c>
      <c r="S24">
        <v>100</v>
      </c>
    </row>
    <row r="25" spans="1:19" ht="15.75" thickBot="1" x14ac:dyDescent="0.3">
      <c r="A25" s="46" t="s">
        <v>52</v>
      </c>
      <c r="B25" s="31"/>
      <c r="C25" s="42"/>
      <c r="D25" s="50"/>
      <c r="E25" s="50"/>
      <c r="F25" s="42"/>
      <c r="G25" s="42"/>
      <c r="H25" s="88"/>
      <c r="I25" s="72"/>
      <c r="J25" s="50"/>
      <c r="K25" s="50"/>
      <c r="L25" s="50"/>
      <c r="M25" s="70"/>
      <c r="N25" s="70"/>
      <c r="O25" s="71"/>
      <c r="P25" s="74"/>
      <c r="S25">
        <v>100</v>
      </c>
    </row>
    <row r="26" spans="1:19" ht="15.75" thickBot="1" x14ac:dyDescent="0.3">
      <c r="A26" s="51" t="s">
        <v>52</v>
      </c>
      <c r="B26" s="32">
        <f t="shared" ref="B26" si="27">F26-G26</f>
        <v>0</v>
      </c>
      <c r="C26" s="40"/>
      <c r="D26" s="17">
        <f t="shared" ref="D26" si="28">B26*C26/100</f>
        <v>0</v>
      </c>
      <c r="E26" s="17">
        <f>Parametrit!$B$4-2027</f>
        <v>-3</v>
      </c>
      <c r="F26" s="40"/>
      <c r="G26" s="40"/>
      <c r="H26" s="85" t="str">
        <f>IF('Investoinnit ennen 2024'!G26="","",'Investoinnit ennen 2024'!G26)</f>
        <v/>
      </c>
      <c r="I26" s="32">
        <f t="shared" ref="I26" si="29">IF(N26="",(D26*(M26))/1000,(D26*(N26))/1000)</f>
        <v>0</v>
      </c>
      <c r="J26" s="17">
        <f t="shared" ref="J26" si="30">IF(D26=0,0,I26*(1-E26/H26))</f>
        <v>0</v>
      </c>
      <c r="K26" s="17">
        <f t="shared" ref="K26" si="31">IF(I26=0,0,I26/H26)</f>
        <v>0</v>
      </c>
      <c r="L26" s="17">
        <f t="shared" ref="L26" si="32">IF(N26="",F26*(C26/100)*(M26)/1000,F26*(C26/100)*(N26)/1000)</f>
        <v>0</v>
      </c>
      <c r="M26" s="24" cm="1">
        <f t="array" ref="M26">ROUND('Investoinnit ennen 2024'!K26*(Parametrit!$B$11/Parametrit!$B$7),_xlfn.IFS('2024'!S26=100,-2,'2024'!S26=1,0))</f>
        <v>0</v>
      </c>
      <c r="N26" s="24"/>
      <c r="O26" s="25">
        <f>'Investoinnit ennen 2024'!L26</f>
        <v>65</v>
      </c>
      <c r="P26" s="60">
        <f>'Investoinnit ennen 2024'!M26</f>
        <v>65</v>
      </c>
      <c r="Q26" s="26" t="str">
        <f>IF(AND(B26&gt;0,C26=""),"Ilmoita tuella rahoitettu osuus",IF(C26&gt;100,"Tuella rahoitettu osuus ei voi olla yli 100",IF(AND(B26&gt;0,H26=""),"Pitoaika puuttuu",IF(E26&gt;H26,"Keski-ikä ei voi olla suurempi kuin pitoaika",IF(AND(B26&gt;0,E26=""),"Keski-ikä puuttuu",IF(AND(B26&gt;0,OR(H26&lt;O26,H26&gt;P26)),"Syötetty pitoaika ei ole pitoaikavälin sisällä","OK"))))))</f>
        <v>OK</v>
      </c>
      <c r="S26">
        <v>100</v>
      </c>
    </row>
    <row r="27" spans="1:19" ht="15.75" thickBot="1" x14ac:dyDescent="0.3">
      <c r="A27" s="46" t="s">
        <v>53</v>
      </c>
      <c r="B27" s="72"/>
      <c r="C27" s="42"/>
      <c r="D27" s="50"/>
      <c r="E27" s="50"/>
      <c r="F27" s="42"/>
      <c r="G27" s="42"/>
      <c r="H27" s="90"/>
      <c r="I27" s="72"/>
      <c r="J27" s="50"/>
      <c r="K27" s="50"/>
      <c r="L27" s="50"/>
      <c r="M27" s="70"/>
      <c r="N27" s="70"/>
      <c r="O27" s="71"/>
      <c r="P27" s="74"/>
      <c r="Q27" s="26"/>
      <c r="S27">
        <v>100</v>
      </c>
    </row>
    <row r="28" spans="1:19" ht="15.75" thickBot="1" x14ac:dyDescent="0.3">
      <c r="A28" s="51" t="s">
        <v>53</v>
      </c>
      <c r="B28" s="32">
        <f t="shared" ref="B28" si="33">F28-G28</f>
        <v>0</v>
      </c>
      <c r="C28" s="40"/>
      <c r="D28" s="17">
        <f t="shared" ref="D28" si="34">B28*C28/100</f>
        <v>0</v>
      </c>
      <c r="E28" s="17">
        <f>Parametrit!$B$4-2027</f>
        <v>-3</v>
      </c>
      <c r="F28" s="40"/>
      <c r="G28" s="40"/>
      <c r="H28" s="85" t="str">
        <f>IF('Investoinnit ennen 2024'!G28="","",'Investoinnit ennen 2024'!G28)</f>
        <v/>
      </c>
      <c r="I28" s="32">
        <f t="shared" ref="I28" si="35">IF(N28="",(D28*(M28))/1000,(D28*(N28))/1000)</f>
        <v>0</v>
      </c>
      <c r="J28" s="17">
        <f t="shared" ref="J28" si="36">IF(D28=0,0,I28*(1-E28/H28))</f>
        <v>0</v>
      </c>
      <c r="K28" s="17">
        <f t="shared" ref="K28" si="37">IF(I28=0,0,I28/H28)</f>
        <v>0</v>
      </c>
      <c r="L28" s="17">
        <f t="shared" ref="L28" si="38">IF(N28="",F28*(C28/100)*(M28)/1000,F28*(C28/100)*(N28)/1000)</f>
        <v>0</v>
      </c>
      <c r="M28" s="24" cm="1">
        <f t="array" ref="M28">ROUND('Investoinnit ennen 2024'!K28*(Parametrit!$B$11/Parametrit!$B$7),_xlfn.IFS('2024'!S28=100,-2,'2024'!S28=1,0))</f>
        <v>0</v>
      </c>
      <c r="N28" s="24"/>
      <c r="O28" s="25">
        <f>'Investoinnit ennen 2024'!L28</f>
        <v>65</v>
      </c>
      <c r="P28" s="60">
        <f>'Investoinnit ennen 2024'!M28</f>
        <v>65</v>
      </c>
      <c r="Q28" s="26" t="str">
        <f>IF(AND(B28&gt;0,C28=""),"Ilmoita tuella rahoitettu osuus",IF(C28&gt;100,"Tuella rahoitettu osuus ei voi olla yli 100",IF(AND(B28&gt;0,H28=""),"Pitoaika puuttuu",IF(E28&gt;H28,"Keski-ikä ei voi olla suurempi kuin pitoaika",IF(AND(B28&gt;0,E28=""),"Keski-ikä puuttuu",IF(AND(B28&gt;0,OR(H28&lt;O28,H28&gt;P28)),"Syötetty pitoaika ei ole pitoaikavälin sisällä","OK"))))))</f>
        <v>OK</v>
      </c>
      <c r="S28">
        <v>100</v>
      </c>
    </row>
    <row r="29" spans="1:19" ht="15.75" thickBot="1" x14ac:dyDescent="0.3">
      <c r="A29" s="45" t="s">
        <v>54</v>
      </c>
      <c r="B29" s="67"/>
      <c r="C29" s="48"/>
      <c r="D29" s="49"/>
      <c r="E29" s="49"/>
      <c r="F29" s="48"/>
      <c r="G29" s="48"/>
      <c r="H29" s="94"/>
      <c r="I29" s="75"/>
      <c r="J29" s="49"/>
      <c r="K29" s="49"/>
      <c r="L29" s="49"/>
      <c r="M29" s="68"/>
      <c r="N29" s="68"/>
      <c r="O29" s="69"/>
      <c r="P29" s="76"/>
      <c r="Q29" s="26"/>
      <c r="S29">
        <v>100</v>
      </c>
    </row>
    <row r="30" spans="1:19" ht="15.75" thickBot="1" x14ac:dyDescent="0.3">
      <c r="A30" s="46" t="s">
        <v>55</v>
      </c>
      <c r="B30" s="72"/>
      <c r="C30" s="42"/>
      <c r="D30" s="50"/>
      <c r="E30" s="50"/>
      <c r="F30" s="42"/>
      <c r="G30" s="42"/>
      <c r="H30" s="90"/>
      <c r="I30" s="72"/>
      <c r="J30" s="50"/>
      <c r="K30" s="50"/>
      <c r="L30" s="50"/>
      <c r="M30" s="70"/>
      <c r="N30" s="70"/>
      <c r="O30" s="71"/>
      <c r="P30" s="74"/>
      <c r="Q30" s="26"/>
      <c r="S30">
        <v>100</v>
      </c>
    </row>
    <row r="31" spans="1:19" ht="21.75" thickBot="1" x14ac:dyDescent="0.3">
      <c r="A31" s="51" t="s">
        <v>56</v>
      </c>
      <c r="B31" s="32">
        <f t="shared" ref="B31:B46" si="39">F31-G31</f>
        <v>0</v>
      </c>
      <c r="C31" s="40"/>
      <c r="D31" s="17">
        <f t="shared" ref="D31:D46" si="40">B31*C31/100</f>
        <v>0</v>
      </c>
      <c r="E31" s="17">
        <f>Parametrit!$B$4-2027</f>
        <v>-3</v>
      </c>
      <c r="F31" s="40"/>
      <c r="G31" s="40"/>
      <c r="H31" s="85" t="str">
        <f>IF('Investoinnit ennen 2024'!G31="","",'Investoinnit ennen 2024'!G31)</f>
        <v/>
      </c>
      <c r="I31" s="32">
        <f t="shared" ref="I31:I46" si="41">IF(N31="",(D31*(M31))/1000,(D31*(N31))/1000)</f>
        <v>0</v>
      </c>
      <c r="J31" s="17">
        <f t="shared" ref="J31:J46" si="42">IF(D31=0,0,I31*(1-E31/H31))</f>
        <v>0</v>
      </c>
      <c r="K31" s="17">
        <f t="shared" ref="K31:K46" si="43">IF(I31=0,0,I31/H31)</f>
        <v>0</v>
      </c>
      <c r="L31" s="17">
        <f t="shared" ref="L31:L46" si="44">IF(N31="",F31*(C31/100)*(M31)/1000,F31*(C31/100)*(N31)/1000)</f>
        <v>0</v>
      </c>
      <c r="M31" s="24" cm="1">
        <f t="array" ref="M31">ROUND('Investoinnit ennen 2024'!K31*(Parametrit!$B$11/Parametrit!$B$7),_xlfn.IFS('2024'!S31=100,-2,'2024'!S31=1,0))</f>
        <v>0</v>
      </c>
      <c r="N31" s="24"/>
      <c r="O31" s="25">
        <f>'Investoinnit ennen 2024'!L31</f>
        <v>65</v>
      </c>
      <c r="P31" s="60">
        <f>'Investoinnit ennen 2024'!M31</f>
        <v>65</v>
      </c>
      <c r="Q31" s="26" t="str">
        <f t="shared" ref="Q31:Q46" si="45">IF(AND(B31&gt;0,C31=""),"Ilmoita tuella rahoitettu osuus",IF(C31&gt;100,"Tuella rahoitettu osuus ei voi olla yli 100",IF(AND(B31&gt;0,H31=""),"Pitoaika puuttuu",IF(E31&gt;H31,"Keski-ikä ei voi olla suurempi kuin pitoaika",IF(AND(B31&gt;0,E31=""),"Keski-ikä puuttuu",IF(AND(B31&gt;0,OR(H31&lt;O31,H31&gt;P31)),"Syötetty pitoaika ei ole pitoaikavälin sisällä","OK"))))))</f>
        <v>OK</v>
      </c>
      <c r="S31">
        <v>100</v>
      </c>
    </row>
    <row r="32" spans="1:19" ht="15.75" thickBot="1" x14ac:dyDescent="0.3">
      <c r="A32" s="51" t="s">
        <v>57</v>
      </c>
      <c r="B32" s="32">
        <f t="shared" si="39"/>
        <v>0</v>
      </c>
      <c r="C32" s="40"/>
      <c r="D32" s="17">
        <f t="shared" si="40"/>
        <v>0</v>
      </c>
      <c r="E32" s="17">
        <f>Parametrit!$B$4-2027</f>
        <v>-3</v>
      </c>
      <c r="F32" s="40"/>
      <c r="G32" s="40"/>
      <c r="H32" s="85" t="str">
        <f>IF('Investoinnit ennen 2024'!G32="","",'Investoinnit ennen 2024'!G32)</f>
        <v/>
      </c>
      <c r="I32" s="32">
        <f t="shared" si="41"/>
        <v>0</v>
      </c>
      <c r="J32" s="17">
        <f t="shared" si="42"/>
        <v>0</v>
      </c>
      <c r="K32" s="17">
        <f t="shared" si="43"/>
        <v>0</v>
      </c>
      <c r="L32" s="17">
        <f t="shared" si="44"/>
        <v>0</v>
      </c>
      <c r="M32" s="24" cm="1">
        <f t="array" ref="M32">ROUND('Investoinnit ennen 2024'!K32*(Parametrit!$B$11/Parametrit!$B$7),_xlfn.IFS('2024'!S32=100,-2,'2024'!S32=1,0))</f>
        <v>0</v>
      </c>
      <c r="N32" s="24"/>
      <c r="O32" s="25">
        <f>'Investoinnit ennen 2024'!L32</f>
        <v>20</v>
      </c>
      <c r="P32" s="60">
        <f>'Investoinnit ennen 2024'!M32</f>
        <v>20</v>
      </c>
      <c r="Q32" s="26" t="str">
        <f t="shared" si="45"/>
        <v>OK</v>
      </c>
      <c r="S32">
        <v>100</v>
      </c>
    </row>
    <row r="33" spans="1:19" ht="15.75" thickBot="1" x14ac:dyDescent="0.3">
      <c r="A33" s="51" t="s">
        <v>58</v>
      </c>
      <c r="B33" s="32">
        <f t="shared" si="39"/>
        <v>0</v>
      </c>
      <c r="C33" s="40"/>
      <c r="D33" s="17">
        <f t="shared" si="40"/>
        <v>0</v>
      </c>
      <c r="E33" s="17">
        <f>Parametrit!$B$4-2027</f>
        <v>-3</v>
      </c>
      <c r="F33" s="40"/>
      <c r="G33" s="40"/>
      <c r="H33" s="85" t="str">
        <f>IF('Investoinnit ennen 2024'!G33="","",'Investoinnit ennen 2024'!G33)</f>
        <v/>
      </c>
      <c r="I33" s="32">
        <f t="shared" si="41"/>
        <v>0</v>
      </c>
      <c r="J33" s="17">
        <f t="shared" si="42"/>
        <v>0</v>
      </c>
      <c r="K33" s="17">
        <f t="shared" si="43"/>
        <v>0</v>
      </c>
      <c r="L33" s="17">
        <f t="shared" si="44"/>
        <v>0</v>
      </c>
      <c r="M33" s="24" cm="1">
        <f t="array" ref="M33">ROUND('Investoinnit ennen 2024'!K33*(Parametrit!$B$11/Parametrit!$B$7),_xlfn.IFS('2024'!S33=100,-2,'2024'!S33=1,0))</f>
        <v>0</v>
      </c>
      <c r="N33" s="24"/>
      <c r="O33" s="25">
        <f>'Investoinnit ennen 2024'!L33</f>
        <v>65</v>
      </c>
      <c r="P33" s="60">
        <f>'Investoinnit ennen 2024'!M33</f>
        <v>65</v>
      </c>
      <c r="Q33" s="26" t="str">
        <f t="shared" si="45"/>
        <v>OK</v>
      </c>
      <c r="S33">
        <v>100</v>
      </c>
    </row>
    <row r="34" spans="1:19" ht="21.75" thickBot="1" x14ac:dyDescent="0.3">
      <c r="A34" s="51" t="s">
        <v>59</v>
      </c>
      <c r="B34" s="32">
        <f t="shared" si="39"/>
        <v>0</v>
      </c>
      <c r="C34" s="40"/>
      <c r="D34" s="17">
        <f t="shared" si="40"/>
        <v>0</v>
      </c>
      <c r="E34" s="17">
        <f>Parametrit!$B$4-2027</f>
        <v>-3</v>
      </c>
      <c r="F34" s="40"/>
      <c r="G34" s="40"/>
      <c r="H34" s="85" t="str">
        <f>IF('Investoinnit ennen 2024'!G34="","",'Investoinnit ennen 2024'!G34)</f>
        <v/>
      </c>
      <c r="I34" s="32">
        <f t="shared" si="41"/>
        <v>0</v>
      </c>
      <c r="J34" s="17">
        <f t="shared" si="42"/>
        <v>0</v>
      </c>
      <c r="K34" s="17">
        <f t="shared" si="43"/>
        <v>0</v>
      </c>
      <c r="L34" s="17">
        <f t="shared" si="44"/>
        <v>0</v>
      </c>
      <c r="M34" s="24" cm="1">
        <f t="array" ref="M34">ROUND('Investoinnit ennen 2024'!K34*(Parametrit!$B$11/Parametrit!$B$7),_xlfn.IFS('2024'!S34=100,-2,'2024'!S34=1,0))</f>
        <v>0</v>
      </c>
      <c r="N34" s="24"/>
      <c r="O34" s="25">
        <f>'Investoinnit ennen 2024'!L34</f>
        <v>65</v>
      </c>
      <c r="P34" s="60">
        <f>'Investoinnit ennen 2024'!M34</f>
        <v>65</v>
      </c>
      <c r="Q34" s="26" t="str">
        <f t="shared" si="45"/>
        <v>OK</v>
      </c>
      <c r="S34">
        <v>100</v>
      </c>
    </row>
    <row r="35" spans="1:19" ht="15.75" thickBot="1" x14ac:dyDescent="0.3">
      <c r="A35" s="51" t="s">
        <v>60</v>
      </c>
      <c r="B35" s="32">
        <f t="shared" si="39"/>
        <v>0</v>
      </c>
      <c r="C35" s="40"/>
      <c r="D35" s="17">
        <f t="shared" si="40"/>
        <v>0</v>
      </c>
      <c r="E35" s="17">
        <f>Parametrit!$B$4-2027</f>
        <v>-3</v>
      </c>
      <c r="F35" s="40"/>
      <c r="G35" s="40"/>
      <c r="H35" s="85" t="str">
        <f>IF('Investoinnit ennen 2024'!G35="","",'Investoinnit ennen 2024'!G35)</f>
        <v/>
      </c>
      <c r="I35" s="32">
        <f t="shared" si="41"/>
        <v>0</v>
      </c>
      <c r="J35" s="17">
        <f t="shared" si="42"/>
        <v>0</v>
      </c>
      <c r="K35" s="17">
        <f t="shared" si="43"/>
        <v>0</v>
      </c>
      <c r="L35" s="17">
        <f t="shared" si="44"/>
        <v>0</v>
      </c>
      <c r="M35" s="24" cm="1">
        <f t="array" ref="M35">ROUND('Investoinnit ennen 2024'!K35*(Parametrit!$B$11/Parametrit!$B$7),_xlfn.IFS('2024'!S35=100,-2,'2024'!S35=1,0))</f>
        <v>0</v>
      </c>
      <c r="N35" s="24"/>
      <c r="O35" s="25">
        <f>'Investoinnit ennen 2024'!L35</f>
        <v>20</v>
      </c>
      <c r="P35" s="60">
        <f>'Investoinnit ennen 2024'!M35</f>
        <v>20</v>
      </c>
      <c r="Q35" s="26" t="str">
        <f t="shared" si="45"/>
        <v>OK</v>
      </c>
      <c r="S35">
        <v>100</v>
      </c>
    </row>
    <row r="36" spans="1:19" ht="15.75" thickBot="1" x14ac:dyDescent="0.3">
      <c r="A36" s="51" t="s">
        <v>61</v>
      </c>
      <c r="B36" s="32">
        <f t="shared" si="39"/>
        <v>0</v>
      </c>
      <c r="C36" s="40"/>
      <c r="D36" s="17">
        <f t="shared" si="40"/>
        <v>0</v>
      </c>
      <c r="E36" s="17">
        <f>Parametrit!$B$4-2027</f>
        <v>-3</v>
      </c>
      <c r="F36" s="40"/>
      <c r="G36" s="40"/>
      <c r="H36" s="85" t="str">
        <f>IF('Investoinnit ennen 2024'!G36="","",'Investoinnit ennen 2024'!G36)</f>
        <v/>
      </c>
      <c r="I36" s="32">
        <f t="shared" si="41"/>
        <v>0</v>
      </c>
      <c r="J36" s="17">
        <f t="shared" si="42"/>
        <v>0</v>
      </c>
      <c r="K36" s="17">
        <f t="shared" si="43"/>
        <v>0</v>
      </c>
      <c r="L36" s="17">
        <f t="shared" si="44"/>
        <v>0</v>
      </c>
      <c r="M36" s="24" cm="1">
        <f t="array" ref="M36">ROUND('Investoinnit ennen 2024'!K36*(Parametrit!$B$11/Parametrit!$B$7),_xlfn.IFS('2024'!S36=100,-2,'2024'!S36=1,0))</f>
        <v>0</v>
      </c>
      <c r="N36" s="24"/>
      <c r="O36" s="25">
        <f>'Investoinnit ennen 2024'!L36</f>
        <v>65</v>
      </c>
      <c r="P36" s="60">
        <f>'Investoinnit ennen 2024'!M36</f>
        <v>65</v>
      </c>
      <c r="Q36" s="26" t="str">
        <f t="shared" si="45"/>
        <v>OK</v>
      </c>
      <c r="S36">
        <v>100</v>
      </c>
    </row>
    <row r="37" spans="1:19" ht="30" customHeight="1" thickBot="1" x14ac:dyDescent="0.3">
      <c r="A37" s="51" t="s">
        <v>62</v>
      </c>
      <c r="B37" s="32">
        <f t="shared" si="39"/>
        <v>0</v>
      </c>
      <c r="C37" s="40"/>
      <c r="D37" s="17">
        <f t="shared" si="40"/>
        <v>0</v>
      </c>
      <c r="E37" s="17">
        <f>Parametrit!$B$4-2027</f>
        <v>-3</v>
      </c>
      <c r="F37" s="40"/>
      <c r="G37" s="40"/>
      <c r="H37" s="85" t="str">
        <f>IF('Investoinnit ennen 2024'!G37="","",'Investoinnit ennen 2024'!G37)</f>
        <v/>
      </c>
      <c r="I37" s="32">
        <f t="shared" si="41"/>
        <v>0</v>
      </c>
      <c r="J37" s="17">
        <f t="shared" si="42"/>
        <v>0</v>
      </c>
      <c r="K37" s="17">
        <f t="shared" si="43"/>
        <v>0</v>
      </c>
      <c r="L37" s="17">
        <f t="shared" si="44"/>
        <v>0</v>
      </c>
      <c r="M37" s="24" cm="1">
        <f t="array" ref="M37">ROUND('Investoinnit ennen 2024'!K37*(Parametrit!$B$11/Parametrit!$B$7),_xlfn.IFS('2024'!S37=100,-2,'2024'!S37=1,0))</f>
        <v>0</v>
      </c>
      <c r="N37" s="24"/>
      <c r="O37" s="25">
        <f>'Investoinnit ennen 2024'!L37</f>
        <v>65</v>
      </c>
      <c r="P37" s="60">
        <f>'Investoinnit ennen 2024'!M37</f>
        <v>65</v>
      </c>
      <c r="Q37" s="26" t="str">
        <f t="shared" si="45"/>
        <v>OK</v>
      </c>
      <c r="S37">
        <v>100</v>
      </c>
    </row>
    <row r="38" spans="1:19" ht="25.5" customHeight="1" thickBot="1" x14ac:dyDescent="0.3">
      <c r="A38" s="51" t="s">
        <v>63</v>
      </c>
      <c r="B38" s="32">
        <f t="shared" si="39"/>
        <v>0</v>
      </c>
      <c r="C38" s="40"/>
      <c r="D38" s="17">
        <f t="shared" si="40"/>
        <v>0</v>
      </c>
      <c r="E38" s="17">
        <f>Parametrit!$B$4-2027</f>
        <v>-3</v>
      </c>
      <c r="F38" s="40"/>
      <c r="G38" s="40"/>
      <c r="H38" s="85" t="str">
        <f>IF('Investoinnit ennen 2024'!G38="","",'Investoinnit ennen 2024'!G38)</f>
        <v/>
      </c>
      <c r="I38" s="32">
        <f t="shared" si="41"/>
        <v>0</v>
      </c>
      <c r="J38" s="17">
        <f t="shared" si="42"/>
        <v>0</v>
      </c>
      <c r="K38" s="17">
        <f t="shared" si="43"/>
        <v>0</v>
      </c>
      <c r="L38" s="17">
        <f t="shared" si="44"/>
        <v>0</v>
      </c>
      <c r="M38" s="24" cm="1">
        <f t="array" ref="M38">ROUND('Investoinnit ennen 2024'!K38*(Parametrit!$B$11/Parametrit!$B$7),_xlfn.IFS('2024'!S38=100,-2,'2024'!S38=1,0))</f>
        <v>0</v>
      </c>
      <c r="N38" s="24"/>
      <c r="O38" s="25">
        <f>'Investoinnit ennen 2024'!L38</f>
        <v>20</v>
      </c>
      <c r="P38" s="60">
        <f>'Investoinnit ennen 2024'!M38</f>
        <v>20</v>
      </c>
      <c r="Q38" s="26" t="str">
        <f t="shared" si="45"/>
        <v>OK</v>
      </c>
      <c r="S38">
        <v>100</v>
      </c>
    </row>
    <row r="39" spans="1:19" ht="15.75" thickBot="1" x14ac:dyDescent="0.3">
      <c r="A39" s="51" t="s">
        <v>64</v>
      </c>
      <c r="B39" s="32">
        <f t="shared" si="39"/>
        <v>0</v>
      </c>
      <c r="C39" s="40"/>
      <c r="D39" s="17">
        <f t="shared" si="40"/>
        <v>0</v>
      </c>
      <c r="E39" s="17">
        <f>Parametrit!$B$4-2027</f>
        <v>-3</v>
      </c>
      <c r="F39" s="40"/>
      <c r="G39" s="40"/>
      <c r="H39" s="85" t="str">
        <f>IF('Investoinnit ennen 2024'!G39="","",'Investoinnit ennen 2024'!G39)</f>
        <v/>
      </c>
      <c r="I39" s="32">
        <f t="shared" si="41"/>
        <v>0</v>
      </c>
      <c r="J39" s="17">
        <f t="shared" si="42"/>
        <v>0</v>
      </c>
      <c r="K39" s="17">
        <f t="shared" si="43"/>
        <v>0</v>
      </c>
      <c r="L39" s="17">
        <f t="shared" si="44"/>
        <v>0</v>
      </c>
      <c r="M39" s="24" cm="1">
        <f t="array" ref="M39">ROUND('Investoinnit ennen 2024'!K39*(Parametrit!$B$11/Parametrit!$B$7),_xlfn.IFS('2024'!S39=100,-2,'2024'!S39=1,0))</f>
        <v>0</v>
      </c>
      <c r="N39" s="24"/>
      <c r="O39" s="25">
        <f>'Investoinnit ennen 2024'!L39</f>
        <v>65</v>
      </c>
      <c r="P39" s="60">
        <f>'Investoinnit ennen 2024'!M39</f>
        <v>65</v>
      </c>
      <c r="Q39" s="26" t="str">
        <f t="shared" si="45"/>
        <v>OK</v>
      </c>
      <c r="S39">
        <v>100</v>
      </c>
    </row>
    <row r="40" spans="1:19" ht="21.75" thickBot="1" x14ac:dyDescent="0.3">
      <c r="A40" s="51" t="s">
        <v>65</v>
      </c>
      <c r="B40" s="32">
        <f t="shared" si="39"/>
        <v>0</v>
      </c>
      <c r="C40" s="40"/>
      <c r="D40" s="17">
        <f t="shared" si="40"/>
        <v>0</v>
      </c>
      <c r="E40" s="17">
        <f>Parametrit!$B$4-2027</f>
        <v>-3</v>
      </c>
      <c r="F40" s="40"/>
      <c r="G40" s="40"/>
      <c r="H40" s="85" t="str">
        <f>IF('Investoinnit ennen 2024'!G40="","",'Investoinnit ennen 2024'!G40)</f>
        <v/>
      </c>
      <c r="I40" s="32">
        <f t="shared" si="41"/>
        <v>0</v>
      </c>
      <c r="J40" s="17">
        <f t="shared" si="42"/>
        <v>0</v>
      </c>
      <c r="K40" s="17">
        <f t="shared" si="43"/>
        <v>0</v>
      </c>
      <c r="L40" s="17">
        <f t="shared" si="44"/>
        <v>0</v>
      </c>
      <c r="M40" s="24" cm="1">
        <f t="array" ref="M40">ROUND('Investoinnit ennen 2024'!K40*(Parametrit!$B$11/Parametrit!$B$7),_xlfn.IFS('2024'!S40=100,-2,'2024'!S40=1,0))</f>
        <v>0</v>
      </c>
      <c r="N40" s="24"/>
      <c r="O40" s="25">
        <f>'Investoinnit ennen 2024'!L40</f>
        <v>65</v>
      </c>
      <c r="P40" s="60">
        <f>'Investoinnit ennen 2024'!M40</f>
        <v>65</v>
      </c>
      <c r="Q40" s="26" t="str">
        <f t="shared" si="45"/>
        <v>OK</v>
      </c>
      <c r="S40">
        <v>100</v>
      </c>
    </row>
    <row r="41" spans="1:19" ht="15.75" thickBot="1" x14ac:dyDescent="0.3">
      <c r="A41" s="51" t="s">
        <v>66</v>
      </c>
      <c r="B41" s="32">
        <f t="shared" si="39"/>
        <v>0</v>
      </c>
      <c r="C41" s="40"/>
      <c r="D41" s="17">
        <f t="shared" si="40"/>
        <v>0</v>
      </c>
      <c r="E41" s="17">
        <f>Parametrit!$B$4-2027</f>
        <v>-3</v>
      </c>
      <c r="F41" s="40"/>
      <c r="G41" s="40"/>
      <c r="H41" s="85" t="str">
        <f>IF('Investoinnit ennen 2024'!G41="","",'Investoinnit ennen 2024'!G41)</f>
        <v/>
      </c>
      <c r="I41" s="32">
        <f t="shared" si="41"/>
        <v>0</v>
      </c>
      <c r="J41" s="17">
        <f t="shared" si="42"/>
        <v>0</v>
      </c>
      <c r="K41" s="17">
        <f t="shared" si="43"/>
        <v>0</v>
      </c>
      <c r="L41" s="17">
        <f t="shared" si="44"/>
        <v>0</v>
      </c>
      <c r="M41" s="24" cm="1">
        <f t="array" ref="M41">ROUND('Investoinnit ennen 2024'!K41*(Parametrit!$B$11/Parametrit!$B$7),_xlfn.IFS('2024'!S41=100,-2,'2024'!S41=1,0))</f>
        <v>0</v>
      </c>
      <c r="N41" s="24"/>
      <c r="O41" s="25">
        <f>'Investoinnit ennen 2024'!L41</f>
        <v>20</v>
      </c>
      <c r="P41" s="60">
        <f>'Investoinnit ennen 2024'!M41</f>
        <v>20</v>
      </c>
      <c r="Q41" s="26" t="str">
        <f t="shared" si="45"/>
        <v>OK</v>
      </c>
      <c r="S41">
        <v>100</v>
      </c>
    </row>
    <row r="42" spans="1:19" ht="15.75" thickBot="1" x14ac:dyDescent="0.3">
      <c r="A42" s="51" t="s">
        <v>67</v>
      </c>
      <c r="B42" s="32">
        <f t="shared" si="39"/>
        <v>0</v>
      </c>
      <c r="C42" s="40"/>
      <c r="D42" s="17">
        <f t="shared" si="40"/>
        <v>0</v>
      </c>
      <c r="E42" s="17">
        <f>Parametrit!$B$4-2027</f>
        <v>-3</v>
      </c>
      <c r="F42" s="40"/>
      <c r="G42" s="40"/>
      <c r="H42" s="85" t="str">
        <f>IF('Investoinnit ennen 2024'!G42="","",'Investoinnit ennen 2024'!G42)</f>
        <v/>
      </c>
      <c r="I42" s="32">
        <f t="shared" si="41"/>
        <v>0</v>
      </c>
      <c r="J42" s="17">
        <f t="shared" si="42"/>
        <v>0</v>
      </c>
      <c r="K42" s="17">
        <f t="shared" si="43"/>
        <v>0</v>
      </c>
      <c r="L42" s="17">
        <f t="shared" si="44"/>
        <v>0</v>
      </c>
      <c r="M42" s="24" cm="1">
        <f t="array" ref="M42">ROUND('Investoinnit ennen 2024'!K42*(Parametrit!$B$11/Parametrit!$B$7),_xlfn.IFS('2024'!S42=100,-2,'2024'!S42=1,0))</f>
        <v>0</v>
      </c>
      <c r="N42" s="24"/>
      <c r="O42" s="25">
        <f>'Investoinnit ennen 2024'!L42</f>
        <v>65</v>
      </c>
      <c r="P42" s="60">
        <f>'Investoinnit ennen 2024'!M42</f>
        <v>65</v>
      </c>
      <c r="Q42" s="26" t="str">
        <f t="shared" si="45"/>
        <v>OK</v>
      </c>
      <c r="S42">
        <v>100</v>
      </c>
    </row>
    <row r="43" spans="1:19" ht="15.75" thickBot="1" x14ac:dyDescent="0.3">
      <c r="A43" s="51" t="s">
        <v>68</v>
      </c>
      <c r="B43" s="32">
        <f t="shared" si="39"/>
        <v>0</v>
      </c>
      <c r="C43" s="40"/>
      <c r="D43" s="17">
        <f t="shared" si="40"/>
        <v>0</v>
      </c>
      <c r="E43" s="17">
        <f>Parametrit!$B$4-2027</f>
        <v>-3</v>
      </c>
      <c r="F43" s="40"/>
      <c r="G43" s="40"/>
      <c r="H43" s="85" t="str">
        <f>IF('Investoinnit ennen 2024'!G43="","",'Investoinnit ennen 2024'!G43)</f>
        <v/>
      </c>
      <c r="I43" s="32">
        <f t="shared" si="41"/>
        <v>0</v>
      </c>
      <c r="J43" s="17">
        <f t="shared" si="42"/>
        <v>0</v>
      </c>
      <c r="K43" s="17">
        <f t="shared" si="43"/>
        <v>0</v>
      </c>
      <c r="L43" s="17">
        <f t="shared" si="44"/>
        <v>0</v>
      </c>
      <c r="M43" s="24" cm="1">
        <f t="array" ref="M43">ROUND('Investoinnit ennen 2024'!K43*(Parametrit!$B$11/Parametrit!$B$7),_xlfn.IFS('2024'!S43=100,-2,'2024'!S43=1,0))</f>
        <v>0</v>
      </c>
      <c r="N43" s="24"/>
      <c r="O43" s="25">
        <f>'Investoinnit ennen 2024'!L43</f>
        <v>65</v>
      </c>
      <c r="P43" s="60">
        <f>'Investoinnit ennen 2024'!M43</f>
        <v>65</v>
      </c>
      <c r="Q43" s="26" t="str">
        <f t="shared" si="45"/>
        <v>OK</v>
      </c>
      <c r="S43">
        <v>100</v>
      </c>
    </row>
    <row r="44" spans="1:19" ht="15.75" thickBot="1" x14ac:dyDescent="0.3">
      <c r="A44" s="51" t="s">
        <v>69</v>
      </c>
      <c r="B44" s="32">
        <f t="shared" si="39"/>
        <v>0</v>
      </c>
      <c r="C44" s="40"/>
      <c r="D44" s="17">
        <f t="shared" si="40"/>
        <v>0</v>
      </c>
      <c r="E44" s="17">
        <f>Parametrit!$B$4-2027</f>
        <v>-3</v>
      </c>
      <c r="F44" s="40"/>
      <c r="G44" s="40"/>
      <c r="H44" s="85" t="str">
        <f>IF('Investoinnit ennen 2024'!G44="","",'Investoinnit ennen 2024'!G44)</f>
        <v/>
      </c>
      <c r="I44" s="32">
        <f t="shared" si="41"/>
        <v>0</v>
      </c>
      <c r="J44" s="17">
        <f t="shared" si="42"/>
        <v>0</v>
      </c>
      <c r="K44" s="17">
        <f t="shared" si="43"/>
        <v>0</v>
      </c>
      <c r="L44" s="17">
        <f t="shared" si="44"/>
        <v>0</v>
      </c>
      <c r="M44" s="24" cm="1">
        <f t="array" ref="M44">ROUND('Investoinnit ennen 2024'!K44*(Parametrit!$B$11/Parametrit!$B$7),_xlfn.IFS('2024'!S44=100,-2,'2024'!S44=1,0))</f>
        <v>0</v>
      </c>
      <c r="N44" s="24"/>
      <c r="O44" s="25">
        <f>'Investoinnit ennen 2024'!L44</f>
        <v>20</v>
      </c>
      <c r="P44" s="60">
        <f>'Investoinnit ennen 2024'!M44</f>
        <v>20</v>
      </c>
      <c r="Q44" s="26" t="str">
        <f t="shared" si="45"/>
        <v>OK</v>
      </c>
      <c r="S44">
        <v>100</v>
      </c>
    </row>
    <row r="45" spans="1:19" ht="15.75" thickBot="1" x14ac:dyDescent="0.3">
      <c r="A45" s="51" t="s">
        <v>70</v>
      </c>
      <c r="B45" s="32">
        <f t="shared" si="39"/>
        <v>0</v>
      </c>
      <c r="C45" s="40"/>
      <c r="D45" s="17">
        <f t="shared" si="40"/>
        <v>0</v>
      </c>
      <c r="E45" s="17">
        <f>Parametrit!$B$4-2027</f>
        <v>-3</v>
      </c>
      <c r="F45" s="40"/>
      <c r="G45" s="40"/>
      <c r="H45" s="85" t="str">
        <f>IF('Investoinnit ennen 2024'!G45="","",'Investoinnit ennen 2024'!G45)</f>
        <v/>
      </c>
      <c r="I45" s="32">
        <f t="shared" si="41"/>
        <v>0</v>
      </c>
      <c r="J45" s="17">
        <f t="shared" si="42"/>
        <v>0</v>
      </c>
      <c r="K45" s="17">
        <f t="shared" si="43"/>
        <v>0</v>
      </c>
      <c r="L45" s="17">
        <f t="shared" si="44"/>
        <v>0</v>
      </c>
      <c r="M45" s="24" cm="1">
        <f t="array" ref="M45">ROUND('Investoinnit ennen 2024'!K45*(Parametrit!$B$11/Parametrit!$B$7),_xlfn.IFS('2024'!S45=100,-2,'2024'!S45=1,0))</f>
        <v>0</v>
      </c>
      <c r="N45" s="24"/>
      <c r="O45" s="25">
        <f>'Investoinnit ennen 2024'!L45</f>
        <v>65</v>
      </c>
      <c r="P45" s="60">
        <f>'Investoinnit ennen 2024'!M45</f>
        <v>65</v>
      </c>
      <c r="Q45" s="26" t="str">
        <f t="shared" si="45"/>
        <v>OK</v>
      </c>
      <c r="S45">
        <v>100</v>
      </c>
    </row>
    <row r="46" spans="1:19" ht="15.75" thickBot="1" x14ac:dyDescent="0.3">
      <c r="A46" s="51" t="s">
        <v>71</v>
      </c>
      <c r="B46" s="32">
        <f t="shared" si="39"/>
        <v>0</v>
      </c>
      <c r="C46" s="40"/>
      <c r="D46" s="17">
        <f t="shared" si="40"/>
        <v>0</v>
      </c>
      <c r="E46" s="17">
        <f>Parametrit!$B$4-2027</f>
        <v>-3</v>
      </c>
      <c r="F46" s="40"/>
      <c r="G46" s="40"/>
      <c r="H46" s="85" t="str">
        <f>IF('Investoinnit ennen 2024'!G46="","",'Investoinnit ennen 2024'!G46)</f>
        <v/>
      </c>
      <c r="I46" s="32">
        <f t="shared" si="41"/>
        <v>0</v>
      </c>
      <c r="J46" s="17">
        <f t="shared" si="42"/>
        <v>0</v>
      </c>
      <c r="K46" s="17">
        <f t="shared" si="43"/>
        <v>0</v>
      </c>
      <c r="L46" s="17">
        <f t="shared" si="44"/>
        <v>0</v>
      </c>
      <c r="M46" s="24" cm="1">
        <f t="array" ref="M46">ROUND('Investoinnit ennen 2024'!K46*(Parametrit!$B$11/Parametrit!$B$7),_xlfn.IFS('2024'!S46=100,-2,'2024'!S46=1,0))</f>
        <v>0</v>
      </c>
      <c r="N46" s="24"/>
      <c r="O46" s="25">
        <f>'Investoinnit ennen 2024'!L46</f>
        <v>20</v>
      </c>
      <c r="P46" s="60">
        <f>'Investoinnit ennen 2024'!M46</f>
        <v>20</v>
      </c>
      <c r="Q46" s="26" t="str">
        <f t="shared" si="45"/>
        <v>OK</v>
      </c>
      <c r="S46">
        <v>100</v>
      </c>
    </row>
    <row r="47" spans="1:19" ht="15.75" thickBot="1" x14ac:dyDescent="0.3">
      <c r="A47" s="46" t="s">
        <v>72</v>
      </c>
      <c r="B47" s="72"/>
      <c r="C47" s="42"/>
      <c r="D47" s="50"/>
      <c r="E47" s="50"/>
      <c r="F47" s="42"/>
      <c r="G47" s="42"/>
      <c r="H47" s="90"/>
      <c r="I47" s="72"/>
      <c r="J47" s="50"/>
      <c r="K47" s="50"/>
      <c r="L47" s="50"/>
      <c r="M47" s="70"/>
      <c r="N47" s="70"/>
      <c r="O47" s="71"/>
      <c r="P47" s="74"/>
      <c r="Q47" s="26"/>
      <c r="S47">
        <v>100</v>
      </c>
    </row>
    <row r="48" spans="1:19" ht="25.5" customHeight="1" thickBot="1" x14ac:dyDescent="0.3">
      <c r="A48" s="51" t="s">
        <v>73</v>
      </c>
      <c r="B48" s="32">
        <f t="shared" ref="B48:B58" si="46">F48-G48</f>
        <v>0</v>
      </c>
      <c r="C48" s="40"/>
      <c r="D48" s="17">
        <f t="shared" ref="D48:D58" si="47">B48*C48/100</f>
        <v>0</v>
      </c>
      <c r="E48" s="17">
        <f>Parametrit!$B$4-2027</f>
        <v>-3</v>
      </c>
      <c r="F48" s="40"/>
      <c r="G48" s="40"/>
      <c r="H48" s="85" t="str">
        <f>IF('Investoinnit ennen 2024'!G48="","",'Investoinnit ennen 2024'!G48)</f>
        <v/>
      </c>
      <c r="I48" s="32">
        <f t="shared" ref="I48:I58" si="48">IF(N48="",(D48*(M48))/1000,(D48*(N48))/1000)</f>
        <v>0</v>
      </c>
      <c r="J48" s="17">
        <f t="shared" ref="J48:J58" si="49">IF(D48=0,0,I48*(1-E48/H48))</f>
        <v>0</v>
      </c>
      <c r="K48" s="17">
        <f t="shared" ref="K48:K58" si="50">IF(I48=0,0,I48/H48)</f>
        <v>0</v>
      </c>
      <c r="L48" s="17">
        <f t="shared" ref="L48:L58" si="51">IF(N48="",F48*(C48/100)*(M48)/1000,F48*(C48/100)*(N48)/1000)</f>
        <v>0</v>
      </c>
      <c r="M48" s="24" cm="1">
        <f t="array" ref="M48">ROUND('Investoinnit ennen 2024'!K48*(Parametrit!$B$11/Parametrit!$B$7),_xlfn.IFS('2024'!S48=100,-2,'2024'!S48=1,0))</f>
        <v>0</v>
      </c>
      <c r="N48" s="24"/>
      <c r="O48" s="25">
        <f>'Investoinnit ennen 2024'!L48</f>
        <v>60</v>
      </c>
      <c r="P48" s="60">
        <f>'Investoinnit ennen 2024'!M48</f>
        <v>60</v>
      </c>
      <c r="Q48" s="26" t="str">
        <f t="shared" ref="Q48:Q58" si="52">IF(AND(B48&gt;0,C48=""),"Ilmoita tuella rahoitettu osuus",IF(C48&gt;100,"Tuella rahoitettu osuus ei voi olla yli 100",IF(AND(B48&gt;0,H48=""),"Pitoaika puuttuu",IF(E48&gt;H48,"Keski-ikä ei voi olla suurempi kuin pitoaika",IF(AND(B48&gt;0,E48=""),"Keski-ikä puuttuu",IF(AND(B48&gt;0,OR(H48&lt;O48,H48&gt;P48)),"Syötetty pitoaika ei ole pitoaikavälin sisällä","OK"))))))</f>
        <v>OK</v>
      </c>
      <c r="S48">
        <v>100</v>
      </c>
    </row>
    <row r="49" spans="1:19" ht="15.75" thickBot="1" x14ac:dyDescent="0.3">
      <c r="A49" s="51" t="s">
        <v>74</v>
      </c>
      <c r="B49" s="32">
        <f t="shared" si="46"/>
        <v>0</v>
      </c>
      <c r="C49" s="40"/>
      <c r="D49" s="17">
        <f t="shared" si="47"/>
        <v>0</v>
      </c>
      <c r="E49" s="17">
        <f>Parametrit!$B$4-2027</f>
        <v>-3</v>
      </c>
      <c r="F49" s="40"/>
      <c r="G49" s="40"/>
      <c r="H49" s="85" t="str">
        <f>IF('Investoinnit ennen 2024'!G49="","",'Investoinnit ennen 2024'!G49)</f>
        <v/>
      </c>
      <c r="I49" s="32">
        <f t="shared" si="48"/>
        <v>0</v>
      </c>
      <c r="J49" s="17">
        <f t="shared" si="49"/>
        <v>0</v>
      </c>
      <c r="K49" s="17">
        <f t="shared" si="50"/>
        <v>0</v>
      </c>
      <c r="L49" s="17">
        <f t="shared" si="51"/>
        <v>0</v>
      </c>
      <c r="M49" s="24" cm="1">
        <f t="array" ref="M49">ROUND('Investoinnit ennen 2024'!K49*(Parametrit!$B$11/Parametrit!$B$7),_xlfn.IFS('2024'!S49=100,-2,'2024'!S49=1,0))</f>
        <v>0</v>
      </c>
      <c r="N49" s="24"/>
      <c r="O49" s="25">
        <f>'Investoinnit ennen 2024'!L49</f>
        <v>60</v>
      </c>
      <c r="P49" s="60">
        <f>'Investoinnit ennen 2024'!M49</f>
        <v>60</v>
      </c>
      <c r="Q49" s="26" t="str">
        <f t="shared" si="52"/>
        <v>OK</v>
      </c>
      <c r="S49">
        <v>100</v>
      </c>
    </row>
    <row r="50" spans="1:19" ht="15.75" thickBot="1" x14ac:dyDescent="0.3">
      <c r="A50" s="51" t="s">
        <v>75</v>
      </c>
      <c r="B50" s="32">
        <f t="shared" si="46"/>
        <v>0</v>
      </c>
      <c r="C50" s="40"/>
      <c r="D50" s="17">
        <f t="shared" si="47"/>
        <v>0</v>
      </c>
      <c r="E50" s="17">
        <f>Parametrit!$B$4-2027</f>
        <v>-3</v>
      </c>
      <c r="F50" s="40"/>
      <c r="G50" s="40"/>
      <c r="H50" s="85" t="str">
        <f>IF('Investoinnit ennen 2024'!G50="","",'Investoinnit ennen 2024'!G50)</f>
        <v/>
      </c>
      <c r="I50" s="32">
        <f t="shared" si="48"/>
        <v>0</v>
      </c>
      <c r="J50" s="17">
        <f t="shared" si="49"/>
        <v>0</v>
      </c>
      <c r="K50" s="17">
        <f t="shared" si="50"/>
        <v>0</v>
      </c>
      <c r="L50" s="17">
        <f t="shared" si="51"/>
        <v>0</v>
      </c>
      <c r="M50" s="24" cm="1">
        <f t="array" ref="M50">ROUND('Investoinnit ennen 2024'!K50*(Parametrit!$B$11/Parametrit!$B$7),_xlfn.IFS('2024'!S50=100,-2,'2024'!S50=1,0))</f>
        <v>0</v>
      </c>
      <c r="N50" s="24"/>
      <c r="O50" s="25">
        <f>'Investoinnit ennen 2024'!L50</f>
        <v>60</v>
      </c>
      <c r="P50" s="60">
        <f>'Investoinnit ennen 2024'!M50</f>
        <v>60</v>
      </c>
      <c r="Q50" s="26" t="str">
        <f t="shared" si="52"/>
        <v>OK</v>
      </c>
      <c r="S50">
        <v>100</v>
      </c>
    </row>
    <row r="51" spans="1:19" ht="15.75" thickBot="1" x14ac:dyDescent="0.3">
      <c r="A51" s="51" t="s">
        <v>76</v>
      </c>
      <c r="B51" s="32">
        <f t="shared" si="46"/>
        <v>0</v>
      </c>
      <c r="C51" s="40"/>
      <c r="D51" s="17">
        <f t="shared" si="47"/>
        <v>0</v>
      </c>
      <c r="E51" s="17">
        <f>Parametrit!$B$4-2027</f>
        <v>-3</v>
      </c>
      <c r="F51" s="40"/>
      <c r="G51" s="40"/>
      <c r="H51" s="85" t="str">
        <f>IF('Investoinnit ennen 2024'!G51="","",'Investoinnit ennen 2024'!G51)</f>
        <v/>
      </c>
      <c r="I51" s="32">
        <f t="shared" si="48"/>
        <v>0</v>
      </c>
      <c r="J51" s="17">
        <f t="shared" si="49"/>
        <v>0</v>
      </c>
      <c r="K51" s="17">
        <f t="shared" si="50"/>
        <v>0</v>
      </c>
      <c r="L51" s="17">
        <f t="shared" si="51"/>
        <v>0</v>
      </c>
      <c r="M51" s="24" cm="1">
        <f t="array" ref="M51">ROUND('Investoinnit ennen 2024'!K51*(Parametrit!$B$11/Parametrit!$B$7),_xlfn.IFS('2024'!S51=100,-2,'2024'!S51=1,0))</f>
        <v>0</v>
      </c>
      <c r="N51" s="24"/>
      <c r="O51" s="25">
        <f>'Investoinnit ennen 2024'!L51</f>
        <v>60</v>
      </c>
      <c r="P51" s="60">
        <f>'Investoinnit ennen 2024'!M51</f>
        <v>60</v>
      </c>
      <c r="Q51" s="26" t="str">
        <f t="shared" si="52"/>
        <v>OK</v>
      </c>
      <c r="S51">
        <v>100</v>
      </c>
    </row>
    <row r="52" spans="1:19" ht="15.75" thickBot="1" x14ac:dyDescent="0.3">
      <c r="A52" s="51" t="s">
        <v>77</v>
      </c>
      <c r="B52" s="32">
        <f t="shared" si="46"/>
        <v>0</v>
      </c>
      <c r="C52" s="40"/>
      <c r="D52" s="17">
        <f t="shared" si="47"/>
        <v>0</v>
      </c>
      <c r="E52" s="17">
        <f>Parametrit!$B$4-2027</f>
        <v>-3</v>
      </c>
      <c r="F52" s="40"/>
      <c r="G52" s="40"/>
      <c r="H52" s="85" t="str">
        <f>IF('Investoinnit ennen 2024'!G52="","",'Investoinnit ennen 2024'!G52)</f>
        <v/>
      </c>
      <c r="I52" s="32">
        <f t="shared" si="48"/>
        <v>0</v>
      </c>
      <c r="J52" s="17">
        <f t="shared" si="49"/>
        <v>0</v>
      </c>
      <c r="K52" s="17">
        <f t="shared" si="50"/>
        <v>0</v>
      </c>
      <c r="L52" s="17">
        <f t="shared" si="51"/>
        <v>0</v>
      </c>
      <c r="M52" s="24" cm="1">
        <f t="array" ref="M52">ROUND('Investoinnit ennen 2024'!K52*(Parametrit!$B$11/Parametrit!$B$7),_xlfn.IFS('2024'!S52=100,-2,'2024'!S52=1,0))</f>
        <v>0</v>
      </c>
      <c r="N52" s="24"/>
      <c r="O52" s="25">
        <f>'Investoinnit ennen 2024'!L52</f>
        <v>60</v>
      </c>
      <c r="P52" s="60">
        <f>'Investoinnit ennen 2024'!M52</f>
        <v>60</v>
      </c>
      <c r="Q52" s="26" t="str">
        <f t="shared" si="52"/>
        <v>OK</v>
      </c>
      <c r="S52">
        <v>100</v>
      </c>
    </row>
    <row r="53" spans="1:19" ht="15.75" thickBot="1" x14ac:dyDescent="0.3">
      <c r="A53" s="51" t="s">
        <v>78</v>
      </c>
      <c r="B53" s="32">
        <f t="shared" si="46"/>
        <v>0</v>
      </c>
      <c r="C53" s="40"/>
      <c r="D53" s="17">
        <f t="shared" si="47"/>
        <v>0</v>
      </c>
      <c r="E53" s="17">
        <f>Parametrit!$B$4-2027</f>
        <v>-3</v>
      </c>
      <c r="F53" s="40"/>
      <c r="G53" s="40"/>
      <c r="H53" s="85" t="str">
        <f>IF('Investoinnit ennen 2024'!G53="","",'Investoinnit ennen 2024'!G53)</f>
        <v/>
      </c>
      <c r="I53" s="32">
        <f t="shared" si="48"/>
        <v>0</v>
      </c>
      <c r="J53" s="17">
        <f t="shared" si="49"/>
        <v>0</v>
      </c>
      <c r="K53" s="17">
        <f t="shared" si="50"/>
        <v>0</v>
      </c>
      <c r="L53" s="17">
        <f t="shared" si="51"/>
        <v>0</v>
      </c>
      <c r="M53" s="24" cm="1">
        <f t="array" ref="M53">ROUND('Investoinnit ennen 2024'!K53*(Parametrit!$B$11/Parametrit!$B$7),_xlfn.IFS('2024'!S53=100,-2,'2024'!S53=1,0))</f>
        <v>0</v>
      </c>
      <c r="N53" s="24"/>
      <c r="O53" s="25">
        <f>'Investoinnit ennen 2024'!L53</f>
        <v>60</v>
      </c>
      <c r="P53" s="60">
        <f>'Investoinnit ennen 2024'!M53</f>
        <v>60</v>
      </c>
      <c r="Q53" s="26" t="str">
        <f t="shared" si="52"/>
        <v>OK</v>
      </c>
      <c r="S53">
        <v>100</v>
      </c>
    </row>
    <row r="54" spans="1:19" ht="15.75" thickBot="1" x14ac:dyDescent="0.3">
      <c r="A54" s="51" t="s">
        <v>79</v>
      </c>
      <c r="B54" s="32">
        <f t="shared" si="46"/>
        <v>0</v>
      </c>
      <c r="C54" s="40"/>
      <c r="D54" s="17">
        <f t="shared" si="47"/>
        <v>0</v>
      </c>
      <c r="E54" s="17">
        <f>Parametrit!$B$4-2027</f>
        <v>-3</v>
      </c>
      <c r="F54" s="40"/>
      <c r="G54" s="40"/>
      <c r="H54" s="85" t="str">
        <f>IF('Investoinnit ennen 2024'!G54="","",'Investoinnit ennen 2024'!G54)</f>
        <v/>
      </c>
      <c r="I54" s="32">
        <f t="shared" si="48"/>
        <v>0</v>
      </c>
      <c r="J54" s="17">
        <f t="shared" si="49"/>
        <v>0</v>
      </c>
      <c r="K54" s="17">
        <f t="shared" si="50"/>
        <v>0</v>
      </c>
      <c r="L54" s="17">
        <f t="shared" si="51"/>
        <v>0</v>
      </c>
      <c r="M54" s="24" cm="1">
        <f t="array" ref="M54">ROUND('Investoinnit ennen 2024'!K54*(Parametrit!$B$11/Parametrit!$B$7),_xlfn.IFS('2024'!S54=100,-2,'2024'!S54=1,0))</f>
        <v>0</v>
      </c>
      <c r="N54" s="24"/>
      <c r="O54" s="25">
        <f>'Investoinnit ennen 2024'!L54</f>
        <v>60</v>
      </c>
      <c r="P54" s="60">
        <f>'Investoinnit ennen 2024'!M54</f>
        <v>60</v>
      </c>
      <c r="Q54" s="26" t="str">
        <f t="shared" si="52"/>
        <v>OK</v>
      </c>
      <c r="S54">
        <v>100</v>
      </c>
    </row>
    <row r="55" spans="1:19" ht="15.75" thickBot="1" x14ac:dyDescent="0.3">
      <c r="A55" s="51" t="s">
        <v>80</v>
      </c>
      <c r="B55" s="32">
        <f t="shared" si="46"/>
        <v>0</v>
      </c>
      <c r="C55" s="40"/>
      <c r="D55" s="17">
        <f t="shared" si="47"/>
        <v>0</v>
      </c>
      <c r="E55" s="17">
        <f>Parametrit!$B$4-2027</f>
        <v>-3</v>
      </c>
      <c r="F55" s="40"/>
      <c r="G55" s="40"/>
      <c r="H55" s="85" t="str">
        <f>IF('Investoinnit ennen 2024'!G55="","",'Investoinnit ennen 2024'!G55)</f>
        <v/>
      </c>
      <c r="I55" s="32">
        <f t="shared" si="48"/>
        <v>0</v>
      </c>
      <c r="J55" s="17">
        <f t="shared" si="49"/>
        <v>0</v>
      </c>
      <c r="K55" s="17">
        <f t="shared" si="50"/>
        <v>0</v>
      </c>
      <c r="L55" s="17">
        <f t="shared" si="51"/>
        <v>0</v>
      </c>
      <c r="M55" s="24" cm="1">
        <f t="array" ref="M55">ROUND('Investoinnit ennen 2024'!K55*(Parametrit!$B$11/Parametrit!$B$7),_xlfn.IFS('2024'!S55=100,-2,'2024'!S55=1,0))</f>
        <v>0</v>
      </c>
      <c r="N55" s="24"/>
      <c r="O55" s="25">
        <f>'Investoinnit ennen 2024'!L55</f>
        <v>60</v>
      </c>
      <c r="P55" s="60">
        <f>'Investoinnit ennen 2024'!M55</f>
        <v>60</v>
      </c>
      <c r="Q55" s="26" t="str">
        <f t="shared" si="52"/>
        <v>OK</v>
      </c>
      <c r="S55">
        <v>100</v>
      </c>
    </row>
    <row r="56" spans="1:19" ht="21.75" thickBot="1" x14ac:dyDescent="0.3">
      <c r="A56" s="51" t="s">
        <v>81</v>
      </c>
      <c r="B56" s="32">
        <f t="shared" si="46"/>
        <v>0</v>
      </c>
      <c r="C56" s="40"/>
      <c r="D56" s="17">
        <f t="shared" si="47"/>
        <v>0</v>
      </c>
      <c r="E56" s="17">
        <f>Parametrit!$B$4-2027</f>
        <v>-3</v>
      </c>
      <c r="F56" s="40"/>
      <c r="G56" s="40"/>
      <c r="H56" s="85" t="str">
        <f>IF('Investoinnit ennen 2024'!G56="","",'Investoinnit ennen 2024'!G56)</f>
        <v/>
      </c>
      <c r="I56" s="32">
        <f t="shared" si="48"/>
        <v>0</v>
      </c>
      <c r="J56" s="17">
        <f t="shared" si="49"/>
        <v>0</v>
      </c>
      <c r="K56" s="17">
        <f t="shared" si="50"/>
        <v>0</v>
      </c>
      <c r="L56" s="17">
        <f t="shared" si="51"/>
        <v>0</v>
      </c>
      <c r="M56" s="24" cm="1">
        <f t="array" ref="M56">ROUND('Investoinnit ennen 2024'!K56*(Parametrit!$B$11/Parametrit!$B$7),_xlfn.IFS('2024'!S56=100,-2,'2024'!S56=1,0))</f>
        <v>0</v>
      </c>
      <c r="N56" s="24"/>
      <c r="O56" s="25">
        <f>'Investoinnit ennen 2024'!L56</f>
        <v>20</v>
      </c>
      <c r="P56" s="60">
        <f>'Investoinnit ennen 2024'!M56</f>
        <v>20</v>
      </c>
      <c r="Q56" s="26" t="str">
        <f t="shared" si="52"/>
        <v>OK</v>
      </c>
      <c r="S56">
        <v>100</v>
      </c>
    </row>
    <row r="57" spans="1:19" ht="15.75" thickBot="1" x14ac:dyDescent="0.3">
      <c r="A57" s="51" t="s">
        <v>82</v>
      </c>
      <c r="B57" s="32">
        <f t="shared" si="46"/>
        <v>0</v>
      </c>
      <c r="C57" s="40"/>
      <c r="D57" s="17">
        <f t="shared" si="47"/>
        <v>0</v>
      </c>
      <c r="E57" s="17">
        <f>Parametrit!$B$4-2027</f>
        <v>-3</v>
      </c>
      <c r="F57" s="40"/>
      <c r="G57" s="40"/>
      <c r="H57" s="85" t="str">
        <f>IF('Investoinnit ennen 2024'!G57="","",'Investoinnit ennen 2024'!G57)</f>
        <v/>
      </c>
      <c r="I57" s="32">
        <f t="shared" si="48"/>
        <v>0</v>
      </c>
      <c r="J57" s="17">
        <f t="shared" si="49"/>
        <v>0</v>
      </c>
      <c r="K57" s="17">
        <f t="shared" si="50"/>
        <v>0</v>
      </c>
      <c r="L57" s="17">
        <f t="shared" si="51"/>
        <v>0</v>
      </c>
      <c r="M57" s="24" cm="1">
        <f t="array" ref="M57">ROUND('Investoinnit ennen 2024'!K57*(Parametrit!$B$11/Parametrit!$B$7),_xlfn.IFS('2024'!S57=100,-2,'2024'!S57=1,0))</f>
        <v>0</v>
      </c>
      <c r="N57" s="24"/>
      <c r="O57" s="25">
        <f>'Investoinnit ennen 2024'!L57</f>
        <v>60</v>
      </c>
      <c r="P57" s="60">
        <f>'Investoinnit ennen 2024'!M57</f>
        <v>60</v>
      </c>
      <c r="Q57" s="26" t="str">
        <f t="shared" si="52"/>
        <v>OK</v>
      </c>
      <c r="S57" s="1">
        <v>1</v>
      </c>
    </row>
    <row r="58" spans="1:19" ht="21.75" thickBot="1" x14ac:dyDescent="0.3">
      <c r="A58" s="51" t="s">
        <v>83</v>
      </c>
      <c r="B58" s="63">
        <f t="shared" si="46"/>
        <v>0</v>
      </c>
      <c r="C58" s="44"/>
      <c r="D58" s="30">
        <f t="shared" si="47"/>
        <v>0</v>
      </c>
      <c r="E58" s="17">
        <f>Parametrit!$B$4-2027</f>
        <v>-3</v>
      </c>
      <c r="F58" s="44"/>
      <c r="G58" s="44"/>
      <c r="H58" s="85" t="str">
        <f>IF('Investoinnit ennen 2024'!G58="","",'Investoinnit ennen 2024'!G58)</f>
        <v/>
      </c>
      <c r="I58" s="63">
        <f t="shared" si="48"/>
        <v>0</v>
      </c>
      <c r="J58" s="30">
        <f t="shared" si="49"/>
        <v>0</v>
      </c>
      <c r="K58" s="30">
        <f t="shared" si="50"/>
        <v>0</v>
      </c>
      <c r="L58" s="30">
        <f t="shared" si="51"/>
        <v>0</v>
      </c>
      <c r="M58" s="24" cm="1">
        <f t="array" ref="M58">ROUND('Investoinnit ennen 2024'!K58*(Parametrit!$B$11/Parametrit!$B$7),_xlfn.IFS('2024'!S58=100,-2,'2024'!S58=1,0))</f>
        <v>0</v>
      </c>
      <c r="N58" s="64"/>
      <c r="O58" s="65">
        <f>'Investoinnit ennen 2024'!L58</f>
        <v>60</v>
      </c>
      <c r="P58" s="66">
        <f>'Investoinnit ennen 2024'!M58</f>
        <v>60</v>
      </c>
      <c r="Q58" s="26" t="str">
        <f t="shared" si="52"/>
        <v>OK</v>
      </c>
      <c r="S58" s="1">
        <v>100</v>
      </c>
    </row>
    <row r="59" spans="1:19" x14ac:dyDescent="0.25">
      <c r="C59" s="14"/>
      <c r="D59" s="14"/>
      <c r="E59" s="14"/>
      <c r="F59" s="14"/>
      <c r="G59" s="14"/>
      <c r="H59" s="14"/>
      <c r="I59" s="35">
        <f>SUM(I4:I58)</f>
        <v>0</v>
      </c>
      <c r="J59" s="35">
        <f>SUM(J4:J58)</f>
        <v>0</v>
      </c>
      <c r="K59" s="35">
        <f>SUM(K4:K58)</f>
        <v>0</v>
      </c>
      <c r="L59" s="35">
        <f>SUM(L4:L58)</f>
        <v>0</v>
      </c>
      <c r="M59" s="14"/>
      <c r="N59" s="14"/>
      <c r="O59" s="14"/>
    </row>
  </sheetData>
  <sheetProtection algorithmName="SHA-512" hashValue="EZMpj+eLuh1aW9F9/dDD1mDa7NEPCNRypiO5zLBxMYhXKwSS571+ho79EO5I5D10AJWstsHSuzNq+9FyySgGaA==" saltValue="qJYr0xwUPRdD0ah3QVne8A==" spinCount="100000" sheet="1" objects="1" scenarios="1" sort="0" autoFilter="0"/>
  <autoFilter ref="A1:S107" xr:uid="{0B3AEB5B-DCB5-464A-A6C4-7883681F0F89}"/>
  <conditionalFormatting sqref="Q4:Q15 Q17:Q24 Q26:Q58">
    <cfRule type="containsBlanks" dxfId="2" priority="1">
      <formula>LEN(TRIM(Q4))=0</formula>
    </cfRule>
    <cfRule type="notContainsText" dxfId="1" priority="2" operator="notContains" text="OK">
      <formula>ISERROR(SEARCH("OK",Q4))</formula>
    </cfRule>
    <cfRule type="containsText" dxfId="0" priority="3" operator="containsText" text="OK">
      <formula>NOT(ISERROR(SEARCH("OK",Q4)))</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0FDF7-50CC-448F-8FD2-761771146A3D}">
  <dimension ref="A1:B6"/>
  <sheetViews>
    <sheetView workbookViewId="0">
      <selection activeCell="B3" sqref="B3"/>
    </sheetView>
  </sheetViews>
  <sheetFormatPr defaultRowHeight="15" x14ac:dyDescent="0.25"/>
  <cols>
    <col min="1" max="1" width="27.42578125" customWidth="1"/>
    <col min="2" max="2" width="23.85546875" customWidth="1"/>
  </cols>
  <sheetData>
    <row r="1" spans="1:2" ht="15.75" thickBot="1" x14ac:dyDescent="0.3"/>
    <row r="2" spans="1:2" ht="15.75" thickBot="1" x14ac:dyDescent="0.3">
      <c r="A2" s="36" t="s">
        <v>8</v>
      </c>
      <c r="B2" s="37">
        <f>Parametrit!B4</f>
        <v>2024</v>
      </c>
    </row>
    <row r="3" spans="1:2" ht="26.25" thickBot="1" x14ac:dyDescent="0.3">
      <c r="A3" s="38" t="s">
        <v>26</v>
      </c>
      <c r="B3" s="77">
        <f>'Investoinnit ennen 2024'!H59+'2024'!I59+'2025'!I59+'2026'!I59+'2027'!I59</f>
        <v>0</v>
      </c>
    </row>
    <row r="4" spans="1:2" ht="26.25" thickBot="1" x14ac:dyDescent="0.3">
      <c r="A4" s="38" t="s">
        <v>27</v>
      </c>
      <c r="B4" s="77">
        <f>'Investoinnit ennen 2024'!I59+'2024'!J59+'2025'!J59+'2026'!J59+'2027'!J59</f>
        <v>0</v>
      </c>
    </row>
    <row r="5" spans="1:2" ht="26.25" thickBot="1" x14ac:dyDescent="0.3">
      <c r="A5" s="38" t="s">
        <v>28</v>
      </c>
      <c r="B5" s="77">
        <f>'Investoinnit ennen 2024'!J59+'2024'!K59+'2025'!K59+'2026'!K59+'2027'!K59</f>
        <v>0</v>
      </c>
    </row>
    <row r="6" spans="1:2" ht="26.25" thickBot="1" x14ac:dyDescent="0.3">
      <c r="A6" s="38" t="s">
        <v>29</v>
      </c>
      <c r="B6" s="77" cm="1">
        <f t="array" ref="B6">_xlfn.IFS(B2=2024,'2024'!L59,Verkonarvolaskelma!B2=2025,'2025'!L59,Verkonarvolaskelma!B2=2026,'2026'!L59,Verkonarvolaskelma!B2=2027,'2027'!L59)</f>
        <v>0</v>
      </c>
    </row>
  </sheetData>
  <sheetProtection algorithmName="SHA-512" hashValue="ajhDwW4Dq4AXvDxC7QMdvbrXOYRcDoISAKnNtwdBvsTMyI6UUbiCR+EiY1rV/WwYDwH8NMdtHhd3r8qX0aQtXA==" saltValue="y/P7F/8N78TCPjFqfqEIXg=="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Asiakirja" ma:contentTypeID="0x010100548D545B624AB244A21D45171E99030B" ma:contentTypeVersion="13" ma:contentTypeDescription="Luo uusi asiakirja." ma:contentTypeScope="" ma:versionID="d5940ec2cbb05618f4090b4fa6bf381b">
  <xsd:schema xmlns:xsd="http://www.w3.org/2001/XMLSchema" xmlns:xs="http://www.w3.org/2001/XMLSchema" xmlns:p="http://schemas.microsoft.com/office/2006/metadata/properties" xmlns:ns2="f298ac1c-8781-457c-836a-c94febb0efd7" xmlns:ns3="492ee864-9a00-4053-8292-33da4057805d" targetNamespace="http://schemas.microsoft.com/office/2006/metadata/properties" ma:root="true" ma:fieldsID="a61df0fd6066501ff8bb1e6f1c7264fb" ns2:_="" ns3:_="">
    <xsd:import namespace="f298ac1c-8781-457c-836a-c94febb0efd7"/>
    <xsd:import namespace="492ee864-9a00-4053-8292-33da4057805d"/>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98ac1c-8781-457c-836a-c94febb0efd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3" nillable="true" ma:taxonomy="true" ma:internalName="lcf76f155ced4ddcb4097134ff3c332f" ma:taxonomyFieldName="MediaServiceImageTags" ma:displayName="Kuvien tunnisteet" ma:readOnly="false" ma:fieldId="{5cf76f15-5ced-4ddc-b409-7134ff3c332f}" ma:taxonomyMulti="true" ma:sspId="3e80df17-6dce-42fc-a3dc-94a0db4b2113"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92ee864-9a00-4053-8292-33da4057805d"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931e52dd-7769-407a-81e8-a659ed8638b7}" ma:internalName="TaxCatchAll" ma:showField="CatchAllData" ma:web="492ee864-9a00-4053-8292-33da4057805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ältölaji"/>
        <xsd:element ref="dc:title" minOccurs="0" maxOccurs="1" ma:index="4" ma:displayName="Otsikk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f298ac1c-8781-457c-836a-c94febb0efd7">
      <Terms xmlns="http://schemas.microsoft.com/office/infopath/2007/PartnerControls"/>
    </lcf76f155ced4ddcb4097134ff3c332f>
    <TaxCatchAll xmlns="492ee864-9a00-4053-8292-33da4057805d" xsi:nil="true"/>
  </documentManagement>
</p:properties>
</file>

<file path=customXml/itemProps1.xml><?xml version="1.0" encoding="utf-8"?>
<ds:datastoreItem xmlns:ds="http://schemas.openxmlformats.org/officeDocument/2006/customXml" ds:itemID="{036D4E5F-CF59-4831-98F6-60AA9AADCE60}">
  <ds:schemaRefs>
    <ds:schemaRef ds:uri="http://schemas.microsoft.com/sharepoint/v3/contenttype/forms"/>
  </ds:schemaRefs>
</ds:datastoreItem>
</file>

<file path=customXml/itemProps2.xml><?xml version="1.0" encoding="utf-8"?>
<ds:datastoreItem xmlns:ds="http://schemas.openxmlformats.org/officeDocument/2006/customXml" ds:itemID="{492F7D36-6EA3-42A6-B219-2D7246F9435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298ac1c-8781-457c-836a-c94febb0efd7"/>
    <ds:schemaRef ds:uri="492ee864-9a00-4053-8292-33da4057805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85DEE35-9567-4C09-B7F5-C30DEF0332DD}">
  <ds:schemaRefs>
    <ds:schemaRef ds:uri="http://purl.org/dc/terms/"/>
    <ds:schemaRef ds:uri="http://schemas.openxmlformats.org/package/2006/metadata/core-properties"/>
    <ds:schemaRef ds:uri="f298ac1c-8781-457c-836a-c94febb0efd7"/>
    <ds:schemaRef ds:uri="http://schemas.microsoft.com/office/2006/documentManagement/types"/>
    <ds:schemaRef ds:uri="492ee864-9a00-4053-8292-33da4057805d"/>
    <ds:schemaRef ds:uri="http://purl.org/dc/elements/1.1/"/>
    <ds:schemaRef ds:uri="http://schemas.microsoft.com/office/2006/metadata/properties"/>
    <ds:schemaRef ds:uri="http://schemas.microsoft.com/office/infopath/2007/PartnerControl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Laskentataulukot</vt:lpstr>
      </vt:variant>
      <vt:variant>
        <vt:i4>8</vt:i4>
      </vt:variant>
    </vt:vector>
  </HeadingPairs>
  <TitlesOfParts>
    <vt:vector size="8" baseType="lpstr">
      <vt:lpstr>Ohjeet</vt:lpstr>
      <vt:lpstr>Parametrit</vt:lpstr>
      <vt:lpstr>Investoinnit ennen 2024</vt:lpstr>
      <vt:lpstr>2024</vt:lpstr>
      <vt:lpstr>2025</vt:lpstr>
      <vt:lpstr>2026</vt:lpstr>
      <vt:lpstr>2027</vt:lpstr>
      <vt:lpstr>Verkonarvolaskelma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Valtteri Varonen</dc:creator>
  <cp:keywords/>
  <dc:description/>
  <cp:lastModifiedBy>Valtteri Varonen</cp:lastModifiedBy>
  <cp:revision/>
  <dcterms:created xsi:type="dcterms:W3CDTF">2024-06-11T12:23:38Z</dcterms:created>
  <dcterms:modified xsi:type="dcterms:W3CDTF">2025-02-24T10:36:21Z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0x010100548D545B624AB244A21D45171E99030B</vt:lpwstr>
  </property>
  <property fmtid="{D5CDD505-2E9C-101B-9397-08002B2CF9AE}" pid="3" name="MediaServiceImageTags">
    <vt:lpwstr/>
  </property>
</Properties>
</file>