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ämäTyökirja" defaultThemeVersion="202300"/>
  <mc:AlternateContent xmlns:mc="http://schemas.openxmlformats.org/markup-compatibility/2006">
    <mc:Choice Requires="x15">
      <x15ac:absPath xmlns:x15ac="http://schemas.microsoft.com/office/spreadsheetml/2010/11/ac" url="C:\Users\03073769\Work Folders\Rakennetiedot\Rakennetiedot 2024\"/>
    </mc:Choice>
  </mc:AlternateContent>
  <xr:revisionPtr revIDLastSave="0" documentId="13_ncr:1_{383B242F-02E0-4B55-A153-6BC1712D5ED2}" xr6:coauthVersionLast="47" xr6:coauthVersionMax="47" xr10:uidLastSave="{00000000-0000-0000-0000-000000000000}"/>
  <bookViews>
    <workbookView xWindow="-120" yWindow="-120" windowWidth="29040" windowHeight="15720" tabRatio="540" xr2:uid="{32A59E54-7C8E-422B-89B3-9D60CB397994}"/>
  </bookViews>
  <sheets>
    <sheet name="OHJEET" sheetId="6" r:id="rId1"/>
    <sheet name="Parametrit" sheetId="9" r:id="rId2"/>
    <sheet name="Investoinnit ennen 2024" sheetId="1" r:id="rId3"/>
    <sheet name="2024" sheetId="2" r:id="rId4"/>
    <sheet name="2025" sheetId="11" r:id="rId5"/>
    <sheet name="2026" sheetId="4" r:id="rId6"/>
    <sheet name="2027" sheetId="5" r:id="rId7"/>
    <sheet name="Kaivun hintavaikutus" sheetId="8" r:id="rId8"/>
    <sheet name="Verkonarvolaskelma" sheetId="7" r:id="rId9"/>
  </sheets>
  <definedNames>
    <definedName name="_xlnm._FilterDatabase" localSheetId="3" hidden="1">'2024'!$A$1:$U$61</definedName>
    <definedName name="_xlnm._FilterDatabase" localSheetId="4" hidden="1">'2025'!$A$1:$BO$61</definedName>
    <definedName name="_xlnm._FilterDatabase" localSheetId="5" hidden="1">'2026'!$A$1:$BO$517</definedName>
    <definedName name="_xlnm._FilterDatabase" localSheetId="6" hidden="1">'2027'!$A$1:$BO$517</definedName>
    <definedName name="_xlnm._FilterDatabase" localSheetId="2" hidden="1">'Investoinnit ennen 2024'!$A$1:$O$61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5" l="1"/>
  <c r="H4" i="2"/>
  <c r="M4" i="5" a="1"/>
  <c r="M4" i="5" s="1"/>
  <c r="P16" i="5"/>
  <c r="P15" i="5"/>
  <c r="P14" i="5"/>
  <c r="P13" i="5"/>
  <c r="P11" i="5"/>
  <c r="P10" i="5"/>
  <c r="P9" i="5"/>
  <c r="P8" i="5"/>
  <c r="P7" i="5"/>
  <c r="P6" i="5"/>
  <c r="P5" i="5"/>
  <c r="O16" i="5"/>
  <c r="O15" i="5"/>
  <c r="O14" i="5"/>
  <c r="O13" i="5"/>
  <c r="O11" i="5"/>
  <c r="O10" i="5"/>
  <c r="O9" i="5"/>
  <c r="O8" i="5"/>
  <c r="O7" i="5"/>
  <c r="O6" i="5"/>
  <c r="O5" i="5"/>
  <c r="P4" i="5"/>
  <c r="O4" i="5"/>
  <c r="M60" i="5" a="1"/>
  <c r="M60" i="5" s="1"/>
  <c r="L60" i="5" s="1"/>
  <c r="M57" i="5" a="1"/>
  <c r="M57" i="5" s="1"/>
  <c r="L57" i="5" s="1"/>
  <c r="M56" i="5" a="1"/>
  <c r="M56" i="5" s="1"/>
  <c r="L56" i="5" s="1"/>
  <c r="M55" i="5" a="1"/>
  <c r="M55" i="5" s="1"/>
  <c r="L55" i="5" s="1"/>
  <c r="M54" i="5" a="1"/>
  <c r="M54" i="5" s="1"/>
  <c r="L54" i="5" s="1"/>
  <c r="M52" i="5" a="1"/>
  <c r="M52" i="5" s="1"/>
  <c r="L52" i="5" s="1"/>
  <c r="M51" i="5" a="1"/>
  <c r="M51" i="5" s="1"/>
  <c r="L51" i="5" s="1"/>
  <c r="M50" i="5" a="1"/>
  <c r="M50" i="5" s="1"/>
  <c r="L50" i="5" s="1"/>
  <c r="M49" i="5" a="1"/>
  <c r="M49" i="5" s="1"/>
  <c r="L49" i="5" s="1"/>
  <c r="M48" i="5" a="1"/>
  <c r="M48" i="5" s="1"/>
  <c r="L48" i="5" s="1"/>
  <c r="M47" i="5" a="1"/>
  <c r="M47" i="5" s="1"/>
  <c r="L47" i="5" s="1"/>
  <c r="M44" i="5" a="1"/>
  <c r="M44" i="5" s="1"/>
  <c r="L44" i="5" s="1"/>
  <c r="M43" i="5" a="1"/>
  <c r="M43" i="5" s="1"/>
  <c r="L43" i="5" s="1"/>
  <c r="M42" i="5" a="1"/>
  <c r="M42" i="5" s="1"/>
  <c r="L42" i="5" s="1"/>
  <c r="M41" i="5" a="1"/>
  <c r="M41" i="5" s="1"/>
  <c r="L41" i="5" s="1"/>
  <c r="M40" i="5" a="1"/>
  <c r="M40" i="5" s="1"/>
  <c r="L40" i="5" s="1"/>
  <c r="M39" i="5" a="1"/>
  <c r="M39" i="5" s="1"/>
  <c r="L39" i="5" s="1"/>
  <c r="M38" i="5" a="1"/>
  <c r="M38" i="5" s="1"/>
  <c r="L38" i="5" s="1"/>
  <c r="M37" i="5" a="1"/>
  <c r="M37" i="5" s="1"/>
  <c r="L37" i="5" s="1"/>
  <c r="M36" i="5" a="1"/>
  <c r="M36" i="5" s="1"/>
  <c r="L36" i="5" s="1"/>
  <c r="M35" i="5" a="1"/>
  <c r="M35" i="5" s="1"/>
  <c r="L35" i="5" s="1"/>
  <c r="M34" i="5" a="1"/>
  <c r="M34" i="5" s="1"/>
  <c r="L34" i="5" s="1"/>
  <c r="M33" i="5" a="1"/>
  <c r="M33" i="5" s="1"/>
  <c r="M32" i="5" a="1"/>
  <c r="M32" i="5" s="1"/>
  <c r="L32" i="5" s="1"/>
  <c r="M31" i="5" a="1"/>
  <c r="M31" i="5" s="1"/>
  <c r="L31" i="5" s="1"/>
  <c r="M29" i="5" a="1"/>
  <c r="M29" i="5" s="1"/>
  <c r="L29" i="5" s="1"/>
  <c r="M28" i="5" a="1"/>
  <c r="M28" i="5" s="1"/>
  <c r="L28" i="5" s="1"/>
  <c r="M27" i="5" a="1"/>
  <c r="M27" i="5" s="1"/>
  <c r="L27" i="5" s="1"/>
  <c r="M26" i="5" a="1"/>
  <c r="M26" i="5" s="1"/>
  <c r="L26" i="5" s="1"/>
  <c r="M25" i="5" a="1"/>
  <c r="M25" i="5" s="1"/>
  <c r="L25" i="5" s="1"/>
  <c r="M22" i="5" a="1"/>
  <c r="M22" i="5" s="1"/>
  <c r="L22" i="5" s="1"/>
  <c r="M21" i="5" a="1"/>
  <c r="M21" i="5" s="1"/>
  <c r="L21" i="5" s="1"/>
  <c r="M20" i="5" a="1"/>
  <c r="M20" i="5" s="1"/>
  <c r="L20" i="5" s="1"/>
  <c r="M19" i="5" a="1"/>
  <c r="M19" i="5" s="1"/>
  <c r="L19" i="5" s="1"/>
  <c r="M18" i="5" a="1"/>
  <c r="M18" i="5" s="1"/>
  <c r="M16" i="5" a="1"/>
  <c r="M16" i="5" s="1"/>
  <c r="L16" i="5" s="1"/>
  <c r="M15" i="5" a="1"/>
  <c r="M15" i="5" s="1"/>
  <c r="L15" i="5" s="1"/>
  <c r="M14" i="5" a="1"/>
  <c r="M14" i="5" s="1"/>
  <c r="L14" i="5" s="1"/>
  <c r="M13" i="5" a="1"/>
  <c r="M13" i="5" s="1"/>
  <c r="M11" i="5" a="1"/>
  <c r="M11" i="5" s="1"/>
  <c r="L11" i="5" s="1"/>
  <c r="M10" i="5" a="1"/>
  <c r="M10" i="5" s="1"/>
  <c r="M9" i="5" a="1"/>
  <c r="M9" i="5" s="1"/>
  <c r="M8" i="5" a="1"/>
  <c r="M8" i="5" s="1"/>
  <c r="M7" i="5" a="1"/>
  <c r="M7" i="5" s="1"/>
  <c r="M6" i="5" a="1"/>
  <c r="M6" i="5" s="1"/>
  <c r="L6" i="5" s="1"/>
  <c r="M5" i="5" a="1"/>
  <c r="M5" i="5" s="1"/>
  <c r="L5" i="5" s="1"/>
  <c r="E60" i="5"/>
  <c r="E57" i="5"/>
  <c r="E56" i="5"/>
  <c r="E55" i="5"/>
  <c r="E54" i="5"/>
  <c r="E52" i="5"/>
  <c r="E51" i="5"/>
  <c r="E50" i="5"/>
  <c r="E49" i="5"/>
  <c r="E48" i="5"/>
  <c r="E47" i="5"/>
  <c r="E44" i="5"/>
  <c r="E43" i="5"/>
  <c r="E42" i="5"/>
  <c r="E41" i="5"/>
  <c r="E40" i="5"/>
  <c r="E39" i="5"/>
  <c r="E38" i="5"/>
  <c r="E37" i="5"/>
  <c r="E36" i="5"/>
  <c r="E35" i="5"/>
  <c r="E34" i="5"/>
  <c r="E33" i="5"/>
  <c r="E32" i="5"/>
  <c r="E31" i="5"/>
  <c r="E29" i="5"/>
  <c r="E28" i="5"/>
  <c r="E27" i="5"/>
  <c r="E26" i="5"/>
  <c r="E25" i="5"/>
  <c r="E22" i="5"/>
  <c r="E21" i="5"/>
  <c r="E20" i="5"/>
  <c r="E19" i="5"/>
  <c r="E18" i="5"/>
  <c r="E16" i="5"/>
  <c r="E15" i="5"/>
  <c r="E14" i="5"/>
  <c r="E13" i="5"/>
  <c r="E11" i="5"/>
  <c r="E10" i="5"/>
  <c r="E9" i="5"/>
  <c r="E8" i="5"/>
  <c r="E7" i="5"/>
  <c r="E6" i="5"/>
  <c r="E5" i="5"/>
  <c r="E4" i="5"/>
  <c r="R60" i="5"/>
  <c r="Q60" i="5"/>
  <c r="H60" i="5"/>
  <c r="B60" i="5"/>
  <c r="D60" i="5" s="1"/>
  <c r="R57" i="5"/>
  <c r="Q57" i="5"/>
  <c r="H57" i="5"/>
  <c r="B57" i="5"/>
  <c r="D57" i="5" s="1"/>
  <c r="R56" i="5"/>
  <c r="Q56" i="5"/>
  <c r="H56" i="5"/>
  <c r="B56" i="5"/>
  <c r="D56" i="5" s="1"/>
  <c r="R55" i="5"/>
  <c r="Q55" i="5"/>
  <c r="H55" i="5"/>
  <c r="B55" i="5"/>
  <c r="D55" i="5" s="1"/>
  <c r="R54" i="5"/>
  <c r="Q54" i="5"/>
  <c r="H54" i="5"/>
  <c r="B54" i="5"/>
  <c r="S54" i="5" s="1"/>
  <c r="R52" i="5"/>
  <c r="Q52" i="5"/>
  <c r="H52" i="5"/>
  <c r="B52" i="5"/>
  <c r="D52" i="5" s="1"/>
  <c r="R51" i="5"/>
  <c r="Q51" i="5"/>
  <c r="H51" i="5"/>
  <c r="B51" i="5"/>
  <c r="D51" i="5" s="1"/>
  <c r="R50" i="5"/>
  <c r="Q50" i="5"/>
  <c r="H50" i="5"/>
  <c r="B50" i="5"/>
  <c r="D50" i="5" s="1"/>
  <c r="R49" i="5"/>
  <c r="Q49" i="5"/>
  <c r="H49" i="5"/>
  <c r="B49" i="5"/>
  <c r="D49" i="5" s="1"/>
  <c r="J49" i="5" s="1"/>
  <c r="R48" i="5"/>
  <c r="Q48" i="5"/>
  <c r="H48" i="5"/>
  <c r="B48" i="5"/>
  <c r="D48" i="5" s="1"/>
  <c r="J48" i="5" s="1"/>
  <c r="R47" i="5"/>
  <c r="Q47" i="5"/>
  <c r="H47" i="5"/>
  <c r="B47" i="5"/>
  <c r="R44" i="5"/>
  <c r="Q44" i="5"/>
  <c r="H44" i="5"/>
  <c r="B44" i="5"/>
  <c r="D44" i="5" s="1"/>
  <c r="J44" i="5" s="1"/>
  <c r="R43" i="5"/>
  <c r="Q43" i="5"/>
  <c r="H43" i="5"/>
  <c r="B43" i="5"/>
  <c r="D43" i="5" s="1"/>
  <c r="R42" i="5"/>
  <c r="Q42" i="5"/>
  <c r="H42" i="5"/>
  <c r="B42" i="5"/>
  <c r="D42" i="5" s="1"/>
  <c r="R41" i="5"/>
  <c r="Q41" i="5"/>
  <c r="H41" i="5"/>
  <c r="B41" i="5"/>
  <c r="D41" i="5" s="1"/>
  <c r="R40" i="5"/>
  <c r="Q40" i="5"/>
  <c r="H40" i="5"/>
  <c r="B40" i="5"/>
  <c r="D40" i="5" s="1"/>
  <c r="R39" i="5"/>
  <c r="Q39" i="5"/>
  <c r="H39" i="5"/>
  <c r="B39" i="5"/>
  <c r="S39" i="5" s="1"/>
  <c r="R38" i="5"/>
  <c r="Q38" i="5"/>
  <c r="H38" i="5"/>
  <c r="B38" i="5"/>
  <c r="D38" i="5" s="1"/>
  <c r="R37" i="5"/>
  <c r="Q37" i="5"/>
  <c r="H37" i="5"/>
  <c r="B37" i="5"/>
  <c r="D37" i="5" s="1"/>
  <c r="R36" i="5"/>
  <c r="Q36" i="5"/>
  <c r="H36" i="5"/>
  <c r="B36" i="5"/>
  <c r="D36" i="5" s="1"/>
  <c r="R35" i="5"/>
  <c r="Q35" i="5"/>
  <c r="H35" i="5"/>
  <c r="B35" i="5"/>
  <c r="D35" i="5" s="1"/>
  <c r="R34" i="5"/>
  <c r="Q34" i="5"/>
  <c r="H34" i="5"/>
  <c r="B34" i="5"/>
  <c r="D34" i="5" s="1"/>
  <c r="J34" i="5" s="1"/>
  <c r="R33" i="5"/>
  <c r="Q33" i="5"/>
  <c r="H33" i="5"/>
  <c r="B33" i="5"/>
  <c r="D33" i="5" s="1"/>
  <c r="J33" i="5" s="1"/>
  <c r="R32" i="5"/>
  <c r="Q32" i="5"/>
  <c r="H32" i="5"/>
  <c r="B32" i="5"/>
  <c r="D32" i="5" s="1"/>
  <c r="J32" i="5" s="1"/>
  <c r="R31" i="5"/>
  <c r="Q31" i="5"/>
  <c r="H31" i="5"/>
  <c r="B31" i="5"/>
  <c r="D31" i="5" s="1"/>
  <c r="J31" i="5" s="1"/>
  <c r="R29" i="5"/>
  <c r="Q29" i="5"/>
  <c r="H29" i="5"/>
  <c r="B29" i="5"/>
  <c r="D29" i="5" s="1"/>
  <c r="R28" i="5"/>
  <c r="Q28" i="5"/>
  <c r="H28" i="5"/>
  <c r="B28" i="5"/>
  <c r="D28" i="5" s="1"/>
  <c r="R27" i="5"/>
  <c r="Q27" i="5"/>
  <c r="H27" i="5"/>
  <c r="B27" i="5"/>
  <c r="D27" i="5" s="1"/>
  <c r="R26" i="5"/>
  <c r="Q26" i="5"/>
  <c r="H26" i="5"/>
  <c r="B26" i="5"/>
  <c r="S26" i="5" s="1"/>
  <c r="R25" i="5"/>
  <c r="Q25" i="5"/>
  <c r="H25" i="5"/>
  <c r="B25" i="5"/>
  <c r="R22" i="5"/>
  <c r="Q22" i="5"/>
  <c r="H22" i="5"/>
  <c r="B22" i="5"/>
  <c r="D22" i="5" s="1"/>
  <c r="R21" i="5"/>
  <c r="Q21" i="5"/>
  <c r="H21" i="5"/>
  <c r="B21" i="5"/>
  <c r="D21" i="5" s="1"/>
  <c r="R20" i="5"/>
  <c r="Q20" i="5"/>
  <c r="H20" i="5"/>
  <c r="B20" i="5"/>
  <c r="R19" i="5"/>
  <c r="Q19" i="5"/>
  <c r="H19" i="5"/>
  <c r="B19" i="5"/>
  <c r="D19" i="5" s="1"/>
  <c r="J19" i="5" s="1"/>
  <c r="R18" i="5"/>
  <c r="Q18" i="5"/>
  <c r="H18" i="5"/>
  <c r="B18" i="5"/>
  <c r="D18" i="5" s="1"/>
  <c r="J18" i="5" s="1"/>
  <c r="R16" i="5"/>
  <c r="Q16" i="5"/>
  <c r="H16" i="5"/>
  <c r="B16" i="5"/>
  <c r="R15" i="5"/>
  <c r="Q15" i="5"/>
  <c r="H15" i="5"/>
  <c r="B15" i="5"/>
  <c r="D15" i="5" s="1"/>
  <c r="R14" i="5"/>
  <c r="Q14" i="5"/>
  <c r="H14" i="5"/>
  <c r="B14" i="5"/>
  <c r="S14" i="5" s="1"/>
  <c r="R13" i="5"/>
  <c r="Q13" i="5"/>
  <c r="H13" i="5"/>
  <c r="B13" i="5"/>
  <c r="D13" i="5" s="1"/>
  <c r="J13" i="5" s="1"/>
  <c r="R11" i="5"/>
  <c r="Q11" i="5"/>
  <c r="H11" i="5"/>
  <c r="B11" i="5"/>
  <c r="R10" i="5"/>
  <c r="Q10" i="5"/>
  <c r="H10" i="5"/>
  <c r="B10" i="5"/>
  <c r="D10" i="5" s="1"/>
  <c r="R9" i="5"/>
  <c r="Q9" i="5"/>
  <c r="H9" i="5"/>
  <c r="B9" i="5"/>
  <c r="D9" i="5" s="1"/>
  <c r="R8" i="5"/>
  <c r="Q8" i="5"/>
  <c r="H8" i="5"/>
  <c r="B8" i="5"/>
  <c r="D8" i="5" s="1"/>
  <c r="J8" i="5" s="1"/>
  <c r="R7" i="5"/>
  <c r="Q7" i="5"/>
  <c r="H7" i="5"/>
  <c r="B7" i="5"/>
  <c r="R6" i="5"/>
  <c r="Q6" i="5"/>
  <c r="H6" i="5"/>
  <c r="B6" i="5"/>
  <c r="D6" i="5" s="1"/>
  <c r="R5" i="5"/>
  <c r="Q5" i="5"/>
  <c r="H5" i="5"/>
  <c r="B5" i="5"/>
  <c r="D5" i="5" s="1"/>
  <c r="R4" i="5"/>
  <c r="Q4" i="5"/>
  <c r="B4" i="5"/>
  <c r="D4" i="5" s="1"/>
  <c r="P16" i="4"/>
  <c r="O16" i="4"/>
  <c r="P15" i="4"/>
  <c r="O15" i="4"/>
  <c r="P14" i="4"/>
  <c r="O14" i="4"/>
  <c r="P13" i="4"/>
  <c r="O13" i="4"/>
  <c r="P11" i="4"/>
  <c r="O11" i="4"/>
  <c r="P10" i="4"/>
  <c r="O10" i="4"/>
  <c r="P9" i="4"/>
  <c r="O9" i="4"/>
  <c r="P8" i="4"/>
  <c r="O8" i="4"/>
  <c r="P7" i="4"/>
  <c r="O7" i="4"/>
  <c r="P6" i="4"/>
  <c r="O6" i="4"/>
  <c r="P5" i="4"/>
  <c r="O5" i="4"/>
  <c r="P4" i="4"/>
  <c r="O4" i="4"/>
  <c r="M60" i="4" a="1"/>
  <c r="M60" i="4" s="1"/>
  <c r="M57" i="4" a="1"/>
  <c r="M57" i="4" s="1"/>
  <c r="M56" i="4" a="1"/>
  <c r="M56" i="4" s="1"/>
  <c r="L56" i="4" s="1"/>
  <c r="M55" i="4" a="1"/>
  <c r="M55" i="4" s="1"/>
  <c r="L55" i="4" s="1"/>
  <c r="M54" i="4" a="1"/>
  <c r="M54" i="4" s="1"/>
  <c r="L54" i="4" s="1"/>
  <c r="M52" i="4" a="1"/>
  <c r="M52" i="4" s="1"/>
  <c r="L52" i="4" s="1"/>
  <c r="M51" i="4" a="1"/>
  <c r="M51" i="4" s="1"/>
  <c r="L51" i="4" s="1"/>
  <c r="M50" i="4" a="1"/>
  <c r="M50" i="4" s="1"/>
  <c r="L50" i="4" s="1"/>
  <c r="M49" i="4" a="1"/>
  <c r="M49" i="4" s="1"/>
  <c r="L49" i="4" s="1"/>
  <c r="M48" i="4" a="1"/>
  <c r="M48" i="4" s="1"/>
  <c r="L48" i="4" s="1"/>
  <c r="M47" i="4" a="1"/>
  <c r="M47" i="4" s="1"/>
  <c r="L47" i="4" s="1"/>
  <c r="M44" i="4" a="1"/>
  <c r="M44" i="4" s="1"/>
  <c r="L44" i="4" s="1"/>
  <c r="M43" i="4" a="1"/>
  <c r="M43" i="4" s="1"/>
  <c r="L43" i="4" s="1"/>
  <c r="M42" i="4" a="1"/>
  <c r="M42" i="4" s="1"/>
  <c r="L42" i="4" s="1"/>
  <c r="M41" i="4" a="1"/>
  <c r="M41" i="4" s="1"/>
  <c r="L41" i="4" s="1"/>
  <c r="M40" i="4" a="1"/>
  <c r="M40" i="4" s="1"/>
  <c r="L40" i="4" s="1"/>
  <c r="M39" i="4" a="1"/>
  <c r="M39" i="4" s="1"/>
  <c r="L39" i="4" s="1"/>
  <c r="M38" i="4" a="1"/>
  <c r="M38" i="4" s="1"/>
  <c r="M37" i="4" a="1"/>
  <c r="M37" i="4" s="1"/>
  <c r="L37" i="4" s="1"/>
  <c r="M36" i="4" a="1"/>
  <c r="M36" i="4" s="1"/>
  <c r="L36" i="4" s="1"/>
  <c r="M35" i="4" a="1"/>
  <c r="M35" i="4" s="1"/>
  <c r="L35" i="4" s="1"/>
  <c r="M34" i="4" a="1"/>
  <c r="M34" i="4" s="1"/>
  <c r="L34" i="4" s="1"/>
  <c r="M33" i="4" a="1"/>
  <c r="M33" i="4" s="1"/>
  <c r="L33" i="4" s="1"/>
  <c r="M32" i="4" a="1"/>
  <c r="M32" i="4" s="1"/>
  <c r="L32" i="4" s="1"/>
  <c r="M31" i="4" a="1"/>
  <c r="M31" i="4" s="1"/>
  <c r="L31" i="4" s="1"/>
  <c r="M29" i="4" a="1"/>
  <c r="M29" i="4" s="1"/>
  <c r="L29" i="4" s="1"/>
  <c r="M28" i="4" a="1"/>
  <c r="M28" i="4" s="1"/>
  <c r="L28" i="4" s="1"/>
  <c r="M27" i="4" a="1"/>
  <c r="M27" i="4" s="1"/>
  <c r="L27" i="4" s="1"/>
  <c r="M26" i="4" a="1"/>
  <c r="M26" i="4" s="1"/>
  <c r="L26" i="4" s="1"/>
  <c r="M25" i="4" a="1"/>
  <c r="M25" i="4" s="1"/>
  <c r="L25" i="4" s="1"/>
  <c r="M22" i="4" a="1"/>
  <c r="M22" i="4" s="1"/>
  <c r="L22" i="4" s="1"/>
  <c r="M21" i="4" a="1"/>
  <c r="M21" i="4" s="1"/>
  <c r="L21" i="4" s="1"/>
  <c r="M20" i="4" a="1"/>
  <c r="M20" i="4" s="1"/>
  <c r="L20" i="4" s="1"/>
  <c r="M19" i="4" a="1"/>
  <c r="M19" i="4" s="1"/>
  <c r="L19" i="4" s="1"/>
  <c r="M18" i="4" a="1"/>
  <c r="M18" i="4" s="1"/>
  <c r="L18" i="4" s="1"/>
  <c r="M16" i="4" a="1"/>
  <c r="M16" i="4" s="1"/>
  <c r="M15" i="4" a="1"/>
  <c r="M15" i="4" s="1"/>
  <c r="M14" i="4" a="1"/>
  <c r="M14" i="4" s="1"/>
  <c r="L14" i="4" s="1"/>
  <c r="M13" i="4" a="1"/>
  <c r="M13" i="4" s="1"/>
  <c r="L13" i="4" s="1"/>
  <c r="M11" i="4" a="1"/>
  <c r="M11" i="4" s="1"/>
  <c r="M10" i="4" a="1"/>
  <c r="M10" i="4" s="1"/>
  <c r="M9" i="4" a="1"/>
  <c r="M9" i="4" s="1"/>
  <c r="M8" i="4" a="1"/>
  <c r="M8" i="4" s="1"/>
  <c r="M7" i="4" a="1"/>
  <c r="M7" i="4" s="1"/>
  <c r="M6" i="4" a="1"/>
  <c r="M6" i="4" s="1"/>
  <c r="M5" i="4" a="1"/>
  <c r="M5" i="4" s="1"/>
  <c r="M4" i="4" a="1"/>
  <c r="M4" i="4" s="1"/>
  <c r="I55" i="11"/>
  <c r="E60" i="4"/>
  <c r="E57" i="4"/>
  <c r="E56" i="4"/>
  <c r="E55" i="4"/>
  <c r="E54" i="4"/>
  <c r="E52" i="4"/>
  <c r="E51" i="4"/>
  <c r="E50" i="4"/>
  <c r="E49" i="4"/>
  <c r="E48" i="4"/>
  <c r="E47" i="4"/>
  <c r="E44" i="4"/>
  <c r="E43" i="4"/>
  <c r="E42" i="4"/>
  <c r="E41" i="4"/>
  <c r="E40" i="4"/>
  <c r="E39" i="4"/>
  <c r="E38" i="4"/>
  <c r="E37" i="4"/>
  <c r="E36" i="4"/>
  <c r="E35" i="4"/>
  <c r="E34" i="4"/>
  <c r="E33" i="4"/>
  <c r="E32" i="4"/>
  <c r="E31" i="4"/>
  <c r="E29" i="4"/>
  <c r="E28" i="4"/>
  <c r="E27" i="4"/>
  <c r="E26" i="4"/>
  <c r="E25" i="4"/>
  <c r="E22" i="4"/>
  <c r="E21" i="4"/>
  <c r="E20" i="4"/>
  <c r="E19" i="4"/>
  <c r="E18" i="4"/>
  <c r="E16" i="4"/>
  <c r="E15" i="4"/>
  <c r="E14" i="4"/>
  <c r="E13" i="4"/>
  <c r="E11" i="4"/>
  <c r="E10" i="4"/>
  <c r="E9" i="4"/>
  <c r="E8" i="4"/>
  <c r="E7" i="4"/>
  <c r="E6" i="4"/>
  <c r="E5" i="4"/>
  <c r="E4" i="4"/>
  <c r="R60" i="4"/>
  <c r="Q60" i="4"/>
  <c r="H60" i="4"/>
  <c r="B60" i="4"/>
  <c r="D60" i="4" s="1"/>
  <c r="R57" i="4"/>
  <c r="Q57" i="4"/>
  <c r="H57" i="4"/>
  <c r="B57" i="4"/>
  <c r="D57" i="4" s="1"/>
  <c r="J57" i="4" s="1"/>
  <c r="R56" i="4"/>
  <c r="Q56" i="4"/>
  <c r="H56" i="4"/>
  <c r="B56" i="4"/>
  <c r="D56" i="4" s="1"/>
  <c r="R55" i="4"/>
  <c r="Q55" i="4"/>
  <c r="H55" i="4"/>
  <c r="B55" i="4"/>
  <c r="R54" i="4"/>
  <c r="Q54" i="4"/>
  <c r="H54" i="4"/>
  <c r="B54" i="4"/>
  <c r="R52" i="4"/>
  <c r="Q52" i="4"/>
  <c r="H52" i="4"/>
  <c r="B52" i="4"/>
  <c r="D52" i="4" s="1"/>
  <c r="J52" i="4" s="1"/>
  <c r="R51" i="4"/>
  <c r="Q51" i="4"/>
  <c r="H51" i="4"/>
  <c r="B51" i="4"/>
  <c r="D51" i="4" s="1"/>
  <c r="J51" i="4" s="1"/>
  <c r="R50" i="4"/>
  <c r="Q50" i="4"/>
  <c r="H50" i="4"/>
  <c r="B50" i="4"/>
  <c r="R49" i="4"/>
  <c r="Q49" i="4"/>
  <c r="H49" i="4"/>
  <c r="D49" i="4"/>
  <c r="J49" i="4" s="1"/>
  <c r="B49" i="4"/>
  <c r="R48" i="4"/>
  <c r="Q48" i="4"/>
  <c r="H48" i="4"/>
  <c r="B48" i="4"/>
  <c r="D48" i="4" s="1"/>
  <c r="R47" i="4"/>
  <c r="Q47" i="4"/>
  <c r="H47" i="4"/>
  <c r="B47" i="4"/>
  <c r="D47" i="4" s="1"/>
  <c r="R44" i="4"/>
  <c r="Q44" i="4"/>
  <c r="H44" i="4"/>
  <c r="B44" i="4"/>
  <c r="R43" i="4"/>
  <c r="Q43" i="4"/>
  <c r="H43" i="4"/>
  <c r="B43" i="4"/>
  <c r="D43" i="4" s="1"/>
  <c r="R42" i="4"/>
  <c r="Q42" i="4"/>
  <c r="H42" i="4"/>
  <c r="B42" i="4"/>
  <c r="D42" i="4" s="1"/>
  <c r="R41" i="4"/>
  <c r="Q41" i="4"/>
  <c r="H41" i="4"/>
  <c r="B41" i="4"/>
  <c r="R40" i="4"/>
  <c r="Q40" i="4"/>
  <c r="H40" i="4"/>
  <c r="B40" i="4"/>
  <c r="R39" i="4"/>
  <c r="Q39" i="4"/>
  <c r="H39" i="4"/>
  <c r="B39" i="4"/>
  <c r="R38" i="4"/>
  <c r="Q38" i="4"/>
  <c r="H38" i="4"/>
  <c r="B38" i="4"/>
  <c r="D38" i="4" s="1"/>
  <c r="J38" i="4" s="1"/>
  <c r="R37" i="4"/>
  <c r="Q37" i="4"/>
  <c r="H37" i="4"/>
  <c r="B37" i="4"/>
  <c r="D37" i="4" s="1"/>
  <c r="J37" i="4" s="1"/>
  <c r="R36" i="4"/>
  <c r="Q36" i="4"/>
  <c r="H36" i="4"/>
  <c r="B36" i="4"/>
  <c r="R35" i="4"/>
  <c r="Q35" i="4"/>
  <c r="H35" i="4"/>
  <c r="B35" i="4"/>
  <c r="S35" i="4" s="1"/>
  <c r="R34" i="4"/>
  <c r="Q34" i="4"/>
  <c r="H34" i="4"/>
  <c r="B34" i="4"/>
  <c r="D34" i="4" s="1"/>
  <c r="R33" i="4"/>
  <c r="Q33" i="4"/>
  <c r="H33" i="4"/>
  <c r="B33" i="4"/>
  <c r="D33" i="4" s="1"/>
  <c r="R32" i="4"/>
  <c r="Q32" i="4"/>
  <c r="H32" i="4"/>
  <c r="B32" i="4"/>
  <c r="R31" i="4"/>
  <c r="Q31" i="4"/>
  <c r="H31" i="4"/>
  <c r="B31" i="4"/>
  <c r="D31" i="4" s="1"/>
  <c r="R29" i="4"/>
  <c r="Q29" i="4"/>
  <c r="H29" i="4"/>
  <c r="B29" i="4"/>
  <c r="R28" i="4"/>
  <c r="Q28" i="4"/>
  <c r="H28" i="4"/>
  <c r="B28" i="4"/>
  <c r="D28" i="4" s="1"/>
  <c r="R27" i="4"/>
  <c r="Q27" i="4"/>
  <c r="H27" i="4"/>
  <c r="B27" i="4"/>
  <c r="D27" i="4" s="1"/>
  <c r="R26" i="4"/>
  <c r="Q26" i="4"/>
  <c r="H26" i="4"/>
  <c r="B26" i="4"/>
  <c r="R25" i="4"/>
  <c r="Q25" i="4"/>
  <c r="H25" i="4"/>
  <c r="B25" i="4"/>
  <c r="D25" i="4" s="1"/>
  <c r="J25" i="4" s="1"/>
  <c r="R22" i="4"/>
  <c r="Q22" i="4"/>
  <c r="H22" i="4"/>
  <c r="B22" i="4"/>
  <c r="D22" i="4" s="1"/>
  <c r="J22" i="4" s="1"/>
  <c r="R21" i="4"/>
  <c r="Q21" i="4"/>
  <c r="H21" i="4"/>
  <c r="B21" i="4"/>
  <c r="R20" i="4"/>
  <c r="Q20" i="4"/>
  <c r="H20" i="4"/>
  <c r="B20" i="4"/>
  <c r="D20" i="4" s="1"/>
  <c r="J20" i="4" s="1"/>
  <c r="R19" i="4"/>
  <c r="Q19" i="4"/>
  <c r="H19" i="4"/>
  <c r="B19" i="4"/>
  <c r="D19" i="4" s="1"/>
  <c r="R18" i="4"/>
  <c r="Q18" i="4"/>
  <c r="H18" i="4"/>
  <c r="B18" i="4"/>
  <c r="D18" i="4" s="1"/>
  <c r="R16" i="4"/>
  <c r="Q16" i="4"/>
  <c r="H16" i="4"/>
  <c r="B16" i="4"/>
  <c r="R15" i="4"/>
  <c r="Q15" i="4"/>
  <c r="H15" i="4"/>
  <c r="B15" i="4"/>
  <c r="D15" i="4" s="1"/>
  <c r="R14" i="4"/>
  <c r="Q14" i="4"/>
  <c r="H14" i="4"/>
  <c r="B14" i="4"/>
  <c r="D14" i="4" s="1"/>
  <c r="J14" i="4" s="1"/>
  <c r="R13" i="4"/>
  <c r="Q13" i="4"/>
  <c r="H13" i="4"/>
  <c r="B13" i="4"/>
  <c r="R11" i="4"/>
  <c r="Q11" i="4"/>
  <c r="H11" i="4"/>
  <c r="B11" i="4"/>
  <c r="R10" i="4"/>
  <c r="Q10" i="4"/>
  <c r="H10" i="4"/>
  <c r="B10" i="4"/>
  <c r="D10" i="4" s="1"/>
  <c r="J10" i="4" s="1"/>
  <c r="R9" i="4"/>
  <c r="Q9" i="4"/>
  <c r="H9" i="4"/>
  <c r="B9" i="4"/>
  <c r="D9" i="4" s="1"/>
  <c r="R8" i="4"/>
  <c r="Q8" i="4"/>
  <c r="H8" i="4"/>
  <c r="B8" i="4"/>
  <c r="R7" i="4"/>
  <c r="Q7" i="4"/>
  <c r="H7" i="4"/>
  <c r="B7" i="4"/>
  <c r="R6" i="4"/>
  <c r="Q6" i="4"/>
  <c r="H6" i="4"/>
  <c r="B6" i="4"/>
  <c r="D6" i="4" s="1"/>
  <c r="J6" i="4" s="1"/>
  <c r="R5" i="4"/>
  <c r="Q5" i="4"/>
  <c r="H5" i="4"/>
  <c r="B5" i="4"/>
  <c r="D5" i="4" s="1"/>
  <c r="R4" i="4"/>
  <c r="Q4" i="4"/>
  <c r="H4" i="4"/>
  <c r="B4" i="4"/>
  <c r="E60" i="11"/>
  <c r="E57" i="11"/>
  <c r="E56" i="11"/>
  <c r="E55" i="11"/>
  <c r="E54" i="11"/>
  <c r="E52" i="11"/>
  <c r="E51" i="11"/>
  <c r="E50" i="11"/>
  <c r="E49" i="11"/>
  <c r="E48" i="11"/>
  <c r="E47" i="11"/>
  <c r="E44" i="11"/>
  <c r="E43" i="11"/>
  <c r="E42" i="11"/>
  <c r="E41" i="11"/>
  <c r="E40" i="11"/>
  <c r="E39" i="11"/>
  <c r="E38" i="11"/>
  <c r="E37" i="11"/>
  <c r="E36" i="11"/>
  <c r="E35" i="11"/>
  <c r="E34" i="11"/>
  <c r="E33" i="11"/>
  <c r="E32" i="11"/>
  <c r="E31" i="11"/>
  <c r="E29" i="11"/>
  <c r="E28" i="11"/>
  <c r="E27" i="11"/>
  <c r="S27" i="11" s="1"/>
  <c r="E26" i="11"/>
  <c r="E25" i="11"/>
  <c r="E22" i="11"/>
  <c r="E21" i="11"/>
  <c r="E20" i="11"/>
  <c r="E19" i="11"/>
  <c r="E18" i="11"/>
  <c r="E16" i="11"/>
  <c r="E15" i="11"/>
  <c r="E14" i="11"/>
  <c r="E13" i="11"/>
  <c r="E11" i="11"/>
  <c r="E10" i="11"/>
  <c r="E9" i="11"/>
  <c r="E8" i="11"/>
  <c r="E7" i="11"/>
  <c r="E6" i="11"/>
  <c r="E5" i="11"/>
  <c r="E4" i="11"/>
  <c r="P16" i="11"/>
  <c r="P15" i="11"/>
  <c r="P14" i="11"/>
  <c r="P13" i="11"/>
  <c r="P11" i="11"/>
  <c r="P10" i="11"/>
  <c r="P9" i="11"/>
  <c r="P8" i="11"/>
  <c r="P7" i="11"/>
  <c r="P6" i="11"/>
  <c r="P5" i="11"/>
  <c r="P4" i="11"/>
  <c r="O16" i="11"/>
  <c r="O15" i="11"/>
  <c r="O14" i="11"/>
  <c r="O13" i="11"/>
  <c r="O11" i="11"/>
  <c r="O10" i="11"/>
  <c r="O9" i="11"/>
  <c r="O8" i="11"/>
  <c r="O7" i="11"/>
  <c r="O6" i="11"/>
  <c r="O5" i="11"/>
  <c r="O4" i="11"/>
  <c r="M60" i="11" a="1"/>
  <c r="M60" i="11" s="1"/>
  <c r="M57" i="11" a="1"/>
  <c r="M57" i="11" s="1"/>
  <c r="M56" i="11" a="1"/>
  <c r="M56" i="11" s="1"/>
  <c r="M55" i="11" a="1"/>
  <c r="M55" i="11" s="1"/>
  <c r="M54" i="11" a="1"/>
  <c r="M54" i="11" s="1"/>
  <c r="M52" i="11" a="1"/>
  <c r="M52" i="11" s="1"/>
  <c r="L52" i="11" s="1"/>
  <c r="M51" i="11" a="1"/>
  <c r="M51" i="11" s="1"/>
  <c r="L51" i="11" s="1"/>
  <c r="M50" i="11" a="1"/>
  <c r="M50" i="11" s="1"/>
  <c r="L50" i="11" s="1"/>
  <c r="M49" i="11" a="1"/>
  <c r="M49" i="11" s="1"/>
  <c r="L49" i="11" s="1"/>
  <c r="M48" i="11" a="1"/>
  <c r="M48" i="11" s="1"/>
  <c r="L48" i="11" s="1"/>
  <c r="M47" i="11" a="1"/>
  <c r="M47" i="11" s="1"/>
  <c r="L47" i="11" s="1"/>
  <c r="M44" i="11" a="1"/>
  <c r="M44" i="11" s="1"/>
  <c r="L44" i="11" s="1"/>
  <c r="M43" i="11" a="1"/>
  <c r="M43" i="11" s="1"/>
  <c r="L43" i="11" s="1"/>
  <c r="M42" i="11" a="1"/>
  <c r="M42" i="11" s="1"/>
  <c r="L42" i="11" s="1"/>
  <c r="M41" i="11" a="1"/>
  <c r="M41" i="11" s="1"/>
  <c r="L41" i="11" s="1"/>
  <c r="M40" i="11" a="1"/>
  <c r="M40" i="11" s="1"/>
  <c r="L40" i="11" s="1"/>
  <c r="M39" i="11" a="1"/>
  <c r="M39" i="11" s="1"/>
  <c r="L39" i="11" s="1"/>
  <c r="M38" i="11" a="1"/>
  <c r="M38" i="11" s="1"/>
  <c r="L38" i="11" s="1"/>
  <c r="M37" i="11" a="1"/>
  <c r="M37" i="11" s="1"/>
  <c r="L37" i="11" s="1"/>
  <c r="M36" i="11" a="1"/>
  <c r="M36" i="11" s="1"/>
  <c r="L36" i="11" s="1"/>
  <c r="M35" i="11" a="1"/>
  <c r="M35" i="11" s="1"/>
  <c r="L35" i="11" s="1"/>
  <c r="M34" i="11" a="1"/>
  <c r="M34" i="11" s="1"/>
  <c r="L34" i="11" s="1"/>
  <c r="M33" i="11" a="1"/>
  <c r="M33" i="11" s="1"/>
  <c r="L33" i="11" s="1"/>
  <c r="M32" i="11" a="1"/>
  <c r="M32" i="11" s="1"/>
  <c r="L32" i="11" s="1"/>
  <c r="M31" i="11" a="1"/>
  <c r="M31" i="11" s="1"/>
  <c r="L31" i="11" s="1"/>
  <c r="M29" i="11" a="1"/>
  <c r="M29" i="11" s="1"/>
  <c r="L29" i="11" s="1"/>
  <c r="M28" i="11" a="1"/>
  <c r="M28" i="11" s="1"/>
  <c r="L28" i="11" s="1"/>
  <c r="M27" i="11" a="1"/>
  <c r="M27" i="11" s="1"/>
  <c r="L27" i="11" s="1"/>
  <c r="M26" i="11" a="1"/>
  <c r="M26" i="11" s="1"/>
  <c r="L26" i="11" s="1"/>
  <c r="M25" i="11" a="1"/>
  <c r="M25" i="11" s="1"/>
  <c r="L25" i="11" s="1"/>
  <c r="M22" i="11" a="1"/>
  <c r="M22" i="11" s="1"/>
  <c r="L22" i="11" s="1"/>
  <c r="M21" i="11" a="1"/>
  <c r="M21" i="11" s="1"/>
  <c r="L21" i="11" s="1"/>
  <c r="M20" i="11" a="1"/>
  <c r="M20" i="11" s="1"/>
  <c r="L20" i="11" s="1"/>
  <c r="M19" i="11" a="1"/>
  <c r="M19" i="11" s="1"/>
  <c r="L19" i="11" s="1"/>
  <c r="M18" i="11" a="1"/>
  <c r="M18" i="11" s="1"/>
  <c r="L18" i="11" s="1"/>
  <c r="M16" i="11" a="1"/>
  <c r="M16" i="11" s="1"/>
  <c r="M15" i="11" a="1"/>
  <c r="M15" i="11" s="1"/>
  <c r="M14" i="11" a="1"/>
  <c r="M14" i="11" s="1"/>
  <c r="M13" i="11" a="1"/>
  <c r="M13" i="11" s="1"/>
  <c r="M11" i="11" a="1"/>
  <c r="M11" i="11" s="1"/>
  <c r="M10" i="11" a="1"/>
  <c r="M10" i="11" s="1"/>
  <c r="M9" i="11" a="1"/>
  <c r="M9" i="11" s="1"/>
  <c r="M8" i="11" a="1"/>
  <c r="M8" i="11" s="1"/>
  <c r="M7" i="11" a="1"/>
  <c r="M7" i="11" s="1"/>
  <c r="M6" i="11" a="1"/>
  <c r="M6" i="11" s="1"/>
  <c r="L6" i="11" s="1"/>
  <c r="M5" i="11" a="1"/>
  <c r="M5" i="11" s="1"/>
  <c r="M4" i="11" a="1"/>
  <c r="M4" i="11" s="1"/>
  <c r="R60" i="11"/>
  <c r="Q60" i="11"/>
  <c r="H60" i="11"/>
  <c r="B60" i="11"/>
  <c r="R57" i="11"/>
  <c r="Q57" i="11"/>
  <c r="H57" i="11"/>
  <c r="B57" i="11"/>
  <c r="D57" i="11" s="1"/>
  <c r="R56" i="11"/>
  <c r="Q56" i="11"/>
  <c r="H56" i="11"/>
  <c r="B56" i="11"/>
  <c r="R55" i="11"/>
  <c r="Q55" i="11"/>
  <c r="H55" i="11"/>
  <c r="B55" i="11"/>
  <c r="R54" i="11"/>
  <c r="Q54" i="11"/>
  <c r="H54" i="11"/>
  <c r="D54" i="11"/>
  <c r="J54" i="11" s="1"/>
  <c r="B54" i="11"/>
  <c r="R52" i="11"/>
  <c r="Q52" i="11"/>
  <c r="H52" i="11"/>
  <c r="B52" i="11"/>
  <c r="D52" i="11" s="1"/>
  <c r="J52" i="11" s="1"/>
  <c r="R51" i="11"/>
  <c r="Q51" i="11"/>
  <c r="H51" i="11"/>
  <c r="B51" i="11"/>
  <c r="D51" i="11" s="1"/>
  <c r="J51" i="11" s="1"/>
  <c r="R50" i="11"/>
  <c r="Q50" i="11"/>
  <c r="H50" i="11"/>
  <c r="B50" i="11"/>
  <c r="D50" i="11" s="1"/>
  <c r="J50" i="11" s="1"/>
  <c r="R49" i="11"/>
  <c r="Q49" i="11"/>
  <c r="H49" i="11"/>
  <c r="B49" i="11"/>
  <c r="R48" i="11"/>
  <c r="Q48" i="11"/>
  <c r="H48" i="11"/>
  <c r="B48" i="11"/>
  <c r="D48" i="11" s="1"/>
  <c r="R47" i="11"/>
  <c r="Q47" i="11"/>
  <c r="H47" i="11"/>
  <c r="B47" i="11"/>
  <c r="R44" i="11"/>
  <c r="Q44" i="11"/>
  <c r="H44" i="11"/>
  <c r="B44" i="11"/>
  <c r="D44" i="11" s="1"/>
  <c r="R43" i="11"/>
  <c r="Q43" i="11"/>
  <c r="H43" i="11"/>
  <c r="B43" i="11"/>
  <c r="R42" i="11"/>
  <c r="Q42" i="11"/>
  <c r="H42" i="11"/>
  <c r="B42" i="11"/>
  <c r="D42" i="11" s="1"/>
  <c r="R41" i="11"/>
  <c r="Q41" i="11"/>
  <c r="H41" i="11"/>
  <c r="B41" i="11"/>
  <c r="D41" i="11" s="1"/>
  <c r="R40" i="11"/>
  <c r="Q40" i="11"/>
  <c r="H40" i="11"/>
  <c r="B40" i="11"/>
  <c r="D40" i="11" s="1"/>
  <c r="J40" i="11" s="1"/>
  <c r="R39" i="11"/>
  <c r="Q39" i="11"/>
  <c r="H39" i="11"/>
  <c r="B39" i="11"/>
  <c r="R38" i="11"/>
  <c r="Q38" i="11"/>
  <c r="H38" i="11"/>
  <c r="B38" i="11"/>
  <c r="R37" i="11"/>
  <c r="Q37" i="11"/>
  <c r="H37" i="11"/>
  <c r="B37" i="11"/>
  <c r="D37" i="11" s="1"/>
  <c r="J37" i="11" s="1"/>
  <c r="R36" i="11"/>
  <c r="Q36" i="11"/>
  <c r="H36" i="11"/>
  <c r="B36" i="11"/>
  <c r="D36" i="11" s="1"/>
  <c r="J36" i="11" s="1"/>
  <c r="R35" i="11"/>
  <c r="Q35" i="11"/>
  <c r="H35" i="11"/>
  <c r="B35" i="11"/>
  <c r="R34" i="11"/>
  <c r="Q34" i="11"/>
  <c r="H34" i="11"/>
  <c r="B34" i="11"/>
  <c r="D34" i="11" s="1"/>
  <c r="R33" i="11"/>
  <c r="Q33" i="11"/>
  <c r="H33" i="11"/>
  <c r="B33" i="11"/>
  <c r="D33" i="11" s="1"/>
  <c r="R32" i="11"/>
  <c r="Q32" i="11"/>
  <c r="H32" i="11"/>
  <c r="B32" i="11"/>
  <c r="D32" i="11" s="1"/>
  <c r="R31" i="11"/>
  <c r="Q31" i="11"/>
  <c r="H31" i="11"/>
  <c r="B31" i="11"/>
  <c r="D31" i="11" s="1"/>
  <c r="R29" i="11"/>
  <c r="Q29" i="11"/>
  <c r="H29" i="11"/>
  <c r="B29" i="11"/>
  <c r="R28" i="11"/>
  <c r="Q28" i="11"/>
  <c r="H28" i="11"/>
  <c r="B28" i="11"/>
  <c r="R27" i="11"/>
  <c r="Q27" i="11"/>
  <c r="H27" i="11"/>
  <c r="B27" i="11"/>
  <c r="D27" i="11" s="1"/>
  <c r="J27" i="11" s="1"/>
  <c r="R26" i="11"/>
  <c r="Q26" i="11"/>
  <c r="H26" i="11"/>
  <c r="B26" i="11"/>
  <c r="D26" i="11" s="1"/>
  <c r="R25" i="11"/>
  <c r="Q25" i="11"/>
  <c r="H25" i="11"/>
  <c r="B25" i="11"/>
  <c r="D25" i="11" s="1"/>
  <c r="R22" i="11"/>
  <c r="Q22" i="11"/>
  <c r="H22" i="11"/>
  <c r="B22" i="11"/>
  <c r="R21" i="11"/>
  <c r="Q21" i="11"/>
  <c r="H21" i="11"/>
  <c r="B21" i="11"/>
  <c r="D21" i="11" s="1"/>
  <c r="J21" i="11" s="1"/>
  <c r="R20" i="11"/>
  <c r="Q20" i="11"/>
  <c r="H20" i="11"/>
  <c r="B20" i="11"/>
  <c r="R19" i="11"/>
  <c r="Q19" i="11"/>
  <c r="H19" i="11"/>
  <c r="B19" i="11"/>
  <c r="D19" i="11" s="1"/>
  <c r="R18" i="11"/>
  <c r="Q18" i="11"/>
  <c r="H18" i="11"/>
  <c r="B18" i="11"/>
  <c r="R16" i="11"/>
  <c r="Q16" i="11"/>
  <c r="H16" i="11"/>
  <c r="B16" i="11"/>
  <c r="R15" i="11"/>
  <c r="Q15" i="11"/>
  <c r="H15" i="11"/>
  <c r="B15" i="11"/>
  <c r="D15" i="11" s="1"/>
  <c r="J15" i="11" s="1"/>
  <c r="R14" i="11"/>
  <c r="Q14" i="11"/>
  <c r="H14" i="11"/>
  <c r="B14" i="11"/>
  <c r="R13" i="11"/>
  <c r="Q13" i="11"/>
  <c r="H13" i="11"/>
  <c r="B13" i="11"/>
  <c r="R11" i="11"/>
  <c r="Q11" i="11"/>
  <c r="H11" i="11"/>
  <c r="B11" i="11"/>
  <c r="D11" i="11" s="1"/>
  <c r="R10" i="11"/>
  <c r="Q10" i="11"/>
  <c r="H10" i="11"/>
  <c r="B10" i="11"/>
  <c r="D10" i="11" s="1"/>
  <c r="J10" i="11" s="1"/>
  <c r="R9" i="11"/>
  <c r="Q9" i="11"/>
  <c r="H9" i="11"/>
  <c r="B9" i="11"/>
  <c r="R8" i="11"/>
  <c r="Q8" i="11"/>
  <c r="H8" i="11"/>
  <c r="B8" i="11"/>
  <c r="R7" i="11"/>
  <c r="Q7" i="11"/>
  <c r="H7" i="11"/>
  <c r="B7" i="11"/>
  <c r="D7" i="11" s="1"/>
  <c r="R6" i="11"/>
  <c r="Q6" i="11"/>
  <c r="H6" i="11"/>
  <c r="D6" i="11"/>
  <c r="J6" i="11" s="1"/>
  <c r="B6" i="11"/>
  <c r="R5" i="11"/>
  <c r="Q5" i="11"/>
  <c r="H5" i="11"/>
  <c r="B5" i="11"/>
  <c r="R4" i="11"/>
  <c r="Q4" i="11"/>
  <c r="H4" i="11"/>
  <c r="B4" i="11"/>
  <c r="H18" i="2"/>
  <c r="P13" i="2"/>
  <c r="P14" i="2"/>
  <c r="P15" i="2"/>
  <c r="P16" i="2"/>
  <c r="P5" i="2"/>
  <c r="P6" i="2"/>
  <c r="P7" i="2"/>
  <c r="P8" i="2"/>
  <c r="P9" i="2"/>
  <c r="P10" i="2"/>
  <c r="P11" i="2"/>
  <c r="P4" i="2"/>
  <c r="H5" i="2"/>
  <c r="S31" i="11" l="1"/>
  <c r="S26" i="4"/>
  <c r="S39" i="4"/>
  <c r="S20" i="11"/>
  <c r="S35" i="11"/>
  <c r="S49" i="11"/>
  <c r="S54" i="4"/>
  <c r="S25" i="5"/>
  <c r="S21" i="5"/>
  <c r="S10" i="5"/>
  <c r="S6" i="5"/>
  <c r="S52" i="5"/>
  <c r="S27" i="5"/>
  <c r="L7" i="11"/>
  <c r="L16" i="4"/>
  <c r="L7" i="5"/>
  <c r="L13" i="11"/>
  <c r="L9" i="5"/>
  <c r="L14" i="11"/>
  <c r="L10" i="5"/>
  <c r="L15" i="11"/>
  <c r="S47" i="5"/>
  <c r="S38" i="5"/>
  <c r="S20" i="5"/>
  <c r="I35" i="5"/>
  <c r="K35" i="5" s="1"/>
  <c r="J35" i="5"/>
  <c r="J50" i="5"/>
  <c r="I50" i="5"/>
  <c r="K50" i="5" s="1"/>
  <c r="S42" i="5"/>
  <c r="S29" i="5"/>
  <c r="S37" i="5"/>
  <c r="S4" i="5"/>
  <c r="S22" i="5"/>
  <c r="I34" i="5"/>
  <c r="K34" i="5" s="1"/>
  <c r="S8" i="5"/>
  <c r="D47" i="5"/>
  <c r="J47" i="5" s="1"/>
  <c r="S50" i="5"/>
  <c r="S51" i="5"/>
  <c r="D14" i="5"/>
  <c r="I20" i="5"/>
  <c r="K20" i="5" s="1"/>
  <c r="I19" i="5"/>
  <c r="K19" i="5" s="1"/>
  <c r="S28" i="5"/>
  <c r="S56" i="5"/>
  <c r="S13" i="5"/>
  <c r="D20" i="5"/>
  <c r="J20" i="5" s="1"/>
  <c r="S31" i="5"/>
  <c r="S36" i="5"/>
  <c r="S41" i="5"/>
  <c r="J55" i="5"/>
  <c r="I55" i="5"/>
  <c r="K55" i="5" s="1"/>
  <c r="L33" i="5"/>
  <c r="I33" i="5"/>
  <c r="K33" i="5" s="1"/>
  <c r="J40" i="5"/>
  <c r="I40" i="5"/>
  <c r="K40" i="5" s="1"/>
  <c r="J15" i="5"/>
  <c r="I15" i="5"/>
  <c r="K15" i="5" s="1"/>
  <c r="J9" i="5"/>
  <c r="I9" i="5"/>
  <c r="K9" i="5" s="1"/>
  <c r="J22" i="5"/>
  <c r="I22" i="5"/>
  <c r="K22" i="5" s="1"/>
  <c r="I5" i="5"/>
  <c r="K5" i="5" s="1"/>
  <c r="J5" i="5"/>
  <c r="J51" i="5"/>
  <c r="I51" i="5"/>
  <c r="K51" i="5" s="1"/>
  <c r="I37" i="5"/>
  <c r="K37" i="5" s="1"/>
  <c r="J37" i="5"/>
  <c r="J28" i="5"/>
  <c r="I28" i="5"/>
  <c r="K28" i="5" s="1"/>
  <c r="J56" i="5"/>
  <c r="I56" i="5"/>
  <c r="K56" i="5" s="1"/>
  <c r="J21" i="5"/>
  <c r="I21" i="5"/>
  <c r="K21" i="5" s="1"/>
  <c r="I8" i="5"/>
  <c r="K8" i="5" s="1"/>
  <c r="L8" i="5"/>
  <c r="I13" i="5"/>
  <c r="K13" i="5" s="1"/>
  <c r="L13" i="5"/>
  <c r="I4" i="5"/>
  <c r="J4" i="5" s="1"/>
  <c r="L4" i="5"/>
  <c r="J36" i="5"/>
  <c r="I36" i="5"/>
  <c r="K36" i="5" s="1"/>
  <c r="J52" i="5"/>
  <c r="I52" i="5"/>
  <c r="K52" i="5" s="1"/>
  <c r="J6" i="5"/>
  <c r="I6" i="5"/>
  <c r="K6" i="5" s="1"/>
  <c r="L18" i="5"/>
  <c r="I18" i="5"/>
  <c r="K18" i="5" s="1"/>
  <c r="J38" i="5"/>
  <c r="I38" i="5"/>
  <c r="K38" i="5" s="1"/>
  <c r="D26" i="5"/>
  <c r="D54" i="5"/>
  <c r="I60" i="5"/>
  <c r="K60" i="5" s="1"/>
  <c r="I32" i="5"/>
  <c r="K32" i="5" s="1"/>
  <c r="I49" i="5"/>
  <c r="K49" i="5" s="1"/>
  <c r="D25" i="5"/>
  <c r="J29" i="5"/>
  <c r="I29" i="5"/>
  <c r="K29" i="5" s="1"/>
  <c r="D39" i="5"/>
  <c r="I48" i="5"/>
  <c r="K48" i="5" s="1"/>
  <c r="I43" i="5"/>
  <c r="K43" i="5" s="1"/>
  <c r="J57" i="5"/>
  <c r="I57" i="5"/>
  <c r="K57" i="5" s="1"/>
  <c r="J60" i="5"/>
  <c r="I44" i="5"/>
  <c r="K44" i="5" s="1"/>
  <c r="S55" i="5"/>
  <c r="S5" i="5"/>
  <c r="S7" i="5"/>
  <c r="D7" i="5"/>
  <c r="J42" i="5"/>
  <c r="I42" i="5"/>
  <c r="K42" i="5" s="1"/>
  <c r="S9" i="5"/>
  <c r="S11" i="5"/>
  <c r="D11" i="5"/>
  <c r="S15" i="5"/>
  <c r="S18" i="5"/>
  <c r="S40" i="5"/>
  <c r="J43" i="5"/>
  <c r="S16" i="5"/>
  <c r="D16" i="5"/>
  <c r="S35" i="5"/>
  <c r="I31" i="5"/>
  <c r="K31" i="5" s="1"/>
  <c r="J10" i="5"/>
  <c r="I10" i="5"/>
  <c r="K10" i="5" s="1"/>
  <c r="J27" i="5"/>
  <c r="I27" i="5"/>
  <c r="K27" i="5" s="1"/>
  <c r="J41" i="5"/>
  <c r="I41" i="5"/>
  <c r="K41" i="5" s="1"/>
  <c r="S33" i="5"/>
  <c r="S49" i="5"/>
  <c r="S57" i="5"/>
  <c r="S43" i="5"/>
  <c r="S60" i="5"/>
  <c r="S32" i="5"/>
  <c r="S44" i="5"/>
  <c r="S19" i="5"/>
  <c r="S34" i="5"/>
  <c r="S48" i="5"/>
  <c r="S41" i="4"/>
  <c r="S22" i="11"/>
  <c r="S28" i="4"/>
  <c r="S29" i="4"/>
  <c r="S9" i="11"/>
  <c r="S16" i="11"/>
  <c r="S38" i="11"/>
  <c r="S28" i="11"/>
  <c r="S56" i="11"/>
  <c r="S50" i="4"/>
  <c r="S8" i="4"/>
  <c r="S29" i="11"/>
  <c r="S13" i="11"/>
  <c r="S56" i="4"/>
  <c r="S31" i="4"/>
  <c r="D35" i="4"/>
  <c r="J35" i="4" s="1"/>
  <c r="L4" i="4"/>
  <c r="S15" i="4"/>
  <c r="L8" i="4"/>
  <c r="S4" i="4"/>
  <c r="L9" i="4"/>
  <c r="L11" i="4"/>
  <c r="S11" i="4"/>
  <c r="L5" i="4"/>
  <c r="L7" i="4"/>
  <c r="L38" i="4"/>
  <c r="I38" i="4"/>
  <c r="K38" i="4" s="1"/>
  <c r="S40" i="4"/>
  <c r="S49" i="4"/>
  <c r="S18" i="4"/>
  <c r="S21" i="4"/>
  <c r="S36" i="4"/>
  <c r="S20" i="4"/>
  <c r="J5" i="4"/>
  <c r="I5" i="4"/>
  <c r="K5" i="4" s="1"/>
  <c r="J15" i="4"/>
  <c r="I15" i="4"/>
  <c r="K15" i="4" s="1"/>
  <c r="J9" i="4"/>
  <c r="I9" i="4"/>
  <c r="K9" i="4" s="1"/>
  <c r="L10" i="4"/>
  <c r="D21" i="4"/>
  <c r="D36" i="4"/>
  <c r="J36" i="4" s="1"/>
  <c r="D50" i="4"/>
  <c r="J50" i="4" s="1"/>
  <c r="L57" i="4"/>
  <c r="D54" i="4"/>
  <c r="J54" i="4" s="1"/>
  <c r="D39" i="4"/>
  <c r="I39" i="4" s="1"/>
  <c r="K39" i="4" s="1"/>
  <c r="S6" i="4"/>
  <c r="S57" i="4"/>
  <c r="S5" i="4"/>
  <c r="S9" i="4"/>
  <c r="S27" i="4"/>
  <c r="S10" i="4"/>
  <c r="L6" i="4"/>
  <c r="S14" i="4"/>
  <c r="D26" i="4"/>
  <c r="J26" i="4" s="1"/>
  <c r="S42" i="4"/>
  <c r="I14" i="4"/>
  <c r="K14" i="4" s="1"/>
  <c r="L15" i="4"/>
  <c r="J28" i="4"/>
  <c r="I28" i="4"/>
  <c r="K28" i="4" s="1"/>
  <c r="J27" i="4"/>
  <c r="I27" i="4"/>
  <c r="K27" i="4" s="1"/>
  <c r="D11" i="4"/>
  <c r="J19" i="4"/>
  <c r="I19" i="4"/>
  <c r="K19" i="4" s="1"/>
  <c r="D41" i="4"/>
  <c r="J48" i="4"/>
  <c r="I48" i="4"/>
  <c r="K48" i="4" s="1"/>
  <c r="J33" i="4"/>
  <c r="I33" i="4"/>
  <c r="K33" i="4" s="1"/>
  <c r="J60" i="4"/>
  <c r="I60" i="4"/>
  <c r="K60" i="4" s="1"/>
  <c r="J43" i="4"/>
  <c r="I43" i="4"/>
  <c r="K43" i="4" s="1"/>
  <c r="S7" i="4"/>
  <c r="I10" i="4"/>
  <c r="K10" i="4" s="1"/>
  <c r="D29" i="4"/>
  <c r="D40" i="4"/>
  <c r="I52" i="4"/>
  <c r="K52" i="4" s="1"/>
  <c r="J56" i="4"/>
  <c r="I56" i="4"/>
  <c r="K56" i="4" s="1"/>
  <c r="D7" i="4"/>
  <c r="J18" i="4"/>
  <c r="I18" i="4"/>
  <c r="K18" i="4" s="1"/>
  <c r="J47" i="4"/>
  <c r="I47" i="4"/>
  <c r="K47" i="4" s="1"/>
  <c r="S55" i="4"/>
  <c r="I57" i="4"/>
  <c r="K57" i="4" s="1"/>
  <c r="I37" i="4"/>
  <c r="K37" i="4" s="1"/>
  <c r="D55" i="4"/>
  <c r="L60" i="4"/>
  <c r="I25" i="4"/>
  <c r="K25" i="4" s="1"/>
  <c r="S32" i="4"/>
  <c r="J39" i="4"/>
  <c r="I6" i="4"/>
  <c r="K6" i="4" s="1"/>
  <c r="S16" i="4"/>
  <c r="J42" i="4"/>
  <c r="I42" i="4"/>
  <c r="K42" i="4" s="1"/>
  <c r="I51" i="4"/>
  <c r="K51" i="4" s="1"/>
  <c r="S13" i="4"/>
  <c r="D16" i="4"/>
  <c r="I22" i="4"/>
  <c r="K22" i="4" s="1"/>
  <c r="J34" i="4"/>
  <c r="I34" i="4"/>
  <c r="K34" i="4" s="1"/>
  <c r="S44" i="4"/>
  <c r="I49" i="4"/>
  <c r="K49" i="4" s="1"/>
  <c r="I20" i="4"/>
  <c r="K20" i="4" s="1"/>
  <c r="J31" i="4"/>
  <c r="I31" i="4"/>
  <c r="K31" i="4" s="1"/>
  <c r="S43" i="4"/>
  <c r="D32" i="4"/>
  <c r="S33" i="4"/>
  <c r="D44" i="4"/>
  <c r="S47" i="4"/>
  <c r="D4" i="4"/>
  <c r="D8" i="4"/>
  <c r="D13" i="4"/>
  <c r="S19" i="4"/>
  <c r="S34" i="4"/>
  <c r="S48" i="4"/>
  <c r="S60" i="4"/>
  <c r="S22" i="4"/>
  <c r="S37" i="4"/>
  <c r="S51" i="4"/>
  <c r="S25" i="4"/>
  <c r="S38" i="4"/>
  <c r="S52" i="4"/>
  <c r="D35" i="11"/>
  <c r="J35" i="11" s="1"/>
  <c r="D49" i="11"/>
  <c r="I49" i="11" s="1"/>
  <c r="K49" i="11" s="1"/>
  <c r="S11" i="11"/>
  <c r="S41" i="11"/>
  <c r="S39" i="11"/>
  <c r="S15" i="11"/>
  <c r="S43" i="11"/>
  <c r="S14" i="11"/>
  <c r="L4" i="11"/>
  <c r="L5" i="11"/>
  <c r="L8" i="11"/>
  <c r="L9" i="11"/>
  <c r="L10" i="11"/>
  <c r="L56" i="11"/>
  <c r="S10" i="11"/>
  <c r="L57" i="11"/>
  <c r="S6" i="11"/>
  <c r="S5" i="11"/>
  <c r="S7" i="11"/>
  <c r="S8" i="11"/>
  <c r="I50" i="11"/>
  <c r="K50" i="11" s="1"/>
  <c r="I26" i="11"/>
  <c r="K26" i="11" s="1"/>
  <c r="J26" i="11"/>
  <c r="J25" i="11"/>
  <c r="I25" i="11"/>
  <c r="K25" i="11" s="1"/>
  <c r="J57" i="11"/>
  <c r="I57" i="11"/>
  <c r="K57" i="11" s="1"/>
  <c r="L54" i="11"/>
  <c r="I54" i="11"/>
  <c r="K54" i="11" s="1"/>
  <c r="S57" i="11"/>
  <c r="S60" i="11"/>
  <c r="L16" i="11"/>
  <c r="I6" i="11"/>
  <c r="K6" i="11" s="1"/>
  <c r="S40" i="11"/>
  <c r="S37" i="11"/>
  <c r="D39" i="11"/>
  <c r="J39" i="11" s="1"/>
  <c r="D20" i="11"/>
  <c r="J20" i="11" s="1"/>
  <c r="S32" i="11"/>
  <c r="S42" i="11"/>
  <c r="I51" i="11"/>
  <c r="K51" i="11" s="1"/>
  <c r="D38" i="11"/>
  <c r="J38" i="11" s="1"/>
  <c r="L55" i="11"/>
  <c r="S44" i="11"/>
  <c r="I36" i="11"/>
  <c r="K36" i="11" s="1"/>
  <c r="J42" i="11"/>
  <c r="I42" i="11"/>
  <c r="K42" i="11" s="1"/>
  <c r="I41" i="11"/>
  <c r="K41" i="11" s="1"/>
  <c r="J41" i="11"/>
  <c r="J11" i="11"/>
  <c r="I11" i="11"/>
  <c r="K11" i="11" s="1"/>
  <c r="J31" i="11"/>
  <c r="I31" i="11"/>
  <c r="K31" i="11" s="1"/>
  <c r="J7" i="11"/>
  <c r="I7" i="11"/>
  <c r="K7" i="11" s="1"/>
  <c r="I15" i="11"/>
  <c r="K15" i="11" s="1"/>
  <c r="I40" i="11"/>
  <c r="K40" i="11" s="1"/>
  <c r="D28" i="11"/>
  <c r="S54" i="11"/>
  <c r="I10" i="11"/>
  <c r="K10" i="11" s="1"/>
  <c r="I21" i="11"/>
  <c r="K21" i="11" s="1"/>
  <c r="L60" i="11"/>
  <c r="S4" i="11"/>
  <c r="L11" i="11"/>
  <c r="J19" i="11"/>
  <c r="I19" i="11"/>
  <c r="K19" i="11" s="1"/>
  <c r="J32" i="11"/>
  <c r="I32" i="11"/>
  <c r="K32" i="11" s="1"/>
  <c r="S47" i="11"/>
  <c r="S52" i="11"/>
  <c r="D16" i="11"/>
  <c r="D29" i="11"/>
  <c r="S55" i="11"/>
  <c r="D60" i="11"/>
  <c r="J33" i="11"/>
  <c r="I33" i="11"/>
  <c r="K33" i="11" s="1"/>
  <c r="D43" i="11"/>
  <c r="J48" i="11"/>
  <c r="I48" i="11"/>
  <c r="K48" i="11" s="1"/>
  <c r="D55" i="11"/>
  <c r="I37" i="11"/>
  <c r="K37" i="11" s="1"/>
  <c r="S26" i="11"/>
  <c r="S18" i="11"/>
  <c r="S25" i="11"/>
  <c r="I27" i="11"/>
  <c r="K27" i="11" s="1"/>
  <c r="J34" i="11"/>
  <c r="I34" i="11"/>
  <c r="K34" i="11" s="1"/>
  <c r="I44" i="11"/>
  <c r="K44" i="11" s="1"/>
  <c r="J44" i="11"/>
  <c r="I52" i="11"/>
  <c r="K52" i="11" s="1"/>
  <c r="S33" i="11"/>
  <c r="D4" i="11"/>
  <c r="D8" i="11"/>
  <c r="D13" i="11"/>
  <c r="D18" i="11"/>
  <c r="S19" i="11"/>
  <c r="S34" i="11"/>
  <c r="D47" i="11"/>
  <c r="S48" i="11"/>
  <c r="D56" i="11"/>
  <c r="S21" i="11"/>
  <c r="S36" i="11"/>
  <c r="S50" i="11"/>
  <c r="D5" i="11"/>
  <c r="D9" i="11"/>
  <c r="D14" i="11"/>
  <c r="S51" i="11"/>
  <c r="D22" i="11"/>
  <c r="L61" i="5" l="1"/>
  <c r="I47" i="5"/>
  <c r="K47" i="5" s="1"/>
  <c r="I14" i="5"/>
  <c r="K14" i="5" s="1"/>
  <c r="J14" i="5"/>
  <c r="J7" i="5"/>
  <c r="I7" i="5"/>
  <c r="K7" i="5" s="1"/>
  <c r="J16" i="5"/>
  <c r="I16" i="5"/>
  <c r="K16" i="5" s="1"/>
  <c r="J25" i="5"/>
  <c r="I25" i="5"/>
  <c r="K25" i="5" s="1"/>
  <c r="J54" i="5"/>
  <c r="I54" i="5"/>
  <c r="K54" i="5" s="1"/>
  <c r="J11" i="5"/>
  <c r="I11" i="5"/>
  <c r="K11" i="5" s="1"/>
  <c r="J26" i="5"/>
  <c r="I26" i="5"/>
  <c r="K26" i="5" s="1"/>
  <c r="K4" i="5"/>
  <c r="J39" i="5"/>
  <c r="I39" i="5"/>
  <c r="K39" i="5" s="1"/>
  <c r="I50" i="4"/>
  <c r="K50" i="4" s="1"/>
  <c r="I35" i="4"/>
  <c r="K35" i="4" s="1"/>
  <c r="L61" i="4"/>
  <c r="I26" i="4"/>
  <c r="K26" i="4" s="1"/>
  <c r="J21" i="4"/>
  <c r="I21" i="4"/>
  <c r="K21" i="4" s="1"/>
  <c r="I54" i="4"/>
  <c r="K54" i="4" s="1"/>
  <c r="I36" i="4"/>
  <c r="K36" i="4" s="1"/>
  <c r="J16" i="4"/>
  <c r="I16" i="4"/>
  <c r="K16" i="4" s="1"/>
  <c r="I55" i="4"/>
  <c r="K55" i="4" s="1"/>
  <c r="J55" i="4"/>
  <c r="I40" i="4"/>
  <c r="K40" i="4" s="1"/>
  <c r="J40" i="4"/>
  <c r="J29" i="4"/>
  <c r="I29" i="4"/>
  <c r="K29" i="4" s="1"/>
  <c r="J41" i="4"/>
  <c r="I41" i="4"/>
  <c r="K41" i="4" s="1"/>
  <c r="J13" i="4"/>
  <c r="I13" i="4"/>
  <c r="K13" i="4" s="1"/>
  <c r="J8" i="4"/>
  <c r="I8" i="4"/>
  <c r="K8" i="4" s="1"/>
  <c r="J11" i="4"/>
  <c r="I11" i="4"/>
  <c r="K11" i="4" s="1"/>
  <c r="I4" i="4"/>
  <c r="J4" i="4" s="1"/>
  <c r="J44" i="4"/>
  <c r="I44" i="4"/>
  <c r="K44" i="4" s="1"/>
  <c r="J7" i="4"/>
  <c r="I7" i="4"/>
  <c r="K7" i="4" s="1"/>
  <c r="J32" i="4"/>
  <c r="I32" i="4"/>
  <c r="K32" i="4" s="1"/>
  <c r="I35" i="11"/>
  <c r="K35" i="11" s="1"/>
  <c r="J49" i="11"/>
  <c r="L61" i="11"/>
  <c r="I39" i="11"/>
  <c r="K39" i="11" s="1"/>
  <c r="I38" i="11"/>
  <c r="K38" i="11" s="1"/>
  <c r="I20" i="11"/>
  <c r="K20" i="11" s="1"/>
  <c r="J56" i="11"/>
  <c r="I56" i="11"/>
  <c r="K56" i="11" s="1"/>
  <c r="J18" i="11"/>
  <c r="I18" i="11"/>
  <c r="K18" i="11" s="1"/>
  <c r="J29" i="11"/>
  <c r="I29" i="11"/>
  <c r="K29" i="11" s="1"/>
  <c r="I14" i="11"/>
  <c r="K14" i="11" s="1"/>
  <c r="J14" i="11"/>
  <c r="J13" i="11"/>
  <c r="I13" i="11"/>
  <c r="K13" i="11" s="1"/>
  <c r="J16" i="11"/>
  <c r="I16" i="11"/>
  <c r="K16" i="11" s="1"/>
  <c r="J9" i="11"/>
  <c r="I9" i="11"/>
  <c r="K9" i="11" s="1"/>
  <c r="J8" i="11"/>
  <c r="I8" i="11"/>
  <c r="K8" i="11" s="1"/>
  <c r="J43" i="11"/>
  <c r="I43" i="11"/>
  <c r="K43" i="11" s="1"/>
  <c r="J47" i="11"/>
  <c r="I47" i="11"/>
  <c r="K47" i="11" s="1"/>
  <c r="J22" i="11"/>
  <c r="I22" i="11"/>
  <c r="K22" i="11" s="1"/>
  <c r="J5" i="11"/>
  <c r="I5" i="11"/>
  <c r="K5" i="11" s="1"/>
  <c r="J55" i="11"/>
  <c r="K55" i="11"/>
  <c r="I28" i="11"/>
  <c r="K28" i="11" s="1"/>
  <c r="J28" i="11"/>
  <c r="J60" i="11"/>
  <c r="I60" i="11"/>
  <c r="K60" i="11" s="1"/>
  <c r="I4" i="11"/>
  <c r="J4" i="11" s="1"/>
  <c r="K61" i="5" l="1"/>
  <c r="I61" i="5"/>
  <c r="J61" i="5"/>
  <c r="K4" i="4"/>
  <c r="K61" i="4" s="1"/>
  <c r="I61" i="4"/>
  <c r="J61" i="4"/>
  <c r="K4" i="11"/>
  <c r="K61" i="11" s="1"/>
  <c r="I61" i="11"/>
  <c r="J61" i="11"/>
  <c r="R5" i="2" l="1"/>
  <c r="R6" i="2"/>
  <c r="R7" i="2"/>
  <c r="R8" i="2"/>
  <c r="R9" i="2"/>
  <c r="R10" i="2"/>
  <c r="R11" i="2"/>
  <c r="R13" i="2"/>
  <c r="R14" i="2"/>
  <c r="R15" i="2"/>
  <c r="R16" i="2"/>
  <c r="R18" i="2"/>
  <c r="R19" i="2"/>
  <c r="R20" i="2"/>
  <c r="R21" i="2"/>
  <c r="R22" i="2"/>
  <c r="R25" i="2"/>
  <c r="R26" i="2"/>
  <c r="R27" i="2"/>
  <c r="R28" i="2"/>
  <c r="R29" i="2"/>
  <c r="R31" i="2"/>
  <c r="R32" i="2"/>
  <c r="R33" i="2"/>
  <c r="R34" i="2"/>
  <c r="R35" i="2"/>
  <c r="R36" i="2"/>
  <c r="R37" i="2"/>
  <c r="R38" i="2"/>
  <c r="R39" i="2"/>
  <c r="R40" i="2"/>
  <c r="R41" i="2"/>
  <c r="R42" i="2"/>
  <c r="R43" i="2"/>
  <c r="R44" i="2"/>
  <c r="R47" i="2"/>
  <c r="R48" i="2"/>
  <c r="R49" i="2"/>
  <c r="R50" i="2"/>
  <c r="R51" i="2"/>
  <c r="R52" i="2"/>
  <c r="R54" i="2"/>
  <c r="R55" i="2"/>
  <c r="R56" i="2"/>
  <c r="R57" i="2"/>
  <c r="R60" i="2"/>
  <c r="R4" i="2"/>
  <c r="Q5" i="2"/>
  <c r="Q6" i="2"/>
  <c r="Q7" i="2"/>
  <c r="Q8" i="2"/>
  <c r="Q9" i="2"/>
  <c r="Q10" i="2"/>
  <c r="Q11" i="2"/>
  <c r="Q13" i="2"/>
  <c r="Q14" i="2"/>
  <c r="Q15" i="2"/>
  <c r="Q16" i="2"/>
  <c r="Q18" i="2"/>
  <c r="Q19" i="2"/>
  <c r="Q20" i="2"/>
  <c r="Q21" i="2"/>
  <c r="Q22" i="2"/>
  <c r="Q25" i="2"/>
  <c r="Q26" i="2"/>
  <c r="Q27" i="2"/>
  <c r="Q28" i="2"/>
  <c r="Q29" i="2"/>
  <c r="Q31" i="2"/>
  <c r="Q32" i="2"/>
  <c r="Q33" i="2"/>
  <c r="Q34" i="2"/>
  <c r="Q35" i="2"/>
  <c r="Q36" i="2"/>
  <c r="Q37" i="2"/>
  <c r="Q38" i="2"/>
  <c r="Q39" i="2"/>
  <c r="Q40" i="2"/>
  <c r="Q41" i="2"/>
  <c r="Q42" i="2"/>
  <c r="Q43" i="2"/>
  <c r="Q44" i="2"/>
  <c r="Q47" i="2"/>
  <c r="Q48" i="2"/>
  <c r="Q49" i="2"/>
  <c r="Q50" i="2"/>
  <c r="Q51" i="2"/>
  <c r="Q52" i="2"/>
  <c r="Q54" i="2"/>
  <c r="Q55" i="2"/>
  <c r="Q56" i="2"/>
  <c r="Q57" i="2"/>
  <c r="Q60" i="2"/>
  <c r="Q4" i="2"/>
  <c r="E5" i="2"/>
  <c r="E6" i="2"/>
  <c r="E7" i="2"/>
  <c r="E8" i="2"/>
  <c r="E9" i="2"/>
  <c r="E10" i="2"/>
  <c r="E11" i="2"/>
  <c r="E13" i="2"/>
  <c r="E14" i="2"/>
  <c r="E15" i="2"/>
  <c r="E16" i="2"/>
  <c r="E18" i="2"/>
  <c r="E19" i="2"/>
  <c r="E20" i="2"/>
  <c r="E21" i="2"/>
  <c r="E22" i="2"/>
  <c r="E25" i="2"/>
  <c r="E26" i="2"/>
  <c r="E27" i="2"/>
  <c r="E28" i="2"/>
  <c r="E29" i="2"/>
  <c r="E31" i="2"/>
  <c r="E32" i="2"/>
  <c r="E33" i="2"/>
  <c r="E34" i="2"/>
  <c r="E35" i="2"/>
  <c r="E36" i="2"/>
  <c r="E37" i="2"/>
  <c r="E38" i="2"/>
  <c r="E39" i="2"/>
  <c r="E40" i="2"/>
  <c r="E41" i="2"/>
  <c r="E42" i="2"/>
  <c r="E43" i="2"/>
  <c r="E44" i="2"/>
  <c r="E47" i="2"/>
  <c r="E48" i="2"/>
  <c r="E49" i="2"/>
  <c r="E50" i="2"/>
  <c r="E51" i="2"/>
  <c r="E52" i="2"/>
  <c r="E54" i="2"/>
  <c r="E55" i="2"/>
  <c r="E56" i="2"/>
  <c r="E57" i="2"/>
  <c r="E60" i="2"/>
  <c r="B5" i="2"/>
  <c r="B6" i="2"/>
  <c r="B7" i="2"/>
  <c r="B8" i="2"/>
  <c r="B9" i="2"/>
  <c r="B10" i="2"/>
  <c r="B11" i="2"/>
  <c r="B13" i="2"/>
  <c r="B14" i="2"/>
  <c r="B15" i="2"/>
  <c r="B16" i="2"/>
  <c r="B18" i="2"/>
  <c r="B19" i="2"/>
  <c r="B20" i="2"/>
  <c r="B21" i="2"/>
  <c r="B22" i="2"/>
  <c r="B25" i="2"/>
  <c r="D25" i="2" s="1"/>
  <c r="B26" i="2"/>
  <c r="B27" i="2"/>
  <c r="D27" i="2" s="1"/>
  <c r="B28" i="2"/>
  <c r="D28" i="2" s="1"/>
  <c r="B29" i="2"/>
  <c r="D29" i="2" s="1"/>
  <c r="B31" i="2"/>
  <c r="D31" i="2" s="1"/>
  <c r="B32" i="2"/>
  <c r="D32" i="2" s="1"/>
  <c r="B33" i="2"/>
  <c r="D33" i="2" s="1"/>
  <c r="B34" i="2"/>
  <c r="D34" i="2" s="1"/>
  <c r="B35" i="2"/>
  <c r="D35" i="2" s="1"/>
  <c r="B36" i="2"/>
  <c r="D36" i="2" s="1"/>
  <c r="B37" i="2"/>
  <c r="D37" i="2" s="1"/>
  <c r="B38" i="2"/>
  <c r="B39" i="2"/>
  <c r="D39" i="2" s="1"/>
  <c r="B40" i="2"/>
  <c r="D40" i="2" s="1"/>
  <c r="B41" i="2"/>
  <c r="D41" i="2" s="1"/>
  <c r="B42" i="2"/>
  <c r="D42" i="2" s="1"/>
  <c r="B43" i="2"/>
  <c r="B44" i="2"/>
  <c r="D44" i="2" s="1"/>
  <c r="B47" i="2"/>
  <c r="B48" i="2"/>
  <c r="D48" i="2" s="1"/>
  <c r="B49" i="2"/>
  <c r="D49" i="2" s="1"/>
  <c r="B50" i="2"/>
  <c r="D50" i="2" s="1"/>
  <c r="B51" i="2"/>
  <c r="D51" i="2" s="1"/>
  <c r="B52" i="2"/>
  <c r="D52" i="2" s="1"/>
  <c r="B54" i="2"/>
  <c r="B55" i="2"/>
  <c r="D55" i="2" s="1"/>
  <c r="J55" i="2" s="1"/>
  <c r="B56" i="2"/>
  <c r="D56" i="2" s="1"/>
  <c r="J56" i="2" s="1"/>
  <c r="B57" i="2"/>
  <c r="D57" i="2" s="1"/>
  <c r="J57" i="2" s="1"/>
  <c r="B60" i="2"/>
  <c r="D60" i="2" s="1"/>
  <c r="J60" i="2" s="1"/>
  <c r="H6" i="2"/>
  <c r="H7" i="2"/>
  <c r="H8" i="2"/>
  <c r="H9" i="2"/>
  <c r="H10" i="2"/>
  <c r="H11" i="2"/>
  <c r="H13" i="2"/>
  <c r="H14" i="2"/>
  <c r="H15" i="2"/>
  <c r="H16" i="2"/>
  <c r="H19" i="2"/>
  <c r="H20" i="2"/>
  <c r="H21" i="2"/>
  <c r="H22" i="2"/>
  <c r="H25" i="2"/>
  <c r="H26" i="2"/>
  <c r="H27" i="2"/>
  <c r="H28" i="2"/>
  <c r="H29" i="2"/>
  <c r="H31" i="2"/>
  <c r="H32" i="2"/>
  <c r="H33" i="2"/>
  <c r="H34" i="2"/>
  <c r="H35" i="2"/>
  <c r="H36" i="2"/>
  <c r="H37" i="2"/>
  <c r="H38" i="2"/>
  <c r="H39" i="2"/>
  <c r="H40" i="2"/>
  <c r="H41" i="2"/>
  <c r="H42" i="2"/>
  <c r="H43" i="2"/>
  <c r="H44" i="2"/>
  <c r="H47" i="2"/>
  <c r="H48" i="2"/>
  <c r="H49" i="2"/>
  <c r="H50" i="2"/>
  <c r="H51" i="2"/>
  <c r="H52" i="2"/>
  <c r="H54" i="2"/>
  <c r="H55" i="2"/>
  <c r="H56" i="2"/>
  <c r="H57" i="2"/>
  <c r="H60" i="2"/>
  <c r="M5" i="2" a="1"/>
  <c r="M5" i="2" s="1"/>
  <c r="M6" i="2" a="1"/>
  <c r="M6" i="2" s="1"/>
  <c r="M7" i="2" a="1"/>
  <c r="M7" i="2" s="1"/>
  <c r="M8" i="2" a="1"/>
  <c r="M8" i="2" s="1"/>
  <c r="M9" i="2" a="1"/>
  <c r="M9" i="2" s="1"/>
  <c r="M10" i="2" a="1"/>
  <c r="M10" i="2" s="1"/>
  <c r="M11" i="2" a="1"/>
  <c r="M11" i="2" s="1"/>
  <c r="M13" i="2" a="1"/>
  <c r="M13" i="2" s="1"/>
  <c r="M14" i="2" a="1"/>
  <c r="M14" i="2" s="1"/>
  <c r="M15" i="2" a="1"/>
  <c r="M15" i="2" s="1"/>
  <c r="M16" i="2" a="1"/>
  <c r="M16" i="2" s="1"/>
  <c r="M18" i="2" a="1"/>
  <c r="M18" i="2" s="1"/>
  <c r="L18" i="2" s="1"/>
  <c r="M19" i="2" a="1"/>
  <c r="M19" i="2" s="1"/>
  <c r="L19" i="2" s="1"/>
  <c r="M20" i="2" a="1"/>
  <c r="M20" i="2" s="1"/>
  <c r="L20" i="2" s="1"/>
  <c r="M21" i="2" a="1"/>
  <c r="M21" i="2" s="1"/>
  <c r="L21" i="2" s="1"/>
  <c r="M22" i="2" a="1"/>
  <c r="M22" i="2" s="1"/>
  <c r="L22" i="2" s="1"/>
  <c r="M25" i="2" a="1"/>
  <c r="M25" i="2" s="1"/>
  <c r="L25" i="2" s="1"/>
  <c r="M26" i="2" a="1"/>
  <c r="M26" i="2" s="1"/>
  <c r="L26" i="2" s="1"/>
  <c r="M27" i="2" a="1"/>
  <c r="M27" i="2" s="1"/>
  <c r="L27" i="2" s="1"/>
  <c r="M28" i="2" a="1"/>
  <c r="M28" i="2" s="1"/>
  <c r="L28" i="2" s="1"/>
  <c r="M29" i="2" a="1"/>
  <c r="M29" i="2" s="1"/>
  <c r="L29" i="2" s="1"/>
  <c r="M31" i="2" a="1"/>
  <c r="M31" i="2" s="1"/>
  <c r="L31" i="2" s="1"/>
  <c r="M32" i="2" a="1"/>
  <c r="M32" i="2" s="1"/>
  <c r="L32" i="2" s="1"/>
  <c r="M33" i="2" a="1"/>
  <c r="M33" i="2" s="1"/>
  <c r="L33" i="2" s="1"/>
  <c r="M34" i="2" a="1"/>
  <c r="M34" i="2" s="1"/>
  <c r="L34" i="2" s="1"/>
  <c r="M35" i="2" a="1"/>
  <c r="M35" i="2" s="1"/>
  <c r="L35" i="2" s="1"/>
  <c r="M36" i="2" a="1"/>
  <c r="M36" i="2" s="1"/>
  <c r="L36" i="2" s="1"/>
  <c r="M37" i="2" a="1"/>
  <c r="M37" i="2" s="1"/>
  <c r="L37" i="2" s="1"/>
  <c r="M38" i="2" a="1"/>
  <c r="M38" i="2" s="1"/>
  <c r="L38" i="2" s="1"/>
  <c r="M39" i="2" a="1"/>
  <c r="M39" i="2" s="1"/>
  <c r="L39" i="2" s="1"/>
  <c r="M40" i="2" a="1"/>
  <c r="M40" i="2" s="1"/>
  <c r="L40" i="2" s="1"/>
  <c r="M41" i="2" a="1"/>
  <c r="M41" i="2" s="1"/>
  <c r="L41" i="2" s="1"/>
  <c r="M42" i="2" a="1"/>
  <c r="M42" i="2" s="1"/>
  <c r="L42" i="2" s="1"/>
  <c r="M43" i="2" a="1"/>
  <c r="M43" i="2" s="1"/>
  <c r="L43" i="2" s="1"/>
  <c r="M44" i="2" a="1"/>
  <c r="M44" i="2" s="1"/>
  <c r="L44" i="2" s="1"/>
  <c r="M47" i="2" a="1"/>
  <c r="M47" i="2" s="1"/>
  <c r="L47" i="2" s="1"/>
  <c r="M48" i="2" a="1"/>
  <c r="M48" i="2" s="1"/>
  <c r="L48" i="2" s="1"/>
  <c r="M49" i="2" a="1"/>
  <c r="M49" i="2" s="1"/>
  <c r="L49" i="2" s="1"/>
  <c r="M50" i="2" a="1"/>
  <c r="M50" i="2" s="1"/>
  <c r="L50" i="2" s="1"/>
  <c r="M51" i="2" a="1"/>
  <c r="M51" i="2" s="1"/>
  <c r="L51" i="2" s="1"/>
  <c r="M52" i="2" a="1"/>
  <c r="M52" i="2" s="1"/>
  <c r="L52" i="2" s="1"/>
  <c r="M54" i="2" a="1"/>
  <c r="M54" i="2" s="1"/>
  <c r="L54" i="2" s="1"/>
  <c r="M55" i="2" a="1"/>
  <c r="M55" i="2" s="1"/>
  <c r="M56" i="2" a="1"/>
  <c r="M56" i="2" s="1"/>
  <c r="M57" i="2" a="1"/>
  <c r="M57" i="2" s="1"/>
  <c r="M60" i="2" a="1"/>
  <c r="M60" i="2" s="1"/>
  <c r="M4" i="2" a="1"/>
  <c r="M4" i="2" s="1"/>
  <c r="O5" i="2"/>
  <c r="O6" i="2"/>
  <c r="O7" i="2"/>
  <c r="O8" i="2"/>
  <c r="O9" i="2"/>
  <c r="O10" i="2"/>
  <c r="O11" i="2"/>
  <c r="O13" i="2"/>
  <c r="O14" i="2"/>
  <c r="O15" i="2"/>
  <c r="O16" i="2"/>
  <c r="O4" i="2"/>
  <c r="L13" i="1"/>
  <c r="L14" i="1"/>
  <c r="L15" i="1"/>
  <c r="L16" i="1"/>
  <c r="L5" i="1"/>
  <c r="L6" i="1"/>
  <c r="L7" i="1"/>
  <c r="L8" i="1"/>
  <c r="L9" i="1"/>
  <c r="L10" i="1"/>
  <c r="L11" i="1"/>
  <c r="L4" i="1"/>
  <c r="H4" i="1" s="1"/>
  <c r="L4" i="2" l="1"/>
  <c r="D21" i="2"/>
  <c r="I21" i="2" s="1"/>
  <c r="K21" i="2" s="1"/>
  <c r="S21" i="2"/>
  <c r="D20" i="2"/>
  <c r="J20" i="2" s="1"/>
  <c r="S20" i="2"/>
  <c r="D19" i="2"/>
  <c r="J19" i="2" s="1"/>
  <c r="S19" i="2"/>
  <c r="D47" i="2"/>
  <c r="J47" i="2" s="1"/>
  <c r="S47" i="2"/>
  <c r="D13" i="2"/>
  <c r="J13" i="2" s="1"/>
  <c r="S13" i="2"/>
  <c r="D11" i="2"/>
  <c r="J11" i="2" s="1"/>
  <c r="S11" i="2"/>
  <c r="D54" i="2"/>
  <c r="I54" i="2" s="1"/>
  <c r="K54" i="2" s="1"/>
  <c r="S54" i="2"/>
  <c r="D26" i="2"/>
  <c r="I26" i="2" s="1"/>
  <c r="K26" i="2" s="1"/>
  <c r="S26" i="2"/>
  <c r="D10" i="2"/>
  <c r="J10" i="2" s="1"/>
  <c r="S10" i="2"/>
  <c r="D16" i="2"/>
  <c r="J16" i="2" s="1"/>
  <c r="S16" i="2"/>
  <c r="D43" i="2"/>
  <c r="S43" i="2"/>
  <c r="D15" i="2"/>
  <c r="J15" i="2" s="1"/>
  <c r="S15" i="2"/>
  <c r="D14" i="2"/>
  <c r="J14" i="2" s="1"/>
  <c r="S14" i="2"/>
  <c r="D38" i="2"/>
  <c r="S38" i="2"/>
  <c r="D9" i="2"/>
  <c r="J9" i="2" s="1"/>
  <c r="S9" i="2"/>
  <c r="D7" i="2"/>
  <c r="J7" i="2" s="1"/>
  <c r="S7" i="2"/>
  <c r="D6" i="2"/>
  <c r="J6" i="2" s="1"/>
  <c r="S6" i="2"/>
  <c r="D5" i="2"/>
  <c r="J5" i="2" s="1"/>
  <c r="S5" i="2"/>
  <c r="D18" i="2"/>
  <c r="S18" i="2"/>
  <c r="D22" i="2"/>
  <c r="S22" i="2"/>
  <c r="D8" i="2"/>
  <c r="J8" i="2" s="1"/>
  <c r="S8" i="2"/>
  <c r="I50" i="2"/>
  <c r="K50" i="2" s="1"/>
  <c r="J50" i="2"/>
  <c r="I36" i="2"/>
  <c r="K36" i="2" s="1"/>
  <c r="J36" i="2"/>
  <c r="J21" i="2"/>
  <c r="J35" i="2"/>
  <c r="I35" i="2"/>
  <c r="K35" i="2" s="1"/>
  <c r="J34" i="2"/>
  <c r="I34" i="2"/>
  <c r="K34" i="2" s="1"/>
  <c r="J44" i="2"/>
  <c r="I44" i="2"/>
  <c r="K44" i="2" s="1"/>
  <c r="J32" i="2"/>
  <c r="I32" i="2"/>
  <c r="K32" i="2" s="1"/>
  <c r="I43" i="2"/>
  <c r="K43" i="2" s="1"/>
  <c r="J43" i="2"/>
  <c r="I31" i="2"/>
  <c r="K31" i="2" s="1"/>
  <c r="J31" i="2"/>
  <c r="I42" i="2"/>
  <c r="K42" i="2" s="1"/>
  <c r="J42" i="2"/>
  <c r="I29" i="2"/>
  <c r="K29" i="2" s="1"/>
  <c r="J29" i="2"/>
  <c r="I41" i="2"/>
  <c r="K41" i="2" s="1"/>
  <c r="J41" i="2"/>
  <c r="I28" i="2"/>
  <c r="K28" i="2" s="1"/>
  <c r="J28" i="2"/>
  <c r="I49" i="2"/>
  <c r="K49" i="2" s="1"/>
  <c r="J49" i="2"/>
  <c r="I48" i="2"/>
  <c r="K48" i="2" s="1"/>
  <c r="J48" i="2"/>
  <c r="J33" i="2"/>
  <c r="I33" i="2"/>
  <c r="K33" i="2" s="1"/>
  <c r="I27" i="2"/>
  <c r="K27" i="2" s="1"/>
  <c r="J27" i="2"/>
  <c r="J54" i="2"/>
  <c r="I52" i="2"/>
  <c r="K52" i="2" s="1"/>
  <c r="J52" i="2"/>
  <c r="I38" i="2"/>
  <c r="K38" i="2" s="1"/>
  <c r="J38" i="2"/>
  <c r="I25" i="2"/>
  <c r="K25" i="2" s="1"/>
  <c r="J25" i="2"/>
  <c r="I40" i="2"/>
  <c r="K40" i="2" s="1"/>
  <c r="J40" i="2"/>
  <c r="I39" i="2"/>
  <c r="K39" i="2" s="1"/>
  <c r="J39" i="2"/>
  <c r="I51" i="2"/>
  <c r="K51" i="2" s="1"/>
  <c r="J51" i="2"/>
  <c r="I37" i="2"/>
  <c r="K37" i="2" s="1"/>
  <c r="J37" i="2"/>
  <c r="J22" i="2"/>
  <c r="I22" i="2"/>
  <c r="K22" i="2" s="1"/>
  <c r="I18" i="2"/>
  <c r="K18" i="2" s="1"/>
  <c r="L13" i="2"/>
  <c r="L9" i="2"/>
  <c r="I8" i="2"/>
  <c r="K8" i="2" s="1"/>
  <c r="L8" i="2"/>
  <c r="L7" i="2"/>
  <c r="L5" i="2"/>
  <c r="L11" i="2"/>
  <c r="L6" i="2"/>
  <c r="L16" i="2"/>
  <c r="L15" i="2"/>
  <c r="L10" i="2"/>
  <c r="L14" i="2"/>
  <c r="I14" i="2" l="1"/>
  <c r="K14" i="2" s="1"/>
  <c r="J26" i="2"/>
  <c r="I9" i="2"/>
  <c r="K9" i="2" s="1"/>
  <c r="I16" i="2"/>
  <c r="K16" i="2" s="1"/>
  <c r="I19" i="2"/>
  <c r="K19" i="2" s="1"/>
  <c r="I6" i="2"/>
  <c r="K6" i="2" s="1"/>
  <c r="I20" i="2"/>
  <c r="K20" i="2" s="1"/>
  <c r="I11" i="2"/>
  <c r="K11" i="2" s="1"/>
  <c r="I5" i="2"/>
  <c r="K5" i="2" s="1"/>
  <c r="I10" i="2"/>
  <c r="K10" i="2" s="1"/>
  <c r="I7" i="2"/>
  <c r="K7" i="2" s="1"/>
  <c r="I13" i="2"/>
  <c r="K13" i="2" s="1"/>
  <c r="I47" i="2"/>
  <c r="K47" i="2" s="1"/>
  <c r="I15" i="2"/>
  <c r="K15" i="2" s="1"/>
  <c r="J18" i="2"/>
  <c r="O5" i="1" l="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J5" i="1"/>
  <c r="J18" i="1"/>
  <c r="J19" i="1"/>
  <c r="J20" i="1"/>
  <c r="J21" i="1"/>
  <c r="J22" i="1"/>
  <c r="J26" i="1"/>
  <c r="J27" i="1"/>
  <c r="J28" i="1"/>
  <c r="J29" i="1"/>
  <c r="J31" i="1"/>
  <c r="J32" i="1"/>
  <c r="J33" i="1"/>
  <c r="J38" i="1"/>
  <c r="J39" i="1"/>
  <c r="J40" i="1"/>
  <c r="J41" i="1"/>
  <c r="J42" i="1"/>
  <c r="J43" i="1"/>
  <c r="J44" i="1"/>
  <c r="J47" i="1"/>
  <c r="J48" i="1"/>
  <c r="J49" i="1"/>
  <c r="J51" i="1"/>
  <c r="I5" i="1"/>
  <c r="I6" i="1"/>
  <c r="I7" i="1"/>
  <c r="I8" i="1"/>
  <c r="I9" i="1"/>
  <c r="I10" i="1"/>
  <c r="I11" i="1"/>
  <c r="I13" i="1"/>
  <c r="I14" i="1"/>
  <c r="I15" i="1"/>
  <c r="I16" i="1"/>
  <c r="I18" i="1"/>
  <c r="I19" i="1"/>
  <c r="I20" i="1"/>
  <c r="I21" i="1"/>
  <c r="I22" i="1"/>
  <c r="I25" i="1"/>
  <c r="I26" i="1"/>
  <c r="I27" i="1"/>
  <c r="I28" i="1"/>
  <c r="I29" i="1"/>
  <c r="I31" i="1"/>
  <c r="I32" i="1"/>
  <c r="I33" i="1"/>
  <c r="I34" i="1"/>
  <c r="I35" i="1"/>
  <c r="I36" i="1"/>
  <c r="I37" i="1"/>
  <c r="I38" i="1"/>
  <c r="I39" i="1"/>
  <c r="I40" i="1"/>
  <c r="I41" i="1"/>
  <c r="I42" i="1"/>
  <c r="I43" i="1"/>
  <c r="I44" i="1"/>
  <c r="I47" i="1"/>
  <c r="I48" i="1"/>
  <c r="I49" i="1"/>
  <c r="I50" i="1"/>
  <c r="I51" i="1"/>
  <c r="I52" i="1"/>
  <c r="I54" i="1"/>
  <c r="I55" i="1"/>
  <c r="I56" i="1"/>
  <c r="I57" i="1"/>
  <c r="I60" i="1"/>
  <c r="H5" i="1"/>
  <c r="H6" i="1"/>
  <c r="J6" i="1" s="1"/>
  <c r="H7" i="1"/>
  <c r="J7" i="1" s="1"/>
  <c r="H8" i="1"/>
  <c r="J8" i="1" s="1"/>
  <c r="H9" i="1"/>
  <c r="J9" i="1" s="1"/>
  <c r="H10" i="1"/>
  <c r="J10" i="1" s="1"/>
  <c r="H11" i="1"/>
  <c r="J11" i="1" s="1"/>
  <c r="H13" i="1"/>
  <c r="J13" i="1" s="1"/>
  <c r="H14" i="1"/>
  <c r="J14" i="1" s="1"/>
  <c r="H15" i="1"/>
  <c r="J15" i="1" s="1"/>
  <c r="H16" i="1"/>
  <c r="J16" i="1" s="1"/>
  <c r="H18" i="1"/>
  <c r="H19" i="1"/>
  <c r="H20" i="1"/>
  <c r="H21" i="1"/>
  <c r="H22" i="1"/>
  <c r="H25" i="1"/>
  <c r="J25" i="1" s="1"/>
  <c r="H26" i="1"/>
  <c r="H27" i="1"/>
  <c r="H28" i="1"/>
  <c r="H29" i="1"/>
  <c r="H31" i="1"/>
  <c r="H32" i="1"/>
  <c r="H33" i="1"/>
  <c r="H34" i="1"/>
  <c r="J34" i="1" s="1"/>
  <c r="H35" i="1"/>
  <c r="J35" i="1" s="1"/>
  <c r="H36" i="1"/>
  <c r="J36" i="1" s="1"/>
  <c r="H37" i="1"/>
  <c r="J37" i="1" s="1"/>
  <c r="H38" i="1"/>
  <c r="H39" i="1"/>
  <c r="H40" i="1"/>
  <c r="H41" i="1"/>
  <c r="H42" i="1"/>
  <c r="H43" i="1"/>
  <c r="H44" i="1"/>
  <c r="H47" i="1"/>
  <c r="H48" i="1"/>
  <c r="H49" i="1"/>
  <c r="H50" i="1"/>
  <c r="J50" i="1" s="1"/>
  <c r="H51" i="1"/>
  <c r="H52" i="1"/>
  <c r="J52" i="1" s="1"/>
  <c r="H54" i="1"/>
  <c r="J54" i="1" s="1"/>
  <c r="H55" i="1"/>
  <c r="J55" i="1" s="1"/>
  <c r="H56" i="1"/>
  <c r="J56" i="1" s="1"/>
  <c r="H57" i="1"/>
  <c r="J57" i="1" s="1"/>
  <c r="H60" i="1"/>
  <c r="J60" i="1" s="1"/>
  <c r="D9" i="1"/>
  <c r="D11" i="1"/>
  <c r="D13" i="1"/>
  <c r="D14" i="1"/>
  <c r="D15" i="1"/>
  <c r="D16" i="1"/>
  <c r="D18" i="1"/>
  <c r="D19" i="1"/>
  <c r="D20" i="1"/>
  <c r="D21" i="1"/>
  <c r="D22" i="1"/>
  <c r="D25" i="1"/>
  <c r="D26" i="1"/>
  <c r="D27" i="1"/>
  <c r="D28" i="1"/>
  <c r="D29" i="1"/>
  <c r="D31" i="1"/>
  <c r="D32" i="1"/>
  <c r="D33" i="1"/>
  <c r="D34" i="1"/>
  <c r="D35" i="1"/>
  <c r="D36" i="1"/>
  <c r="D37" i="1"/>
  <c r="D38" i="1"/>
  <c r="D39" i="1"/>
  <c r="D40" i="1"/>
  <c r="D41" i="1"/>
  <c r="D42" i="1"/>
  <c r="D43" i="1"/>
  <c r="D44" i="1"/>
  <c r="D47" i="1"/>
  <c r="D48" i="1"/>
  <c r="D49" i="1"/>
  <c r="D50" i="1"/>
  <c r="D51" i="1"/>
  <c r="D52" i="1"/>
  <c r="D54" i="1"/>
  <c r="D55" i="1"/>
  <c r="D56" i="1"/>
  <c r="D57" i="1"/>
  <c r="D60" i="1"/>
  <c r="D5" i="1"/>
  <c r="D6" i="1"/>
  <c r="D7" i="1"/>
  <c r="D8" i="1"/>
  <c r="D10" i="1"/>
  <c r="B2" i="7" l="1"/>
  <c r="B4" i="2"/>
  <c r="E4" i="2"/>
  <c r="S4" i="2" l="1"/>
  <c r="L56" i="2"/>
  <c r="I56" i="2"/>
  <c r="K56" i="2" s="1"/>
  <c r="L55" i="2"/>
  <c r="I55" i="2"/>
  <c r="K55" i="2" s="1"/>
  <c r="L60" i="2"/>
  <c r="I60" i="2"/>
  <c r="K60" i="2" s="1"/>
  <c r="L57" i="2"/>
  <c r="I57" i="2"/>
  <c r="K57" i="2" s="1"/>
  <c r="S55" i="2" l="1"/>
  <c r="S52" i="2"/>
  <c r="S51" i="2"/>
  <c r="S50" i="2"/>
  <c r="S49" i="2"/>
  <c r="S48" i="2"/>
  <c r="S44" i="2"/>
  <c r="S42" i="2"/>
  <c r="S41" i="2"/>
  <c r="S40" i="2"/>
  <c r="S39" i="2"/>
  <c r="S37" i="2"/>
  <c r="S36" i="2"/>
  <c r="S35" i="2"/>
  <c r="S34" i="2"/>
  <c r="S33" i="2"/>
  <c r="S32" i="2"/>
  <c r="S31" i="2"/>
  <c r="S29" i="2"/>
  <c r="S28" i="2"/>
  <c r="S27" i="2"/>
  <c r="S25" i="2"/>
  <c r="D4" i="2"/>
  <c r="O4" i="1"/>
  <c r="D4" i="1"/>
  <c r="I4" i="2" l="1"/>
  <c r="K4" i="2" s="1"/>
  <c r="J4" i="1"/>
  <c r="S56" i="2"/>
  <c r="S60" i="2"/>
  <c r="L61" i="2"/>
  <c r="B6" i="7" s="1" a="1"/>
  <c r="B6" i="7" s="1"/>
  <c r="S57" i="2"/>
  <c r="I4" i="1"/>
  <c r="J4" i="2" l="1"/>
  <c r="H61" i="1"/>
  <c r="J61" i="1"/>
  <c r="K61" i="2"/>
  <c r="B5" i="7" s="1"/>
  <c r="I61" i="2"/>
  <c r="B3" i="7" s="1"/>
  <c r="J61" i="2" l="1"/>
  <c r="I61" i="1"/>
  <c r="B4"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<sst xmlns="http://schemas.openxmlformats.org/spreadsheetml/2006/main" count="404" uniqueCount="102">
  <si>
    <t>€/yksikkö</t>
  </si>
  <si>
    <t>Pitoaika</t>
  </si>
  <si>
    <t>Tuella rahoitettu osuus (%)</t>
  </si>
  <si>
    <t>Tuella rahoitettu määrä</t>
  </si>
  <si>
    <t>Keski-ikä</t>
  </si>
  <si>
    <t>Puretut</t>
  </si>
  <si>
    <t>Jälleenhankinta-arvo (t€)</t>
  </si>
  <si>
    <t>Nykykäyttöarvo (t€)</t>
  </si>
  <si>
    <t>Tasapoisto (t€)</t>
  </si>
  <si>
    <t>Investoinnit (t€)</t>
  </si>
  <si>
    <t>Kaivun hintavaikutus (€)</t>
  </si>
  <si>
    <t>≤2023</t>
  </si>
  <si>
    <t>Ilmoitusvuosi</t>
  </si>
  <si>
    <t>KHI 2022</t>
  </si>
  <si>
    <t>KHI 2024</t>
  </si>
  <si>
    <t>KHI 2025</t>
  </si>
  <si>
    <t>KHI 2026</t>
  </si>
  <si>
    <t>KHI 2027</t>
  </si>
  <si>
    <t>Tarkastus</t>
  </si>
  <si>
    <t>Pitoaika alaraja</t>
  </si>
  <si>
    <t>Pitoaika yläraja</t>
  </si>
  <si>
    <t>€/yksikkö alustava</t>
  </si>
  <si>
    <t>Kaivun hintavaikutus (€) alustava</t>
  </si>
  <si>
    <t>€/yksikkö lopullinen</t>
  </si>
  <si>
    <t>Kaivun hintavaikutus (€) lopullinen</t>
  </si>
  <si>
    <t>Verkonhaltijan nimi /Nätinnehavarens namn</t>
  </si>
  <si>
    <t>Ilmoitusvuosi / Rapporteringsår</t>
  </si>
  <si>
    <t>Kuluttajahintaindeksit / Konsumentprisindex</t>
  </si>
  <si>
    <t>Komponentin kokonaismäärä</t>
  </si>
  <si>
    <t>Jälleenhankinta-arvo t€
Återanskaffningsvärde t€</t>
  </si>
  <si>
    <t>Nykykäyttöarvo t€
Nuvarande bruksvärde t€</t>
  </si>
  <si>
    <t>Tasapoisto t€
Linjär avskrivning t€</t>
  </si>
  <si>
    <t>Investoinnit t€
Investeringar t€</t>
  </si>
  <si>
    <t>Investoinnit ennen vuotta 2024</t>
  </si>
  <si>
    <t>Verkostoputket</t>
  </si>
  <si>
    <t>Muoviputket</t>
  </si>
  <si>
    <t>Muoviputki DN  enintään 63</t>
  </si>
  <si>
    <t>Muoviputki DN enintään 125 (yli 63)</t>
  </si>
  <si>
    <t>Muoviputki DN enintään 200 (yli 125)</t>
  </si>
  <si>
    <t>Muoviputki DN enintään 315 (yli 200)</t>
  </si>
  <si>
    <t>Muoviputki DN enintään 355 (yli 315)</t>
  </si>
  <si>
    <t>Muoviputki DN enintään 400 (yli 355)</t>
  </si>
  <si>
    <t>Nousuputki pääsulkuventtiilillä DN alle 300 + kotelo</t>
  </si>
  <si>
    <t>Nousuputki pääsulkuventtiilillä DN vähintään 300 + kotelo</t>
  </si>
  <si>
    <t>Teräsputket</t>
  </si>
  <si>
    <t>Teräsputki DN  enintään 63</t>
  </si>
  <si>
    <t>Teräsputki DN enintään 125 (yli 63)</t>
  </si>
  <si>
    <t>Teräsputki DN enintään 200 (yli 125)</t>
  </si>
  <si>
    <t>Teräsputki DN enintään 315 (yli 200)</t>
  </si>
  <si>
    <t>Vesistöputket</t>
  </si>
  <si>
    <t>Vesistöputki DN enintään 125 (yli 63)</t>
  </si>
  <si>
    <t>Vesistöputki DN enintään 200 (yli 125)</t>
  </si>
  <si>
    <t>Vesistöputki DN enintään 315 (yli 200)</t>
  </si>
  <si>
    <t>Vesistöputki DN enintään 355 (yli 315)</t>
  </si>
  <si>
    <t>Verkoston venttiilit ja paineenvähennyslaitteet</t>
  </si>
  <si>
    <t>Paineenvähennyslaitteet</t>
  </si>
  <si>
    <t>Teho enintään 4 MW</t>
  </si>
  <si>
    <t>Teho yli 4 - 40 MW</t>
  </si>
  <si>
    <t>Teho yli 40 MW</t>
  </si>
  <si>
    <t>Paineenvähennyskoppi</t>
  </si>
  <si>
    <t>Paineenvähennyskaappi</t>
  </si>
  <si>
    <t>Verkostoventtiilit</t>
  </si>
  <si>
    <t>PE venttiili enintään DN 63 (täysin PE-rakenteinen)</t>
  </si>
  <si>
    <t>PE venttiili enintään DN 125 (täysin PE-rakenteinen)</t>
  </si>
  <si>
    <t>PE venttiili enintään DN 200 (täysin PE-rakenteinen)</t>
  </si>
  <si>
    <t>PE venttiili yli DN 200 (täysin PE-rakenteinen)</t>
  </si>
  <si>
    <t>Kaasustopperi (liikavirtausventtiili)</t>
  </si>
  <si>
    <t xml:space="preserve">Teräsputkiventtiili enintään DN 63 </t>
  </si>
  <si>
    <t>Teräsputkiventtiili enintään DN 125</t>
  </si>
  <si>
    <t xml:space="preserve">Teräsputkiventtiili enintään DN 200 </t>
  </si>
  <si>
    <t xml:space="preserve">Teräsputkiventtiili yli DN 200 </t>
  </si>
  <si>
    <t>Pk-kosteuseristetty teräsventtiili PE-liitännällä, enintään DN 63</t>
  </si>
  <si>
    <t>Pk-kosteuseristetty teräsventtiili PE-liitännällä, enintään DN 125</t>
  </si>
  <si>
    <t>Pk-kosteuseristetty teräsventtiili PE-liitännällä, enintään DN 200</t>
  </si>
  <si>
    <t>Pk-kosteuseristetty teräsventtiili PE-liitännällä, enintään DN 250</t>
  </si>
  <si>
    <t>Pk-kosteuseristetty teräsventtiili PE-liitännällä, vähintään DN 300</t>
  </si>
  <si>
    <t>Mittarit ja paineensäätimet</t>
  </si>
  <si>
    <t>Määrämittarit ja muut mittauslaitteet</t>
  </si>
  <si>
    <t>0-100 kW</t>
  </si>
  <si>
    <t>101-400 kW</t>
  </si>
  <si>
    <t>401-1200 kW</t>
  </si>
  <si>
    <t>&gt;1200 kW</t>
  </si>
  <si>
    <t>Kaasumäärämuunnin kenttälaittein</t>
  </si>
  <si>
    <t>Mittauksen etäluentalaite</t>
  </si>
  <si>
    <t xml:space="preserve">Paineensäätimet </t>
  </si>
  <si>
    <t>401-600 kW</t>
  </si>
  <si>
    <t>Yli 600 kW</t>
  </si>
  <si>
    <t>Käytönvalvonnan kenttälaitteet</t>
  </si>
  <si>
    <t>Kenttälaitteet</t>
  </si>
  <si>
    <t>Käytönvalvonnan ohjauskenttälaitteet</t>
  </si>
  <si>
    <t>Vesistöputki DN enintään 63</t>
  </si>
  <si>
    <t xml:space="preserve">Vuoden 2024 investoinnit
</t>
  </si>
  <si>
    <t xml:space="preserve">Vuoden 2025 investoinnit
</t>
  </si>
  <si>
    <t xml:space="preserve">Vuoden 2026 investoinnit
</t>
  </si>
  <si>
    <t xml:space="preserve">Vuoden 2027 investoinnit
</t>
  </si>
  <si>
    <t>Kaivuun hintavaikutus €/m</t>
  </si>
  <si>
    <t>Investointivuosi</t>
  </si>
  <si>
    <t>Lopullinen</t>
  </si>
  <si>
    <t>Alustava</t>
  </si>
  <si>
    <t>Komponentin kokonaismäärä (km, kpl)</t>
  </si>
  <si>
    <t>Investoinnit</t>
  </si>
  <si>
    <t>Komponentin kokonaismäärä (km, kpl),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</si>
</sst>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0_-;\-* #,##0.000_-;_-* &quot;-&quot;??_-;_-@_-"/>
    <numFmt numFmtId="165" formatCode="0.000000"/>
    <numFmt numFmtId="166" formatCode="_-* #,##0_-;\-* #,##0_-;_-* &quot;-&quot;??_-;_-@_-"/>
  </numFmts>
  <fonts count="29" x14ac:knownFonts="1">
    <font>
      <sz val="11"/>
      <color theme="1"/>
      <name val="Aptos Narrow"/>
      <family val="2"/>
      <scheme val="minor"/>
    </font>
    <font>
      <b/>
      <sz val="12"/>
      <color rgb="FFFFFFFF"/>
      <name val="Verdana"/>
      <family val="2"/>
    </font>
    <font>
      <b/>
      <sz val="8"/>
      <color rgb="FFFFFFFF"/>
      <name val="Verdana"/>
      <family val="2"/>
    </font>
    <font>
      <b/>
      <sz val="9"/>
      <color rgb="FF000000"/>
      <name val="Verdana"/>
      <family val="2"/>
    </font>
    <font>
      <sz val="9"/>
      <color rgb="FF000000"/>
      <name val="Calibri"/>
      <family val="2"/>
    </font>
    <font>
      <b/>
      <sz val="9"/>
      <color rgb="FFFFFFFF"/>
      <name val="Verdana"/>
      <family val="2"/>
    </font>
    <font>
      <sz val="11"/>
      <color theme="1"/>
      <name val="Aptos Narrow"/>
      <family val="2"/>
      <scheme val="minor"/>
    </font>
    <font>
      <b/>
      <sz val="11"/>
      <color theme="1"/>
      <name val="Aptos Narrow"/>
      <family val="2"/>
      <scheme val="minor"/>
    </font>
    <font>
      <b/>
      <sz val="11"/>
      <color rgb="FFFFFFFF"/>
      <name val="Verdana"/>
      <family val="2"/>
    </font>
    <font>
      <sz val="8"/>
      <name val="Aptos Narrow"/>
      <family val="2"/>
      <scheme val="minor"/>
    </font>
    <font>
      <b/>
      <sz val="10"/>
      <color rgb="FFFFFFFF"/>
      <name val="Verdana"/>
      <family val="2"/>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sz val="11"/>
      <color theme="0"/>
      <name val="Aptos Narrow"/>
      <family val="2"/>
      <scheme val="minor"/>
    </font>
    <font>
      <b/>
      <sz val="8"/>
      <color rgb="FF000000"/>
      <name val="Verdana"/>
      <family val="2"/>
    </font>
    <font>
      <sz val="9"/>
      <name val="Calibri"/>
      <family val="2"/>
    </font>
    <font>
      <sz val="11"/>
      <name val="Aptos Narrow"/>
      <family val="2"/>
      <scheme val="minor"/>
    </font>
  </fonts>
  <fills count="42">
    <fill>
      <patternFill patternType="none"/>
    </fill>
    <fill>
      <patternFill patternType="gray125"/>
    </fill>
    <fill>
      <patternFill patternType="solid">
        <fgColor rgb="FF44546A"/>
        <bgColor indexed="64"/>
      </patternFill>
    </fill>
    <fill>
      <patternFill patternType="solid">
        <fgColor rgb="FFBC2359"/>
        <bgColor indexed="64"/>
      </patternFill>
    </fill>
    <fill>
      <patternFill patternType="solid">
        <fgColor rgb="FFFFC000"/>
        <bgColor indexed="64"/>
      </patternFill>
    </fill>
    <fill>
      <patternFill patternType="solid">
        <fgColor rgb="FFFBBA00"/>
        <bgColor indexed="64"/>
      </patternFill>
    </fill>
    <fill>
      <patternFill patternType="solid">
        <fgColor rgb="FFD2D2D2"/>
        <bgColor indexed="64"/>
      </patternFill>
    </fill>
    <fill>
      <patternFill patternType="solid">
        <fgColor theme="2" tint="-0.499984740745262"/>
        <bgColor indexed="64"/>
      </patternFill>
    </fill>
    <fill>
      <patternFill patternType="solid">
        <fgColor theme="2"/>
        <bgColor indexed="64"/>
      </patternFill>
    </fill>
    <fill>
      <patternFill patternType="solid">
        <fgColor theme="2" tint="-9.9978637043366805E-2"/>
        <bgColor indexed="64"/>
      </patternFill>
    </fill>
    <fill>
      <patternFill patternType="solid">
        <fgColor theme="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44">
    <xf numFmtId="0" fontId="0" fillId="0" borderId="0"/>
    <xf numFmtId="43" fontId="6" fillId="0" borderId="0" applyFont="0" applyFill="0" applyBorder="0" applyAlignment="0" applyProtection="0"/>
    <xf numFmtId="0" fontId="11" fillId="0" borderId="0" applyNumberFormat="0" applyFill="0" applyBorder="0" applyAlignment="0" applyProtection="0"/>
    <xf numFmtId="0" fontId="12" fillId="0" borderId="22" applyNumberFormat="0" applyFill="0" applyAlignment="0" applyProtection="0"/>
    <xf numFmtId="0" fontId="13" fillId="0" borderId="23" applyNumberFormat="0" applyFill="0" applyAlignment="0" applyProtection="0"/>
    <xf numFmtId="0" fontId="14" fillId="0" borderId="24" applyNumberFormat="0" applyFill="0" applyAlignment="0" applyProtection="0"/>
    <xf numFmtId="0" fontId="14" fillId="0" borderId="0" applyNumberFormat="0" applyFill="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7" fillId="13" borderId="0" applyNumberFormat="0" applyBorder="0" applyAlignment="0" applyProtection="0"/>
    <xf numFmtId="0" fontId="18" fillId="14" borderId="25" applyNumberFormat="0" applyAlignment="0" applyProtection="0"/>
    <xf numFmtId="0" fontId="19" fillId="15" borderId="26" applyNumberFormat="0" applyAlignment="0" applyProtection="0"/>
    <xf numFmtId="0" fontId="20" fillId="15" borderId="25" applyNumberFormat="0" applyAlignment="0" applyProtection="0"/>
    <xf numFmtId="0" fontId="21" fillId="0" borderId="27" applyNumberFormat="0" applyFill="0" applyAlignment="0" applyProtection="0"/>
    <xf numFmtId="0" fontId="22" fillId="16" borderId="28" applyNumberFormat="0" applyAlignment="0" applyProtection="0"/>
    <xf numFmtId="0" fontId="23" fillId="0" borderId="0" applyNumberFormat="0" applyFill="0" applyBorder="0" applyAlignment="0" applyProtection="0"/>
    <xf numFmtId="0" fontId="6" fillId="17" borderId="29" applyNumberFormat="0" applyFont="0" applyAlignment="0" applyProtection="0"/>
    <xf numFmtId="0" fontId="24" fillId="0" borderId="0" applyNumberFormat="0" applyFill="0" applyBorder="0" applyAlignment="0" applyProtection="0"/>
    <xf numFmtId="0" fontId="7" fillId="0" borderId="30" applyNumberFormat="0" applyFill="0" applyAlignment="0" applyProtection="0"/>
    <xf numFmtId="0" fontId="25"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5"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5"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5"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5"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25" fillId="38"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43" fontId="6" fillId="0" borderId="0" applyFont="0" applyFill="0" applyBorder="0" applyAlignment="0" applyProtection="0"/>
  </cellStyleXfs>
  <cellXfs count="106">
    <xf numFmtId="0" fontId="0" fillId="0" borderId="0" xfId="0"/>
    <xf numFmtId="0" fontId="0" fillId="0" borderId="0" xfId="0" applyAlignment="1">
      <alignment vertical="top"/>
    </xf>
    <xf numFmtId="0" fontId="0" fillId="0" borderId="0" xfId="0" applyAlignment="1">
      <alignment wrapText="1"/>
    </xf>
    <xf numFmtId="0" fontId="5" fillId="2" borderId="3" xfId="0" applyFont="1" applyFill="1" applyBorder="1" applyAlignment="1">
      <alignment horizontal="center" vertical="center" wrapText="1"/>
    </xf>
    <xf numFmtId="0" fontId="1" fillId="0" borderId="0" xfId="0" applyFont="1" applyFill="1" applyBorder="1" applyAlignment="1">
      <alignment vertical="center"/>
    </xf>
    <xf numFmtId="0" fontId="0" fillId="0" borderId="0" xfId="0" applyFill="1" applyBorder="1"/>
    <xf numFmtId="0" fontId="5" fillId="0" borderId="0" xfId="0" applyFont="1" applyFill="1" applyBorder="1" applyAlignment="1">
      <alignment vertical="center"/>
    </xf>
    <xf numFmtId="0" fontId="3" fillId="6" borderId="9" xfId="0" applyFont="1" applyFill="1" applyBorder="1" applyAlignment="1">
      <alignment horizontal="right" vertical="top" wrapText="1"/>
    </xf>
    <xf numFmtId="0" fontId="0" fillId="7" borderId="14" xfId="0" applyFill="1" applyBorder="1"/>
    <xf numFmtId="0" fontId="0" fillId="0" borderId="10" xfId="0" applyBorder="1"/>
    <xf numFmtId="0" fontId="0" fillId="0" borderId="14" xfId="0" applyBorder="1"/>
    <xf numFmtId="0" fontId="0" fillId="0" borderId="0" xfId="0" applyAlignment="1">
      <alignment horizontal="left"/>
    </xf>
    <xf numFmtId="0" fontId="0" fillId="0" borderId="0" xfId="0" applyBorder="1"/>
    <xf numFmtId="0" fontId="7" fillId="0" borderId="0" xfId="0" applyFont="1"/>
    <xf numFmtId="0" fontId="2" fillId="2" borderId="1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0" fillId="0" borderId="2" xfId="0" applyBorder="1"/>
    <xf numFmtId="0" fontId="0" fillId="0" borderId="15" xfId="0" applyBorder="1"/>
    <xf numFmtId="0" fontId="0" fillId="0" borderId="13" xfId="0" applyBorder="1"/>
    <xf numFmtId="0" fontId="0" fillId="8" borderId="16" xfId="0" applyFill="1" applyBorder="1"/>
    <xf numFmtId="3" fontId="4" fillId="8" borderId="16" xfId="0" applyNumberFormat="1" applyFont="1" applyFill="1" applyBorder="1" applyAlignment="1" applyProtection="1">
      <alignment horizontal="center" vertical="center"/>
    </xf>
    <xf numFmtId="0" fontId="4" fillId="8" borderId="16" xfId="0" applyFont="1" applyFill="1" applyBorder="1" applyAlignment="1" applyProtection="1">
      <alignment horizontal="center" vertical="center"/>
    </xf>
    <xf numFmtId="0" fontId="0" fillId="0" borderId="16" xfId="0" applyBorder="1" applyProtection="1">
      <protection locked="0"/>
    </xf>
    <xf numFmtId="0" fontId="0" fillId="8" borderId="20" xfId="0" applyFill="1" applyBorder="1"/>
    <xf numFmtId="0" fontId="0" fillId="8" borderId="17" xfId="0" applyFill="1" applyBorder="1"/>
    <xf numFmtId="0" fontId="1" fillId="3" borderId="4" xfId="0" applyFont="1" applyFill="1" applyBorder="1" applyAlignment="1">
      <alignment vertical="top" wrapText="1"/>
    </xf>
    <xf numFmtId="0" fontId="0" fillId="9" borderId="0" xfId="0" applyFill="1" applyBorder="1"/>
    <xf numFmtId="0" fontId="5" fillId="2" borderId="12" xfId="0" applyFont="1" applyFill="1" applyBorder="1" applyAlignment="1">
      <alignment horizontal="center" vertical="center" wrapText="1"/>
    </xf>
    <xf numFmtId="0" fontId="8" fillId="10" borderId="12"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8" fillId="10"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0" fillId="0" borderId="17" xfId="0" applyBorder="1" applyProtection="1">
      <protection locked="0"/>
    </xf>
    <xf numFmtId="0" fontId="0" fillId="0" borderId="14" xfId="0" applyBorder="1" applyProtection="1">
      <protection locked="0"/>
    </xf>
    <xf numFmtId="0" fontId="0" fillId="0" borderId="0"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18" xfId="0"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9" xfId="0" applyBorder="1" applyProtection="1">
      <protection locked="0"/>
    </xf>
    <xf numFmtId="0" fontId="0" fillId="0" borderId="8" xfId="0" applyBorder="1" applyProtection="1">
      <protection locked="0"/>
    </xf>
    <xf numFmtId="0" fontId="0" fillId="0" borderId="4" xfId="0" applyBorder="1" applyProtection="1">
      <protection locked="0"/>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0" fillId="0" borderId="12" xfId="0" applyBorder="1" applyAlignment="1" applyProtection="1">
      <alignment horizontal="center" vertical="center"/>
      <protection locked="0"/>
    </xf>
    <xf numFmtId="0" fontId="8" fillId="3" borderId="4" xfId="0" applyFont="1" applyFill="1" applyBorder="1" applyAlignment="1">
      <alignment horizontal="center" vertical="center"/>
    </xf>
    <xf numFmtId="164" fontId="6" fillId="9" borderId="18" xfId="1" applyNumberFormat="1" applyFont="1" applyFill="1" applyBorder="1" applyAlignment="1">
      <alignment horizontal="center" vertical="center"/>
    </xf>
    <xf numFmtId="0" fontId="5" fillId="4" borderId="4" xfId="0" applyFont="1" applyFill="1" applyBorder="1" applyAlignment="1">
      <alignment horizontal="center" vertical="center" wrapText="1"/>
    </xf>
    <xf numFmtId="0" fontId="5" fillId="4" borderId="9" xfId="0" applyFont="1" applyFill="1" applyBorder="1" applyAlignment="1">
      <alignment horizontal="center" vertical="center" wrapText="1"/>
    </xf>
    <xf numFmtId="165" fontId="0" fillId="0" borderId="3" xfId="0" applyNumberFormat="1" applyBorder="1" applyAlignment="1">
      <alignment horizontal="right"/>
    </xf>
    <xf numFmtId="165" fontId="0" fillId="0" borderId="11" xfId="0" applyNumberFormat="1" applyBorder="1" applyAlignment="1">
      <alignment horizontal="right"/>
    </xf>
    <xf numFmtId="166" fontId="0" fillId="0" borderId="0" xfId="1" applyNumberFormat="1" applyFont="1"/>
    <xf numFmtId="0" fontId="5" fillId="2" borderId="3" xfId="0" applyFont="1" applyFill="1" applyBorder="1" applyAlignment="1">
      <alignment horizontal="center" vertical="center" wrapText="1"/>
    </xf>
    <xf numFmtId="0" fontId="1" fillId="3" borderId="4" xfId="0" applyFont="1" applyFill="1" applyBorder="1" applyAlignment="1">
      <alignment vertical="center"/>
    </xf>
    <xf numFmtId="0" fontId="1" fillId="5" borderId="4" xfId="0" applyFont="1" applyFill="1" applyBorder="1" applyAlignment="1">
      <alignment vertical="top" wrapText="1"/>
    </xf>
    <xf numFmtId="0" fontId="1" fillId="5" borderId="1" xfId="0" applyFont="1" applyFill="1" applyBorder="1" applyAlignment="1">
      <alignment vertical="top" wrapText="1"/>
    </xf>
    <xf numFmtId="0" fontId="26" fillId="6" borderId="4" xfId="0" applyFont="1" applyFill="1" applyBorder="1" applyAlignment="1">
      <alignment vertical="top" wrapText="1"/>
    </xf>
    <xf numFmtId="0" fontId="26" fillId="6" borderId="14" xfId="0" applyFont="1" applyFill="1" applyBorder="1" applyAlignment="1">
      <alignment vertical="top" wrapText="1"/>
    </xf>
    <xf numFmtId="0" fontId="0" fillId="0" borderId="31" xfId="0" applyBorder="1" applyProtection="1">
      <protection locked="0"/>
    </xf>
    <xf numFmtId="0" fontId="28" fillId="0" borderId="0" xfId="0" applyFont="1" applyFill="1"/>
    <xf numFmtId="0" fontId="27" fillId="8" borderId="16" xfId="0" applyFont="1" applyFill="1" applyBorder="1" applyAlignment="1" applyProtection="1">
      <alignment horizontal="center" vertical="center"/>
    </xf>
    <xf numFmtId="0" fontId="1" fillId="0" borderId="15" xfId="0" applyFont="1" applyFill="1" applyBorder="1" applyAlignment="1">
      <alignment vertical="center"/>
    </xf>
    <xf numFmtId="0" fontId="0" fillId="0" borderId="15" xfId="0" applyFill="1" applyBorder="1"/>
    <xf numFmtId="0" fontId="1" fillId="0" borderId="13" xfId="0" applyFont="1" applyFill="1" applyBorder="1" applyAlignment="1">
      <alignment vertical="center"/>
    </xf>
    <xf numFmtId="0" fontId="1" fillId="0" borderId="10" xfId="0" applyFont="1" applyFill="1" applyBorder="1" applyAlignment="1">
      <alignment vertical="center"/>
    </xf>
    <xf numFmtId="0" fontId="27" fillId="8" borderId="18" xfId="0" applyFont="1" applyFill="1" applyBorder="1" applyAlignment="1" applyProtection="1">
      <alignment horizontal="center" vertical="center"/>
    </xf>
    <xf numFmtId="0" fontId="0" fillId="8" borderId="19" xfId="0" applyFill="1" applyBorder="1"/>
    <xf numFmtId="0" fontId="27" fillId="8" borderId="20" xfId="0" applyFont="1" applyFill="1" applyBorder="1" applyAlignment="1" applyProtection="1">
      <alignment horizontal="center" vertical="center"/>
    </xf>
    <xf numFmtId="0" fontId="27" fillId="8" borderId="21" xfId="0" applyFont="1" applyFill="1" applyBorder="1" applyAlignment="1" applyProtection="1">
      <alignment horizontal="center" vertical="center"/>
    </xf>
    <xf numFmtId="0" fontId="0" fillId="0" borderId="21" xfId="0" applyBorder="1" applyProtection="1">
      <protection locked="0"/>
    </xf>
    <xf numFmtId="0" fontId="0" fillId="0" borderId="17" xfId="0" applyFill="1" applyBorder="1"/>
    <xf numFmtId="0" fontId="0" fillId="0" borderId="16" xfId="0" applyFill="1" applyBorder="1"/>
    <xf numFmtId="0" fontId="27" fillId="0" borderId="16" xfId="0" applyFont="1" applyFill="1" applyBorder="1" applyAlignment="1" applyProtection="1">
      <alignment horizontal="center" vertical="center"/>
    </xf>
    <xf numFmtId="0" fontId="27" fillId="0" borderId="18" xfId="0" applyFont="1" applyFill="1" applyBorder="1" applyAlignment="1" applyProtection="1">
      <alignment horizontal="center" vertical="center"/>
    </xf>
    <xf numFmtId="0" fontId="0" fillId="0" borderId="32" xfId="0" applyFill="1" applyBorder="1"/>
    <xf numFmtId="0" fontId="0" fillId="0" borderId="33" xfId="0" applyFill="1" applyBorder="1"/>
    <xf numFmtId="0" fontId="27" fillId="0" borderId="33" xfId="0" applyFont="1" applyFill="1" applyBorder="1" applyAlignment="1" applyProtection="1">
      <alignment horizontal="center" vertical="center"/>
    </xf>
    <xf numFmtId="0" fontId="27" fillId="0" borderId="34" xfId="0" applyFont="1" applyFill="1" applyBorder="1" applyAlignment="1" applyProtection="1">
      <alignment horizontal="center" vertical="center"/>
    </xf>
    <xf numFmtId="0" fontId="0" fillId="0" borderId="35" xfId="0" applyFill="1" applyBorder="1"/>
    <xf numFmtId="0" fontId="0" fillId="0" borderId="36" xfId="0" applyFill="1" applyBorder="1"/>
    <xf numFmtId="0" fontId="27" fillId="0" borderId="36" xfId="0" applyFont="1" applyFill="1" applyBorder="1" applyAlignment="1" applyProtection="1">
      <alignment horizontal="center" vertical="center"/>
    </xf>
    <xf numFmtId="0" fontId="27" fillId="0" borderId="37" xfId="0" applyFont="1" applyFill="1" applyBorder="1" applyAlignment="1" applyProtection="1">
      <alignment horizontal="center" vertical="center"/>
    </xf>
    <xf numFmtId="0" fontId="0" fillId="0" borderId="0" xfId="0" applyFill="1" applyBorder="1" applyProtection="1">
      <protection locked="0"/>
    </xf>
    <xf numFmtId="0" fontId="4" fillId="0" borderId="10" xfId="0" applyFont="1" applyFill="1" applyBorder="1" applyAlignment="1" applyProtection="1">
      <alignment horizontal="center" vertical="center"/>
    </xf>
    <xf numFmtId="3" fontId="4" fillId="8" borderId="20" xfId="0" applyNumberFormat="1" applyFont="1" applyFill="1" applyBorder="1" applyAlignment="1" applyProtection="1">
      <alignment horizontal="center" vertical="center"/>
    </xf>
    <xf numFmtId="3" fontId="4" fillId="0" borderId="0" xfId="0" applyNumberFormat="1"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0" fillId="0" borderId="14" xfId="0" applyFill="1" applyBorder="1"/>
    <xf numFmtId="0" fontId="4" fillId="8" borderId="18" xfId="0" applyFont="1" applyFill="1" applyBorder="1" applyAlignment="1" applyProtection="1">
      <alignment horizontal="center" vertical="center"/>
    </xf>
    <xf numFmtId="0" fontId="4" fillId="8" borderId="20" xfId="0" applyFont="1" applyFill="1" applyBorder="1" applyAlignment="1" applyProtection="1">
      <alignment horizontal="center" vertical="center"/>
    </xf>
    <xf numFmtId="0" fontId="0" fillId="0" borderId="0" xfId="0"/>
    <xf numFmtId="0" fontId="4" fillId="8" borderId="21" xfId="0" applyFont="1" applyFill="1" applyBorder="1" applyAlignment="1" applyProtection="1">
      <alignment horizontal="center" vertical="center"/>
    </xf>
    <xf numFmtId="0" fontId="0" fillId="0" borderId="1"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10" fillId="2" borderId="4"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0" fillId="0" borderId="10" xfId="0" applyFill="1" applyBorder="1" applyProtection="1">
      <protection locked="0"/>
    </xf>
  </cellXfs>
  <cellStyles count="44">
    <cellStyle name="20 % - Aksentti1" xfId="20" builtinId="30" customBuiltin="1"/>
    <cellStyle name="20 % - Aksentti2" xfId="24" builtinId="34" customBuiltin="1"/>
    <cellStyle name="20 % - Aksentti3" xfId="28" builtinId="38" customBuiltin="1"/>
    <cellStyle name="20 % - Aksentti4" xfId="32" builtinId="42" customBuiltin="1"/>
    <cellStyle name="20 % - Aksentti5" xfId="36" builtinId="46" customBuiltin="1"/>
    <cellStyle name="20 % - Aksentti6" xfId="40" builtinId="50" customBuiltin="1"/>
    <cellStyle name="40 % - Aksentti1" xfId="21" builtinId="31" customBuiltin="1"/>
    <cellStyle name="40 % - Aksentti2" xfId="25" builtinId="35" customBuiltin="1"/>
    <cellStyle name="40 % - Aksentti3" xfId="29" builtinId="39" customBuiltin="1"/>
    <cellStyle name="40 % - Aksentti4" xfId="33" builtinId="43" customBuiltin="1"/>
    <cellStyle name="40 % - Aksentti5" xfId="37" builtinId="47" customBuiltin="1"/>
    <cellStyle name="40 % - Aksentti6" xfId="41" builtinId="51" customBuiltin="1"/>
    <cellStyle name="60 % - Aksentti1" xfId="22" builtinId="32" customBuiltin="1"/>
    <cellStyle name="60 % - Aksentti2" xfId="26" builtinId="36" customBuiltin="1"/>
    <cellStyle name="60 % - Aksentti3" xfId="30" builtinId="40" customBuiltin="1"/>
    <cellStyle name="60 % - Aksentti4" xfId="34" builtinId="44" customBuiltin="1"/>
    <cellStyle name="60 % - Aksentti5" xfId="38" builtinId="48" customBuiltin="1"/>
    <cellStyle name="60 % - Aksentti6" xfId="42" builtinId="52" customBuiltin="1"/>
    <cellStyle name="Aksentti1" xfId="19" builtinId="29" customBuiltin="1"/>
    <cellStyle name="Aksentti2" xfId="23" builtinId="33" customBuiltin="1"/>
    <cellStyle name="Aksentti3" xfId="27" builtinId="37" customBuiltin="1"/>
    <cellStyle name="Aksentti4" xfId="31" builtinId="41" customBuiltin="1"/>
    <cellStyle name="Aksentti5" xfId="35" builtinId="45" customBuiltin="1"/>
    <cellStyle name="Aksentti6" xfId="39" builtinId="49" customBuiltin="1"/>
    <cellStyle name="Huomautus" xfId="16" builtinId="10" customBuiltin="1"/>
    <cellStyle name="Huono" xfId="8" builtinId="27" customBuiltin="1"/>
    <cellStyle name="Hyvä" xfId="7" builtinId="26" customBuiltin="1"/>
    <cellStyle name="Laskenta" xfId="12" builtinId="22" customBuiltin="1"/>
    <cellStyle name="Linkitetty solu" xfId="13" builtinId="24" customBuiltin="1"/>
    <cellStyle name="Neutraali" xfId="9" builtinId="28" customBuiltin="1"/>
    <cellStyle name="Normaali" xfId="0" builtinId="0"/>
    <cellStyle name="Otsikko" xfId="2" builtinId="15" customBuiltin="1"/>
    <cellStyle name="Otsikko 1" xfId="3" builtinId="16" customBuiltin="1"/>
    <cellStyle name="Otsikko 2" xfId="4" builtinId="17" customBuiltin="1"/>
    <cellStyle name="Otsikko 3" xfId="5" builtinId="18" customBuiltin="1"/>
    <cellStyle name="Otsikko 4" xfId="6" builtinId="19" customBuiltin="1"/>
    <cellStyle name="Pilkku" xfId="1" builtinId="3"/>
    <cellStyle name="Pilkku 2" xfId="43" xr:uid="{E07E437B-7CE9-4B68-A717-C979ED7E9AEC}"/>
    <cellStyle name="Selittävä teksti" xfId="17" builtinId="53" customBuiltin="1"/>
    <cellStyle name="Summa" xfId="18" builtinId="25" customBuiltin="1"/>
    <cellStyle name="Syöttö" xfId="10" builtinId="20" customBuiltin="1"/>
    <cellStyle name="Tarkistussolu" xfId="14" builtinId="23" customBuiltin="1"/>
    <cellStyle name="Tulostus" xfId="11" builtinId="21" customBuiltin="1"/>
    <cellStyle name="Varoitusteksti" xfId="15" builtinId="11" customBuiltin="1"/>
  </cellStyles>
  <dxfs count="15">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39994506668294322"/>
        </patternFill>
      </fill>
    </dxf>
    <dxf>
      <fill>
        <patternFill>
          <bgColor theme="0"/>
        </patternFill>
      </fill>
    </dxf>
  </dxfs>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266700</xdr:colOff>
      <xdr:row>0</xdr:row>
      <xdr:rowOff>152399</xdr:rowOff>
    </xdr:from>
    <xdr:to>
      <xdr:col>20</xdr:col>
      <xdr:colOff>19050</xdr:colOff>
      <xdr:row>50</xdr:row>
      <xdr:rowOff>19050</xdr:rowOff>
    </xdr:to>
    <xdr:sp macro="" textlink="">
      <xdr:nvSpPr>
        <xdr:cNvPr id="2" name="Tekstiruutu 1">
          <a:extLst>
            <a:ext uri="{FF2B5EF4-FFF2-40B4-BE49-F238E27FC236}">
              <a16:creationId xmlns:a16="http://schemas.microsoft.com/office/drawing/2014/main" id="{D8166B09-1297-73DA-10DD-4ED52F349FF8}"/>
            </a:ext>
          </a:extLst>
        </xdr:cNvPr>
        <xdr:cNvSpPr txBox="1"/>
      </xdr:nvSpPr>
      <xdr:spPr>
        <a:xfrm>
          <a:off x="266700" y="152399"/>
          <a:ext cx="11944350" cy="93916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200" b="1" u="sng"/>
            <a:t>Tuella rahoitettujen komponenttien ilmoittaminen</a:t>
          </a:r>
        </a:p>
        <a:p>
          <a:r>
            <a:rPr lang="fi-FI" sz="1200" b="0" u="none"/>
            <a:t>Investointituella</a:t>
          </a:r>
          <a:r>
            <a:rPr lang="fi-FI" sz="1200" b="0" u="none" baseline="0"/>
            <a:t> rahoitetut komponentit ilmoitetaan tämän Excelin avulla. Valvontamenetelmien mukaan verkon rakentamiseen saaduilla tuilla tai kompensaatioilla rahoitettuja komponentteja ei lasketa mukaan verkko-omaisuuden oikaistuun jälleenhankinta- ja nykykäyttöarvoon. </a:t>
          </a:r>
        </a:p>
        <a:p>
          <a:endParaRPr lang="fi-FI" sz="1200" b="0" u="none" baseline="0"/>
        </a:p>
        <a:p>
          <a:r>
            <a:rPr lang="fi-FI" sz="1200" b="0" u="none" baseline="0"/>
            <a:t>Kaikki käytössä olevat yksikköhintaluettelon mukaiset verkkokomponentit ilmoitetaan rakennetiedoissa Rakennetiedot-välilehdelle riippumatta siitä, onko niiden rakentamiseen saatua tukia. Tähän Exceliin ilmoitetaan tuella rahoitettujen komponenttien tiedot, jotta niiden jälleenhankinta- ja nykykäyttöarvot voidaan vähentää kohtuullisen tuoton laskennassa käytettävästä jälleenhankinta- ja nykykäyttöarvosta pois. </a:t>
          </a:r>
        </a:p>
        <a:p>
          <a:endParaRPr lang="fi-FI" sz="1200" b="0" u="none" baseline="0"/>
        </a:p>
        <a:p>
          <a:pPr marL="0" marR="0" lvl="0" indent="0" defTabSz="914400" eaLnBrk="1" fontAlgn="auto" latinLnBrk="0" hangingPunct="1">
            <a:lnSpc>
              <a:spcPct val="100000"/>
            </a:lnSpc>
            <a:spcBef>
              <a:spcPts val="0"/>
            </a:spcBef>
            <a:spcAft>
              <a:spcPts val="0"/>
            </a:spcAft>
            <a:buClrTx/>
            <a:buSzTx/>
            <a:buFontTx/>
            <a:buNone/>
            <a:tabLst/>
            <a:defRPr/>
          </a:pPr>
          <a:r>
            <a:rPr lang="fi-FI" sz="1100" b="0" baseline="0">
              <a:solidFill>
                <a:schemeClr val="dk1"/>
              </a:solidFill>
              <a:effectLst/>
              <a:latin typeface="+mn-lt"/>
              <a:ea typeface="+mn-ea"/>
              <a:cs typeface="+mn-cs"/>
            </a:rPr>
            <a:t>Voit käyttää samaa Exceliä koko valvontajakson kopioimalla aikaisemmin toimitetun Excelin, syöttämällä uuden ilmoitusvuoden ja KHI:n sekä päivittämällä välilehtien tiedot ja ilmoittamalla mahdolliset uudet investoinnit kyseisen vuoden välilehdelle. Esimerkiksi, kun ilmoitat vuoden 2025 rakennetietoja ja tuella rahoitettuja komponentteja, voit kopioida vuoden 2024 tiedoissa lähettämäsi Excelin, syöttää kopioituun Exceliin ilmoitusvuodeksi 2025, lisätä vuoden 2025 kuluttajahintaindeksin, päivittää tiedot "Investoinnit ennen 2024" -välilehdelle (määrät, keski-iät ja puretut), ilmoittaa puretut komponentit välilehdelle "2024", jos niitä on ja lisätä mahdolliset ilmoitusvuoden 2025 tuella rahoitetut investoinnit. </a:t>
          </a:r>
          <a:r>
            <a:rPr lang="fi-FI" sz="1100" b="1" baseline="0">
              <a:solidFill>
                <a:schemeClr val="dk1"/>
              </a:solidFill>
              <a:effectLst/>
              <a:latin typeface="+mn-lt"/>
              <a:ea typeface="+mn-ea"/>
              <a:cs typeface="+mn-cs"/>
            </a:rPr>
            <a:t>Jos siis käytät tulevina vuosina aiemmin toimittamaasi Exceliä pohjana ilmoituksessa, muista päivittää kaikkien välilehtien tiedot ajantasalle!</a:t>
          </a:r>
          <a:endParaRPr lang="fi-FI" sz="1200" b="1">
            <a:effectLst/>
          </a:endParaRPr>
        </a:p>
        <a:p>
          <a:endParaRPr lang="fi-FI" sz="1200" b="0" u="none" baseline="0"/>
        </a:p>
        <a:p>
          <a:r>
            <a:rPr lang="fi-FI" sz="1200" b="1" u="sng" baseline="0">
              <a:solidFill>
                <a:srgbClr val="FF0000"/>
              </a:solidFill>
              <a:effectLst/>
              <a:latin typeface="+mn-lt"/>
              <a:ea typeface="+mn-ea"/>
              <a:cs typeface="+mn-cs"/>
            </a:rPr>
            <a:t>Huom!</a:t>
          </a:r>
          <a:endParaRPr lang="fi-FI" sz="1400">
            <a:solidFill>
              <a:srgbClr val="FF0000"/>
            </a:solidFill>
            <a:effectLst/>
          </a:endParaRPr>
        </a:p>
        <a:p>
          <a:r>
            <a:rPr lang="fi-FI" sz="1200" b="1" baseline="0">
              <a:solidFill>
                <a:srgbClr val="FF0000"/>
              </a:solidFill>
              <a:effectLst/>
              <a:latin typeface="+mn-lt"/>
              <a:ea typeface="+mn-ea"/>
              <a:cs typeface="+mn-cs"/>
            </a:rPr>
            <a:t>Syötä Excelissä arvoja ainoastaan valkoisella pohjalla oleviin soluihin. Excelissä ei saa muuttaa kaavoja, lisätä rivejä tai tehdä muitakaan muutoksia!</a:t>
          </a:r>
          <a:endParaRPr lang="fi-FI" sz="1400">
            <a:solidFill>
              <a:srgbClr val="FF0000"/>
            </a:solidFill>
            <a:effectLst/>
          </a:endParaRPr>
        </a:p>
        <a:p>
          <a:endParaRPr lang="fi-FI" sz="1200" b="0" u="none" baseline="0"/>
        </a:p>
        <a:p>
          <a:r>
            <a:rPr lang="fi-FI" sz="1200" b="1" u="sng" baseline="0"/>
            <a:t>Ohjeet Excelin täyttämiseen</a:t>
          </a:r>
          <a:r>
            <a:rPr lang="fi-FI" sz="1200" b="1" u="none" baseline="0"/>
            <a:t>:</a:t>
          </a:r>
        </a:p>
        <a:p>
          <a:r>
            <a:rPr lang="fi-FI" sz="1200" b="0" u="none" baseline="0"/>
            <a:t>1. Ilmoita Parametrit-välilehdelle ilmoitusvuosi (2024, 2025...) sen mukaan, minkä vuoden tietoja ilmoitat. Vuonna 2025 ilmoitetaan vuoden 2024 rakennetiedot, vuonna 2026 vuoden 2025 tiedot jne.  </a:t>
          </a:r>
        </a:p>
        <a:p>
          <a:pPr lvl="1"/>
          <a:r>
            <a:rPr lang="fi-FI" sz="1200" b="0" i="1" u="none" baseline="0"/>
            <a:t>1a. Jos käytät ilmoitusvuodesta 2025 alkaen pohjana vanhaa aikaisemmin toimitettua Exceliä, syötä ilmoitusvuoden kuluttajahintaindeksi Parametrit-välilehdelle.</a:t>
          </a:r>
        </a:p>
        <a:p>
          <a:endParaRPr lang="fi-FI" sz="1200" b="0" u="none" baseline="0"/>
        </a:p>
        <a:p>
          <a:r>
            <a:rPr lang="fi-FI" sz="1200" b="0" u="none" baseline="0"/>
            <a:t>2. Ilmoita välilehdille tuella rahoitettujen komponenttien määrät sen mukaan, milloin tuella rahoitettu komponentti on otettu käyttöön. </a:t>
          </a:r>
        </a:p>
        <a:p>
          <a:pPr lvl="1"/>
          <a:r>
            <a:rPr lang="fi-FI" sz="1200" b="0" u="none" baseline="0"/>
            <a:t>2a. Ilmoita "Investoinnit ennen 2024 "-välilehdelle "Komponentin kokonaismäärä" -sarakkeeseen tuella rahoitetuissa hankkeissa rakennettujen komponenttien kokonaismäärä</a:t>
          </a:r>
        </a:p>
        <a:p>
          <a:pPr lvl="1"/>
          <a:r>
            <a:rPr lang="fi-FI" sz="1200" b="0" u="none" baseline="0"/>
            <a:t>2b. Ilmoita välilehdille "2024...2027" investoinnit vuodesta 2024 alkaen "Investoinnit"-sarakkeeseen (komponentin kokonaismäärä lasketaan kaavalla investoinnit - puretut)</a:t>
          </a:r>
        </a:p>
        <a:p>
          <a:pPr lvl="1"/>
          <a:endParaRPr lang="fi-FI" sz="1200" b="0" u="none" baseline="0"/>
        </a:p>
        <a:p>
          <a:r>
            <a:rPr lang="fi-FI" sz="1200" b="0" u="none" baseline="0"/>
            <a:t>3. Ilmoita "Tuella rahoitettu osuus" -sarakkeeseen komponentin tuettu osuus prosentteina. Jos komponentin rakentamiseen on saatu esim. 70 % tukea, ilmoita sarakkeeseen arvo "70". </a:t>
          </a:r>
        </a:p>
        <a:p>
          <a:pPr lvl="1"/>
          <a:r>
            <a:rPr lang="fi-FI" sz="1200" b="0" i="1" u="none" baseline="0"/>
            <a:t>Mikäli tiettyä komponenttia on rakennettu useassa eri tukea saaneessa hankkeessa ja tukea on saatu hankkeissa tälle komponentille eri osuuksin, ilmoita komponentin määrällä painotettu prosenttimäärä. Jos esimerkiksi yhdessä tukea saaneessa hankkeessa on rakennettu yhteensä 10 km Sparrow-johtoa ja hanke on saanut 50 % tukea kokonaiskustannuksista ja toisessa tuetussa hankkeessa Sparrow-johtoa on rakennettu 20km ja tukea on saatu 100 %, ilmoitetaan Sparrow:n kokonaismääräksi 30km ja Tuella rahoitetuksi osuudeksi (10km*50%+20km*100%)/30km = 83,333%</a:t>
          </a:r>
        </a:p>
        <a:p>
          <a:pPr lvl="1"/>
          <a:endParaRPr lang="fi-FI" sz="1200" b="0" i="1" u="none" baseline="0"/>
        </a:p>
        <a:p>
          <a:pPr lvl="0"/>
          <a:r>
            <a:rPr lang="fi-FI" sz="1200" b="0" u="none"/>
            <a:t>4. Ilmoita investoinneille,</a:t>
          </a:r>
          <a:r>
            <a:rPr lang="fi-FI" sz="1200" b="0" u="none" baseline="0"/>
            <a:t> jotka on tehty ennen vuotta 2024, komponenttien keski-ikä ilmoitusvuoden lopun mukaisessa tilanteessa. </a:t>
          </a:r>
        </a:p>
        <a:p>
          <a:pPr lvl="0"/>
          <a:endParaRPr lang="fi-FI" sz="1200" b="0" u="none" baseline="0"/>
        </a:p>
        <a:p>
          <a:pPr lvl="0"/>
          <a:r>
            <a:rPr lang="fi-FI" sz="1200" b="0" u="none" baseline="0"/>
            <a:t>5. Ilmoita komponenteille pitoajat välilehdelle "Investoinnit ennen 2024". Pitoaikojen tulee olla samat kuin rakennetiedoissa vastaavilla komponenteilla. </a:t>
          </a:r>
        </a:p>
        <a:p>
          <a:pPr lvl="0"/>
          <a:endParaRPr lang="fi-FI" sz="1200" b="0" u="none" baseline="0"/>
        </a:p>
        <a:p>
          <a:pPr lvl="0"/>
          <a:r>
            <a:rPr lang="fi-FI" sz="1200" b="0" u="none" baseline="0"/>
            <a:t>6. Jos tuella rahoitettuja komponentteja puretaan, ilmoita purettujen määrät välilehdille sen mukaan, milloin purettu komponentti on otettu käyttöön. </a:t>
          </a:r>
        </a:p>
        <a:p>
          <a:pPr lvl="0"/>
          <a:endParaRPr lang="fi-FI" sz="1200" b="0" u="none" baseline="0"/>
        </a:p>
        <a:p>
          <a:pPr lvl="0"/>
          <a:r>
            <a:rPr lang="fi-FI" sz="1200" b="0" u="none" baseline="0"/>
            <a:t>7. Jos tuella rahoitetuissa hankkeissa on rakennettu kaasuputkia, syötä kaivun hintavaikutukset "Kaivun hintavaikutus"-välilehdelle. Ohjeet hintavaikutuksen syöttämiseen kyseisellä välilehdellä. </a:t>
          </a:r>
        </a:p>
        <a:p>
          <a:pPr lvl="0"/>
          <a:endParaRPr lang="fi-FI" sz="1200" b="0" u="none" baseline="0"/>
        </a:p>
        <a:p>
          <a:pPr lvl="0"/>
          <a:r>
            <a:rPr lang="fi-FI" sz="1200" b="0" u="none" baseline="0"/>
            <a:t>8. Tarkasta välilehdillä oleva "Tarkastus"-sarake. Kaikissa sarakkeen soluissa tulisi olla vihreällä pohjalla teksti "OK". Jos jossain solussa on punaisella pohjalla oleva teksti, toimi sen antaman ohjeen mukaan. </a:t>
          </a:r>
        </a:p>
        <a:p>
          <a:pPr lvl="0"/>
          <a:endParaRPr lang="fi-FI" sz="1200" b="0" u="none" baseline="0"/>
        </a:p>
        <a:p>
          <a:pPr lvl="0"/>
          <a:r>
            <a:rPr lang="fi-FI" sz="1200" b="0" u="none" baseline="0"/>
            <a:t>9. Syötä "Verkonarvolaskelma"-välilehdellä olevat tiedot valvontatietojärjestelmään rakennetietojen "Tuella rahoitetut komponentit" -välilehdelle. </a:t>
          </a:r>
        </a:p>
        <a:p>
          <a:pPr lvl="0"/>
          <a:endParaRPr lang="fi-FI" sz="1200" b="0" u="none" baseline="0"/>
        </a:p>
        <a:p>
          <a:pPr lvl="0"/>
          <a:r>
            <a:rPr lang="fi-FI" sz="1200" b="0" u="none" baseline="0"/>
            <a:t>Kun lopulliset yksikköhinnat määritetään verkkokomponenteille valvontajakson lopuksi, Energiavirasto syöttää valvontajakson aikana toimitettuihin Exceleihin lopulliset yksikköhinnat, joilla valvontapäätöksessä vahvistettava verkonarvo lasketaan.</a:t>
          </a:r>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581025</xdr:colOff>
      <xdr:row>13</xdr:row>
      <xdr:rowOff>19051</xdr:rowOff>
    </xdr:from>
    <xdr:to>
      <xdr:col>17</xdr:col>
      <xdr:colOff>325864</xdr:colOff>
      <xdr:row>22</xdr:row>
      <xdr:rowOff>5614</xdr:rowOff>
    </xdr:to>
    <xdr:pic>
      <xdr:nvPicPr>
        <xdr:cNvPr id="3" name="Kuva 2">
          <a:extLst>
            <a:ext uri="{FF2B5EF4-FFF2-40B4-BE49-F238E27FC236}">
              <a16:creationId xmlns:a16="http://schemas.microsoft.com/office/drawing/2014/main" id="{EB40ACD8-83B1-81E6-0312-8DAEFFE5069B}"/>
            </a:ext>
          </a:extLst>
        </xdr:cNvPr>
        <xdr:cNvPicPr>
          <a:picLocks noChangeAspect="1"/>
        </xdr:cNvPicPr>
      </xdr:nvPicPr>
      <xdr:blipFill>
        <a:blip xmlns:r="http://schemas.openxmlformats.org/officeDocument/2006/relationships" r:embed="rId1"/>
        <a:stretch>
          <a:fillRect/>
        </a:stretch>
      </xdr:blipFill>
      <xdr:spPr>
        <a:xfrm>
          <a:off x="3371850" y="3086101"/>
          <a:ext cx="8279239" cy="1701063"/>
        </a:xfrm>
        <a:prstGeom prst="rect">
          <a:avLst/>
        </a:prstGeom>
      </xdr:spPr>
    </xdr:pic>
    <xdr:clientData/>
  </xdr:twoCellAnchor>
  <xdr:twoCellAnchor editAs="oneCell">
    <xdr:from>
      <xdr:col>13</xdr:col>
      <xdr:colOff>495300</xdr:colOff>
      <xdr:row>23</xdr:row>
      <xdr:rowOff>142875</xdr:rowOff>
    </xdr:from>
    <xdr:to>
      <xdr:col>17</xdr:col>
      <xdr:colOff>574859</xdr:colOff>
      <xdr:row>34</xdr:row>
      <xdr:rowOff>0</xdr:rowOff>
    </xdr:to>
    <xdr:pic>
      <xdr:nvPicPr>
        <xdr:cNvPr id="4" name="Kuva 3">
          <a:extLst>
            <a:ext uri="{FF2B5EF4-FFF2-40B4-BE49-F238E27FC236}">
              <a16:creationId xmlns:a16="http://schemas.microsoft.com/office/drawing/2014/main" id="{F61FA802-32BA-3688-A1AC-02AA3194E3F6}"/>
            </a:ext>
          </a:extLst>
        </xdr:cNvPr>
        <xdr:cNvPicPr>
          <a:picLocks noChangeAspect="1"/>
        </xdr:cNvPicPr>
      </xdr:nvPicPr>
      <xdr:blipFill>
        <a:blip xmlns:r="http://schemas.openxmlformats.org/officeDocument/2006/relationships" r:embed="rId2"/>
        <a:stretch>
          <a:fillRect/>
        </a:stretch>
      </xdr:blipFill>
      <xdr:spPr>
        <a:xfrm>
          <a:off x="9382125" y="5114925"/>
          <a:ext cx="2517959" cy="1952625"/>
        </a:xfrm>
        <a:prstGeom prst="rect">
          <a:avLst/>
        </a:prstGeom>
      </xdr:spPr>
    </xdr:pic>
    <xdr:clientData/>
  </xdr:twoCellAnchor>
  <xdr:twoCellAnchor>
    <xdr:from>
      <xdr:col>15</xdr:col>
      <xdr:colOff>428625</xdr:colOff>
      <xdr:row>22</xdr:row>
      <xdr:rowOff>38100</xdr:rowOff>
    </xdr:from>
    <xdr:to>
      <xdr:col>15</xdr:col>
      <xdr:colOff>428625</xdr:colOff>
      <xdr:row>23</xdr:row>
      <xdr:rowOff>142875</xdr:rowOff>
    </xdr:to>
    <xdr:cxnSp macro="">
      <xdr:nvCxnSpPr>
        <xdr:cNvPr id="5" name="Suora nuoliyhdysviiva 4">
          <a:extLst>
            <a:ext uri="{FF2B5EF4-FFF2-40B4-BE49-F238E27FC236}">
              <a16:creationId xmlns:a16="http://schemas.microsoft.com/office/drawing/2014/main" id="{40DB60AA-770B-2F41-7E65-C39E6709BBFD}"/>
            </a:ext>
          </a:extLst>
        </xdr:cNvPr>
        <xdr:cNvCxnSpPr/>
      </xdr:nvCxnSpPr>
      <xdr:spPr>
        <a:xfrm>
          <a:off x="10534650" y="4819650"/>
          <a:ext cx="0" cy="295275"/>
        </a:xfrm>
        <a:prstGeom prst="straightConnector1">
          <a:avLst/>
        </a:prstGeom>
        <a:ln>
          <a:solidFill>
            <a:srgbClr val="FF33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66676</xdr:colOff>
      <xdr:row>5</xdr:row>
      <xdr:rowOff>19051</xdr:rowOff>
    </xdr:from>
    <xdr:to>
      <xdr:col>12</xdr:col>
      <xdr:colOff>123826</xdr:colOff>
      <xdr:row>6</xdr:row>
      <xdr:rowOff>19051</xdr:rowOff>
    </xdr:to>
    <xdr:sp macro="" textlink="">
      <xdr:nvSpPr>
        <xdr:cNvPr id="2" name="Tekstiruutu 1">
          <a:extLst>
            <a:ext uri="{FF2B5EF4-FFF2-40B4-BE49-F238E27FC236}">
              <a16:creationId xmlns:a16="http://schemas.microsoft.com/office/drawing/2014/main" id="{DCE4D927-DC9D-6C0B-3499-721470BB864D}"/>
            </a:ext>
          </a:extLst>
        </xdr:cNvPr>
        <xdr:cNvSpPr txBox="1"/>
      </xdr:nvSpPr>
      <xdr:spPr>
        <a:xfrm>
          <a:off x="2533651" y="1304926"/>
          <a:ext cx="6153150" cy="3238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Syötä kuluttajahintaindeksi, jos ilmoitat kyseisen vuoden investointeja. Alla ohjeet indeksin tarkastamiseen </a:t>
          </a:r>
        </a:p>
      </xdr:txBody>
    </xdr:sp>
    <xdr:clientData/>
  </xdr:twoCellAnchor>
  <xdr:twoCellAnchor>
    <xdr:from>
      <xdr:col>2</xdr:col>
      <xdr:colOff>85726</xdr:colOff>
      <xdr:row>3</xdr:row>
      <xdr:rowOff>9525</xdr:rowOff>
    </xdr:from>
    <xdr:to>
      <xdr:col>13</xdr:col>
      <xdr:colOff>142876</xdr:colOff>
      <xdr:row>3</xdr:row>
      <xdr:rowOff>314325</xdr:rowOff>
    </xdr:to>
    <xdr:sp macro="" textlink="">
      <xdr:nvSpPr>
        <xdr:cNvPr id="6" name="Tekstiruutu 5">
          <a:extLst>
            <a:ext uri="{FF2B5EF4-FFF2-40B4-BE49-F238E27FC236}">
              <a16:creationId xmlns:a16="http://schemas.microsoft.com/office/drawing/2014/main" id="{6A799CF8-756A-D40C-9ECF-5957A26E3E80}"/>
            </a:ext>
          </a:extLst>
        </xdr:cNvPr>
        <xdr:cNvSpPr txBox="1"/>
      </xdr:nvSpPr>
      <xdr:spPr>
        <a:xfrm>
          <a:off x="2552701" y="771525"/>
          <a:ext cx="6762750" cy="3048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Syötä tähän se vuosi, jonka rakennetietoja ilmoitetaan. Esim. vuonna 2025 ilmoitetaan vuoden 2024 rakennetiedot. /</a:t>
          </a:r>
        </a:p>
      </xdr:txBody>
    </xdr:sp>
    <xdr:clientData/>
  </xdr:twoCellAnchor>
  <xdr:twoCellAnchor>
    <xdr:from>
      <xdr:col>3</xdr:col>
      <xdr:colOff>561975</xdr:colOff>
      <xdr:row>11</xdr:row>
      <xdr:rowOff>57150</xdr:rowOff>
    </xdr:from>
    <xdr:to>
      <xdr:col>12</xdr:col>
      <xdr:colOff>342900</xdr:colOff>
      <xdr:row>12</xdr:row>
      <xdr:rowOff>171450</xdr:rowOff>
    </xdr:to>
    <xdr:sp macro="" textlink="">
      <xdr:nvSpPr>
        <xdr:cNvPr id="7" name="Tekstiruutu 6">
          <a:extLst>
            <a:ext uri="{FF2B5EF4-FFF2-40B4-BE49-F238E27FC236}">
              <a16:creationId xmlns:a16="http://schemas.microsoft.com/office/drawing/2014/main" id="{A0788BA4-C2F7-05B7-8339-53E4921FB716}"/>
            </a:ext>
          </a:extLst>
        </xdr:cNvPr>
        <xdr:cNvSpPr txBox="1"/>
      </xdr:nvSpPr>
      <xdr:spPr>
        <a:xfrm>
          <a:off x="3638550" y="2667000"/>
          <a:ext cx="5267325" cy="3048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Klikkaa mitä tahansa Alustava yksikköhinta -solua Rakennetiedot-välilehdellä.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352425</xdr:colOff>
      <xdr:row>13</xdr:row>
      <xdr:rowOff>180975</xdr:rowOff>
    </xdr:from>
    <xdr:to>
      <xdr:col>8</xdr:col>
      <xdr:colOff>86166</xdr:colOff>
      <xdr:row>21</xdr:row>
      <xdr:rowOff>142875</xdr:rowOff>
    </xdr:to>
    <xdr:pic>
      <xdr:nvPicPr>
        <xdr:cNvPr id="3" name="Kuva 2">
          <a:extLst>
            <a:ext uri="{FF2B5EF4-FFF2-40B4-BE49-F238E27FC236}">
              <a16:creationId xmlns:a16="http://schemas.microsoft.com/office/drawing/2014/main" id="{3BEFF1FD-2053-8A6C-578D-F4CCF9190D81}"/>
            </a:ext>
          </a:extLst>
        </xdr:cNvPr>
        <xdr:cNvPicPr>
          <a:picLocks noChangeAspect="1"/>
        </xdr:cNvPicPr>
      </xdr:nvPicPr>
      <xdr:blipFill>
        <a:blip xmlns:r="http://schemas.openxmlformats.org/officeDocument/2006/relationships" r:embed="rId1"/>
        <a:stretch>
          <a:fillRect/>
        </a:stretch>
      </xdr:blipFill>
      <xdr:spPr>
        <a:xfrm>
          <a:off x="5543550" y="2924175"/>
          <a:ext cx="2781741" cy="1485900"/>
        </a:xfrm>
        <a:prstGeom prst="rect">
          <a:avLst/>
        </a:prstGeom>
      </xdr:spPr>
    </xdr:pic>
    <xdr:clientData/>
  </xdr:twoCellAnchor>
  <xdr:twoCellAnchor>
    <xdr:from>
      <xdr:col>4</xdr:col>
      <xdr:colOff>219075</xdr:colOff>
      <xdr:row>11</xdr:row>
      <xdr:rowOff>114300</xdr:rowOff>
    </xdr:from>
    <xdr:to>
      <xdr:col>4</xdr:col>
      <xdr:colOff>219075</xdr:colOff>
      <xdr:row>16</xdr:row>
      <xdr:rowOff>161925</xdr:rowOff>
    </xdr:to>
    <xdr:cxnSp macro="">
      <xdr:nvCxnSpPr>
        <xdr:cNvPr id="6" name="Suora nuoliyhdysviiva 5">
          <a:extLst>
            <a:ext uri="{FF2B5EF4-FFF2-40B4-BE49-F238E27FC236}">
              <a16:creationId xmlns:a16="http://schemas.microsoft.com/office/drawing/2014/main" id="{B79CC8D8-1B93-4D3A-BA93-574D0D8E8976}"/>
            </a:ext>
          </a:extLst>
        </xdr:cNvPr>
        <xdr:cNvCxnSpPr/>
      </xdr:nvCxnSpPr>
      <xdr:spPr>
        <a:xfrm>
          <a:off x="6019800" y="2476500"/>
          <a:ext cx="0" cy="1000125"/>
        </a:xfrm>
        <a:prstGeom prst="straightConnector1">
          <a:avLst/>
        </a:prstGeom>
        <a:ln>
          <a:solidFill>
            <a:srgbClr val="FF33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390526</xdr:colOff>
      <xdr:row>28</xdr:row>
      <xdr:rowOff>47625</xdr:rowOff>
    </xdr:from>
    <xdr:to>
      <xdr:col>22</xdr:col>
      <xdr:colOff>523875</xdr:colOff>
      <xdr:row>31</xdr:row>
      <xdr:rowOff>1</xdr:rowOff>
    </xdr:to>
    <xdr:sp macro="" textlink="">
      <xdr:nvSpPr>
        <xdr:cNvPr id="17" name="Tekstiruutu 16">
          <a:extLst>
            <a:ext uri="{FF2B5EF4-FFF2-40B4-BE49-F238E27FC236}">
              <a16:creationId xmlns:a16="http://schemas.microsoft.com/office/drawing/2014/main" id="{85D8E250-C65B-26DF-2836-CE72A7DB15CD}"/>
            </a:ext>
          </a:extLst>
        </xdr:cNvPr>
        <xdr:cNvSpPr txBox="1"/>
      </xdr:nvSpPr>
      <xdr:spPr>
        <a:xfrm>
          <a:off x="12696826" y="5524500"/>
          <a:ext cx="2571749" cy="52387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Hintavaikutus</a:t>
          </a:r>
          <a:r>
            <a:rPr lang="fi-FI" sz="1100" baseline="0"/>
            <a:t> löytyy sarakkeista Alustava ja lopullinen kaivun hintavaikutus. </a:t>
          </a:r>
          <a:endParaRPr lang="fi-FI" sz="1100"/>
        </a:p>
      </xdr:txBody>
    </xdr:sp>
    <xdr:clientData/>
  </xdr:twoCellAnchor>
  <xdr:twoCellAnchor>
    <xdr:from>
      <xdr:col>8</xdr:col>
      <xdr:colOff>504826</xdr:colOff>
      <xdr:row>6</xdr:row>
      <xdr:rowOff>38100</xdr:rowOff>
    </xdr:from>
    <xdr:to>
      <xdr:col>15</xdr:col>
      <xdr:colOff>600075</xdr:colOff>
      <xdr:row>7</xdr:row>
      <xdr:rowOff>114301</xdr:rowOff>
    </xdr:to>
    <xdr:sp macro="" textlink="">
      <xdr:nvSpPr>
        <xdr:cNvPr id="23" name="Tekstiruutu 22">
          <a:extLst>
            <a:ext uri="{FF2B5EF4-FFF2-40B4-BE49-F238E27FC236}">
              <a16:creationId xmlns:a16="http://schemas.microsoft.com/office/drawing/2014/main" id="{83FC7AA1-70E0-4833-850B-6694A15FE24F}"/>
            </a:ext>
          </a:extLst>
        </xdr:cNvPr>
        <xdr:cNvSpPr txBox="1"/>
      </xdr:nvSpPr>
      <xdr:spPr>
        <a:xfrm>
          <a:off x="6715126" y="1314450"/>
          <a:ext cx="4362449" cy="27622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Kaivun hintavaikutuksen tarkastamiseen valitse mikä tahansa putkiryhmä</a:t>
          </a:r>
        </a:p>
      </xdr:txBody>
    </xdr:sp>
    <xdr:clientData/>
  </xdr:twoCellAnchor>
  <xdr:twoCellAnchor editAs="oneCell">
    <xdr:from>
      <xdr:col>3</xdr:col>
      <xdr:colOff>200025</xdr:colOff>
      <xdr:row>0</xdr:row>
      <xdr:rowOff>47625</xdr:rowOff>
    </xdr:from>
    <xdr:to>
      <xdr:col>8</xdr:col>
      <xdr:colOff>371475</xdr:colOff>
      <xdr:row>11</xdr:row>
      <xdr:rowOff>139115</xdr:rowOff>
    </xdr:to>
    <xdr:pic>
      <xdr:nvPicPr>
        <xdr:cNvPr id="2" name="Kuva 1">
          <a:extLst>
            <a:ext uri="{FF2B5EF4-FFF2-40B4-BE49-F238E27FC236}">
              <a16:creationId xmlns:a16="http://schemas.microsoft.com/office/drawing/2014/main" id="{4287D735-5110-FF5D-0111-9390C6F81F35}"/>
            </a:ext>
          </a:extLst>
        </xdr:cNvPr>
        <xdr:cNvPicPr>
          <a:picLocks noChangeAspect="1"/>
        </xdr:cNvPicPr>
      </xdr:nvPicPr>
      <xdr:blipFill>
        <a:blip xmlns:r="http://schemas.openxmlformats.org/officeDocument/2006/relationships" r:embed="rId2"/>
        <a:stretch>
          <a:fillRect/>
        </a:stretch>
      </xdr:blipFill>
      <xdr:spPr>
        <a:xfrm>
          <a:off x="3362325" y="47625"/>
          <a:ext cx="3219450" cy="2329865"/>
        </a:xfrm>
        <a:prstGeom prst="rect">
          <a:avLst/>
        </a:prstGeom>
      </xdr:spPr>
    </xdr:pic>
    <xdr:clientData/>
  </xdr:twoCellAnchor>
  <xdr:twoCellAnchor>
    <xdr:from>
      <xdr:col>4</xdr:col>
      <xdr:colOff>200025</xdr:colOff>
      <xdr:row>3</xdr:row>
      <xdr:rowOff>95250</xdr:rowOff>
    </xdr:from>
    <xdr:to>
      <xdr:col>4</xdr:col>
      <xdr:colOff>200025</xdr:colOff>
      <xdr:row>8</xdr:row>
      <xdr:rowOff>104775</xdr:rowOff>
    </xdr:to>
    <xdr:cxnSp macro="">
      <xdr:nvCxnSpPr>
        <xdr:cNvPr id="5" name="Suora nuoliyhdysviiva 4">
          <a:extLst>
            <a:ext uri="{FF2B5EF4-FFF2-40B4-BE49-F238E27FC236}">
              <a16:creationId xmlns:a16="http://schemas.microsoft.com/office/drawing/2014/main" id="{ECAC779C-1590-DA3E-948D-449FBDB6372C}"/>
            </a:ext>
          </a:extLst>
        </xdr:cNvPr>
        <xdr:cNvCxnSpPr/>
      </xdr:nvCxnSpPr>
      <xdr:spPr>
        <a:xfrm>
          <a:off x="6000750" y="895350"/>
          <a:ext cx="0" cy="1000125"/>
        </a:xfrm>
        <a:prstGeom prst="straightConnector1">
          <a:avLst/>
        </a:prstGeom>
        <a:ln>
          <a:solidFill>
            <a:srgbClr val="FF33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3</xdr:col>
      <xdr:colOff>371476</xdr:colOff>
      <xdr:row>22</xdr:row>
      <xdr:rowOff>104775</xdr:rowOff>
    </xdr:from>
    <xdr:to>
      <xdr:col>18</xdr:col>
      <xdr:colOff>295276</xdr:colOff>
      <xdr:row>32</xdr:row>
      <xdr:rowOff>80987</xdr:rowOff>
    </xdr:to>
    <xdr:pic>
      <xdr:nvPicPr>
        <xdr:cNvPr id="10" name="Kuva 9">
          <a:extLst>
            <a:ext uri="{FF2B5EF4-FFF2-40B4-BE49-F238E27FC236}">
              <a16:creationId xmlns:a16="http://schemas.microsoft.com/office/drawing/2014/main" id="{401471F5-276C-1DEF-58C6-6351B19B1F15}"/>
            </a:ext>
          </a:extLst>
        </xdr:cNvPr>
        <xdr:cNvPicPr>
          <a:picLocks noChangeAspect="1"/>
        </xdr:cNvPicPr>
      </xdr:nvPicPr>
      <xdr:blipFill>
        <a:blip xmlns:r="http://schemas.openxmlformats.org/officeDocument/2006/relationships" r:embed="rId3"/>
        <a:stretch>
          <a:fillRect/>
        </a:stretch>
      </xdr:blipFill>
      <xdr:spPr>
        <a:xfrm>
          <a:off x="3533776" y="4438650"/>
          <a:ext cx="9067800" cy="1881212"/>
        </a:xfrm>
        <a:prstGeom prst="rect">
          <a:avLst/>
        </a:prstGeom>
      </xdr:spPr>
    </xdr:pic>
    <xdr:clientData/>
  </xdr:twoCellAnchor>
  <xdr:twoCellAnchor>
    <xdr:from>
      <xdr:col>5</xdr:col>
      <xdr:colOff>361950</xdr:colOff>
      <xdr:row>18</xdr:row>
      <xdr:rowOff>152400</xdr:rowOff>
    </xdr:from>
    <xdr:to>
      <xdr:col>16</xdr:col>
      <xdr:colOff>0</xdr:colOff>
      <xdr:row>29</xdr:row>
      <xdr:rowOff>0</xdr:rowOff>
    </xdr:to>
    <xdr:cxnSp macro="">
      <xdr:nvCxnSpPr>
        <xdr:cNvPr id="9" name="Suora nuoliyhdysviiva 8">
          <a:extLst>
            <a:ext uri="{FF2B5EF4-FFF2-40B4-BE49-F238E27FC236}">
              <a16:creationId xmlns:a16="http://schemas.microsoft.com/office/drawing/2014/main" id="{77DC90EA-7201-471D-B2FF-AC097B4DD00E}"/>
            </a:ext>
          </a:extLst>
        </xdr:cNvPr>
        <xdr:cNvCxnSpPr/>
      </xdr:nvCxnSpPr>
      <xdr:spPr>
        <a:xfrm>
          <a:off x="4743450" y="3724275"/>
          <a:ext cx="6343650" cy="1943100"/>
        </a:xfrm>
        <a:prstGeom prst="straightConnector1">
          <a:avLst/>
        </a:prstGeom>
        <a:ln>
          <a:solidFill>
            <a:srgbClr val="FF33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133351</xdr:colOff>
      <xdr:row>17</xdr:row>
      <xdr:rowOff>38100</xdr:rowOff>
    </xdr:from>
    <xdr:to>
      <xdr:col>15</xdr:col>
      <xdr:colOff>228600</xdr:colOff>
      <xdr:row>18</xdr:row>
      <xdr:rowOff>123826</xdr:rowOff>
    </xdr:to>
    <xdr:sp macro="" textlink="">
      <xdr:nvSpPr>
        <xdr:cNvPr id="13" name="Tekstiruutu 12">
          <a:extLst>
            <a:ext uri="{FF2B5EF4-FFF2-40B4-BE49-F238E27FC236}">
              <a16:creationId xmlns:a16="http://schemas.microsoft.com/office/drawing/2014/main" id="{571C2BA6-41A9-4CE9-9781-4694657D71DC}"/>
            </a:ext>
          </a:extLst>
        </xdr:cNvPr>
        <xdr:cNvSpPr txBox="1"/>
      </xdr:nvSpPr>
      <xdr:spPr>
        <a:xfrm>
          <a:off x="6343651" y="3419475"/>
          <a:ext cx="4362449" cy="27622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Valitse Näytä/Piilota -valikosta</a:t>
          </a:r>
          <a:r>
            <a:rPr lang="fi-FI" sz="1100" baseline="0"/>
            <a:t> "Yksikköhinnat"</a:t>
          </a:r>
          <a:endParaRPr lang="fi-FI" sz="1100"/>
        </a:p>
      </xdr:txBody>
    </xdr:sp>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95F6A-B1DE-40FA-90E6-CA1EC63115F1}">
  <sheetPr codeName="Taul1"/>
  <dimension ref="A1"/>
  <sheetViews>
    <sheetView tabSelected="1" workbookViewId="0">
      <selection activeCell="W35" sqref="W35"/>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AEC23-720E-44BA-A974-B2D8426130F9}">
  <sheetPr codeName="Taul2"/>
  <dimension ref="A1:D11"/>
  <sheetViews>
    <sheetView workbookViewId="0">
      <selection activeCell="B2" sqref="B2:D2"/>
    </sheetView>
  </sheetViews>
  <sheetFormatPr defaultRowHeight="15" x14ac:dyDescent="0.25"/>
  <cols>
    <col min="1" max="1" width="25.85546875" customWidth="1"/>
    <col min="2" max="2" width="11.140625" customWidth="1"/>
  </cols>
  <sheetData>
    <row r="1" spans="1:4" ht="15.75" thickBot="1" x14ac:dyDescent="0.3"/>
    <row r="2" spans="1:4" ht="28.5" customHeight="1" thickBot="1" x14ac:dyDescent="0.3">
      <c r="A2" s="29" t="s">
        <v>25</v>
      </c>
      <c r="B2" s="96"/>
      <c r="C2" s="97"/>
      <c r="D2" s="98"/>
    </row>
    <row r="3" spans="1:4" ht="15.75" thickBot="1" x14ac:dyDescent="0.3">
      <c r="A3" s="13"/>
    </row>
    <row r="4" spans="1:4" ht="26.25" thickBot="1" x14ac:dyDescent="0.3">
      <c r="A4" s="34" t="s">
        <v>26</v>
      </c>
      <c r="B4" s="48">
        <v>2024</v>
      </c>
      <c r="C4" s="1"/>
    </row>
    <row r="5" spans="1:4" x14ac:dyDescent="0.25">
      <c r="B5" s="12"/>
    </row>
    <row r="6" spans="1:4" ht="25.5" customHeight="1" thickBot="1" x14ac:dyDescent="0.3">
      <c r="A6" s="99" t="s">
        <v>27</v>
      </c>
      <c r="B6" s="100"/>
    </row>
    <row r="7" spans="1:4" ht="15.75" thickBot="1" x14ac:dyDescent="0.3">
      <c r="A7" s="33" t="s">
        <v>13</v>
      </c>
      <c r="B7" s="53">
        <v>135.4</v>
      </c>
    </row>
    <row r="8" spans="1:4" ht="15.75" thickBot="1" x14ac:dyDescent="0.3">
      <c r="A8" s="33" t="s">
        <v>14</v>
      </c>
      <c r="B8" s="54">
        <v>145.933333</v>
      </c>
    </row>
    <row r="9" spans="1:4" ht="15.75" thickBot="1" x14ac:dyDescent="0.3">
      <c r="A9" s="33" t="s">
        <v>15</v>
      </c>
      <c r="B9" s="42"/>
    </row>
    <row r="10" spans="1:4" ht="15.75" thickBot="1" x14ac:dyDescent="0.3">
      <c r="A10" s="33" t="s">
        <v>16</v>
      </c>
      <c r="B10" s="42"/>
    </row>
    <row r="11" spans="1:4" ht="15.75" thickBot="1" x14ac:dyDescent="0.3">
      <c r="A11" s="33" t="s">
        <v>17</v>
      </c>
      <c r="B11" s="43"/>
    </row>
  </sheetData>
  <sheetProtection algorithmName="SHA-512" hashValue="hfySIgqkojE1sVtxtwbwjRmD8vN/MWdAlGZCA3HD4Rzw3Ku+DFblm2v+HPLVkisn3MV9KvvdrGbvKeGhsORfMg==" saltValue="G/+NfUDhzzskHmm+/QY6CA==" spinCount="100000" sheet="1" objects="1" scenarios="1" sort="0" autoFilter="0"/>
  <mergeCells count="2">
    <mergeCell ref="B2:D2"/>
    <mergeCell ref="A6:B6"/>
  </mergeCells>
  <phoneticPr fontId="9"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51885-98E0-41D5-A4D7-16D0ACD312A7}">
  <sheetPr codeName="Taul3"/>
  <dimension ref="A1:O61"/>
  <sheetViews>
    <sheetView zoomScaleNormal="100" workbookViewId="0">
      <pane ySplit="1" topLeftCell="A2" activePane="bottomLeft" state="frozen"/>
      <selection pane="bottomLeft" activeCell="B4" sqref="B4"/>
    </sheetView>
  </sheetViews>
  <sheetFormatPr defaultRowHeight="15" x14ac:dyDescent="0.25"/>
  <cols>
    <col min="1" max="1" width="95.5703125" style="1" customWidth="1"/>
    <col min="2" max="2" width="17.42578125" customWidth="1"/>
    <col min="3" max="3" width="13.42578125" customWidth="1"/>
    <col min="4" max="4" width="10.28515625" customWidth="1"/>
    <col min="5" max="7" width="9" customWidth="1"/>
    <col min="8" max="8" width="10.28515625" customWidth="1"/>
    <col min="9" max="9" width="10.85546875" customWidth="1"/>
    <col min="10" max="10" width="11.42578125" customWidth="1"/>
    <col min="11" max="11" width="12.5703125" customWidth="1"/>
    <col min="12" max="12" width="14.5703125" customWidth="1"/>
    <col min="13" max="14" width="13.28515625" customWidth="1"/>
    <col min="15" max="15" width="34.5703125" style="11" customWidth="1"/>
  </cols>
  <sheetData>
    <row r="1" spans="1:15" s="2" customFormat="1" ht="32.25" thickBot="1" x14ac:dyDescent="0.3">
      <c r="A1" s="3" t="s">
        <v>33</v>
      </c>
      <c r="B1" s="14" t="s">
        <v>28</v>
      </c>
      <c r="C1" s="14" t="s">
        <v>2</v>
      </c>
      <c r="D1" s="14" t="s">
        <v>3</v>
      </c>
      <c r="E1" s="14" t="s">
        <v>4</v>
      </c>
      <c r="F1" s="14" t="s">
        <v>5</v>
      </c>
      <c r="G1" s="14" t="s">
        <v>1</v>
      </c>
      <c r="H1" s="14" t="s">
        <v>6</v>
      </c>
      <c r="I1" s="14" t="s">
        <v>7</v>
      </c>
      <c r="J1" s="14" t="s">
        <v>8</v>
      </c>
      <c r="K1" s="15" t="s">
        <v>0</v>
      </c>
      <c r="L1" s="14" t="s">
        <v>10</v>
      </c>
      <c r="M1" s="16" t="s">
        <v>19</v>
      </c>
      <c r="N1" s="17" t="s">
        <v>20</v>
      </c>
      <c r="O1" s="49" t="s">
        <v>18</v>
      </c>
    </row>
    <row r="2" spans="1:15" ht="36.75" customHeight="1" thickBot="1" x14ac:dyDescent="0.3">
      <c r="A2" s="27" t="s">
        <v>34</v>
      </c>
      <c r="B2" s="18"/>
      <c r="C2" s="19"/>
      <c r="D2" s="19"/>
      <c r="E2" s="19"/>
      <c r="F2" s="19"/>
      <c r="G2" s="20"/>
      <c r="H2" s="18"/>
      <c r="I2" s="19"/>
      <c r="J2" s="19"/>
      <c r="K2" s="65"/>
      <c r="L2" s="66"/>
      <c r="M2" s="65"/>
      <c r="N2" s="67"/>
      <c r="O2"/>
    </row>
    <row r="3" spans="1:15" ht="15.75" thickBot="1" x14ac:dyDescent="0.3">
      <c r="A3" s="58" t="s">
        <v>35</v>
      </c>
      <c r="B3" s="10"/>
      <c r="C3" s="12"/>
      <c r="D3" s="12"/>
      <c r="E3" s="12"/>
      <c r="F3" s="12"/>
      <c r="G3" s="9"/>
      <c r="H3" s="10"/>
      <c r="I3" s="12"/>
      <c r="J3" s="12"/>
      <c r="K3" s="4"/>
      <c r="L3" s="5"/>
      <c r="M3" s="4"/>
      <c r="N3" s="68"/>
      <c r="O3"/>
    </row>
    <row r="4" spans="1:15" ht="15.75" thickBot="1" x14ac:dyDescent="0.3">
      <c r="A4" s="60" t="s">
        <v>36</v>
      </c>
      <c r="B4" s="35"/>
      <c r="C4" s="24"/>
      <c r="D4" s="21">
        <f>B4*C4/100</f>
        <v>0</v>
      </c>
      <c r="E4" s="24"/>
      <c r="F4" s="24"/>
      <c r="G4" s="62"/>
      <c r="H4" s="26">
        <f>(D4*(K4+L4))/1000</f>
        <v>0</v>
      </c>
      <c r="I4" s="21">
        <f>IF(D4=0,0,H4*(1-E4/G4))</f>
        <v>0</v>
      </c>
      <c r="J4" s="21">
        <f>IF(H4=0,0,H4/G4)</f>
        <v>0</v>
      </c>
      <c r="K4" s="21">
        <v>23</v>
      </c>
      <c r="L4" s="21">
        <f>'Kaivun hintavaikutus'!$C$3</f>
        <v>0</v>
      </c>
      <c r="M4" s="64">
        <v>35</v>
      </c>
      <c r="N4" s="69">
        <v>55</v>
      </c>
      <c r="O4" s="11" t="str">
        <f>IF(AND(B4&gt;0,C4=""),"Ilmoita tuella rahoitettu osuus",IF(C4&gt;100,"Tuella rahoitettu osuus ei voi olla yli 100",IF(AND(B4&gt;0,G4=""),"Pitoaika puuttuu",IF(E4&gt;G4,"Keski-ikä ei voi olla suurempi kuin pitoaika",IF(AND(B4&gt;0,E4=""),"Keski-ikä puuttuu",IF(AND(B4&gt;0,OR(G4&lt;M4,G4&gt;N4)),"Syötetty pitoaika ei ole pitoaikavälin sisällä","OK"))))))</f>
        <v>OK</v>
      </c>
    </row>
    <row r="5" spans="1:15" ht="15.75" thickBot="1" x14ac:dyDescent="0.3">
      <c r="A5" s="60" t="s">
        <v>37</v>
      </c>
      <c r="B5" s="35"/>
      <c r="C5" s="24"/>
      <c r="D5" s="21">
        <f t="shared" ref="D5:D11" si="0">B5*C5/100</f>
        <v>0</v>
      </c>
      <c r="E5" s="24"/>
      <c r="F5" s="24"/>
      <c r="G5" s="62"/>
      <c r="H5" s="26">
        <f t="shared" ref="H5:H60" si="1">(D5*(K5+L5))/1000</f>
        <v>0</v>
      </c>
      <c r="I5" s="21">
        <f t="shared" ref="I5:I60" si="2">IF(D5=0,0,H5*(1-E5/G5))</f>
        <v>0</v>
      </c>
      <c r="J5" s="21">
        <f t="shared" ref="J5:J60" si="3">IF(H5=0,0,H5/G5)</f>
        <v>0</v>
      </c>
      <c r="K5" s="21">
        <v>28</v>
      </c>
      <c r="L5" s="21">
        <f>'Kaivun hintavaikutus'!$C$3</f>
        <v>0</v>
      </c>
      <c r="M5" s="64">
        <v>35</v>
      </c>
      <c r="N5" s="69">
        <v>55</v>
      </c>
      <c r="O5" s="11" t="str">
        <f t="shared" ref="O5:O61" si="4">IF(AND(B5&gt;0,C5=""),"Ilmoita tuella rahoitettu osuus",IF(C5&gt;100,"Tuella rahoitettu osuus ei voi olla yli 100",IF(AND(B5&gt;0,G5=""),"Pitoaika puuttuu",IF(E5&gt;G5,"Keski-ikä ei voi olla suurempi kuin pitoaika",IF(AND(B5&gt;0,E5=""),"Keski-ikä puuttuu",IF(AND(B5&gt;0,OR(G5&lt;M5,G5&gt;N5)),"Syötetty pitoaika ei ole pitoaikavälin sisällä","OK"))))))</f>
        <v>OK</v>
      </c>
    </row>
    <row r="6" spans="1:15" ht="15.75" thickBot="1" x14ac:dyDescent="0.3">
      <c r="A6" s="60" t="s">
        <v>38</v>
      </c>
      <c r="B6" s="35"/>
      <c r="C6" s="24"/>
      <c r="D6" s="21">
        <f t="shared" si="0"/>
        <v>0</v>
      </c>
      <c r="E6" s="24"/>
      <c r="F6" s="24"/>
      <c r="G6" s="62"/>
      <c r="H6" s="26">
        <f t="shared" si="1"/>
        <v>0</v>
      </c>
      <c r="I6" s="21">
        <f t="shared" si="2"/>
        <v>0</v>
      </c>
      <c r="J6" s="21">
        <f t="shared" si="3"/>
        <v>0</v>
      </c>
      <c r="K6" s="21">
        <v>40</v>
      </c>
      <c r="L6" s="21">
        <f>'Kaivun hintavaikutus'!$C$3</f>
        <v>0</v>
      </c>
      <c r="M6" s="64">
        <v>35</v>
      </c>
      <c r="N6" s="69">
        <v>55</v>
      </c>
      <c r="O6" s="11" t="str">
        <f t="shared" si="4"/>
        <v>OK</v>
      </c>
    </row>
    <row r="7" spans="1:15" ht="15.75" thickBot="1" x14ac:dyDescent="0.3">
      <c r="A7" s="60" t="s">
        <v>39</v>
      </c>
      <c r="B7" s="35"/>
      <c r="C7" s="24"/>
      <c r="D7" s="21">
        <f t="shared" si="0"/>
        <v>0</v>
      </c>
      <c r="E7" s="24"/>
      <c r="F7" s="24"/>
      <c r="G7" s="62"/>
      <c r="H7" s="26">
        <f t="shared" si="1"/>
        <v>0</v>
      </c>
      <c r="I7" s="21">
        <f t="shared" si="2"/>
        <v>0</v>
      </c>
      <c r="J7" s="21">
        <f t="shared" si="3"/>
        <v>0</v>
      </c>
      <c r="K7" s="21">
        <v>79</v>
      </c>
      <c r="L7" s="21">
        <f>'Kaivun hintavaikutus'!$C$3</f>
        <v>0</v>
      </c>
      <c r="M7" s="64">
        <v>35</v>
      </c>
      <c r="N7" s="69">
        <v>55</v>
      </c>
      <c r="O7" s="11" t="str">
        <f t="shared" si="4"/>
        <v>OK</v>
      </c>
    </row>
    <row r="8" spans="1:15" ht="15.75" thickBot="1" x14ac:dyDescent="0.3">
      <c r="A8" s="60" t="s">
        <v>40</v>
      </c>
      <c r="B8" s="35"/>
      <c r="C8" s="24"/>
      <c r="D8" s="21">
        <f t="shared" si="0"/>
        <v>0</v>
      </c>
      <c r="E8" s="24"/>
      <c r="F8" s="24"/>
      <c r="G8" s="62"/>
      <c r="H8" s="26">
        <f t="shared" si="1"/>
        <v>0</v>
      </c>
      <c r="I8" s="21">
        <f t="shared" si="2"/>
        <v>0</v>
      </c>
      <c r="J8" s="21">
        <f t="shared" si="3"/>
        <v>0</v>
      </c>
      <c r="K8" s="21">
        <v>88</v>
      </c>
      <c r="L8" s="21">
        <f>'Kaivun hintavaikutus'!$C$3</f>
        <v>0</v>
      </c>
      <c r="M8" s="64">
        <v>35</v>
      </c>
      <c r="N8" s="69">
        <v>55</v>
      </c>
      <c r="O8" s="11" t="str">
        <f t="shared" si="4"/>
        <v>OK</v>
      </c>
    </row>
    <row r="9" spans="1:15" ht="15.75" thickBot="1" x14ac:dyDescent="0.3">
      <c r="A9" s="60" t="s">
        <v>41</v>
      </c>
      <c r="B9" s="35"/>
      <c r="C9" s="24"/>
      <c r="D9" s="21">
        <f t="shared" si="0"/>
        <v>0</v>
      </c>
      <c r="E9" s="24"/>
      <c r="F9" s="24"/>
      <c r="G9" s="41"/>
      <c r="H9" s="26">
        <f t="shared" si="1"/>
        <v>0</v>
      </c>
      <c r="I9" s="21">
        <f t="shared" si="2"/>
        <v>0</v>
      </c>
      <c r="J9" s="21">
        <f t="shared" si="3"/>
        <v>0</v>
      </c>
      <c r="K9" s="21">
        <v>98</v>
      </c>
      <c r="L9" s="21">
        <f>'Kaivun hintavaikutus'!$C$3</f>
        <v>0</v>
      </c>
      <c r="M9" s="64">
        <v>35</v>
      </c>
      <c r="N9" s="69">
        <v>55</v>
      </c>
      <c r="O9" s="11" t="str">
        <f t="shared" si="4"/>
        <v>OK</v>
      </c>
    </row>
    <row r="10" spans="1:15" ht="15.75" thickBot="1" x14ac:dyDescent="0.3">
      <c r="A10" s="60" t="s">
        <v>42</v>
      </c>
      <c r="B10" s="35"/>
      <c r="C10" s="24"/>
      <c r="D10" s="21">
        <f t="shared" si="0"/>
        <v>0</v>
      </c>
      <c r="E10" s="24"/>
      <c r="F10" s="24"/>
      <c r="G10" s="62"/>
      <c r="H10" s="26">
        <f t="shared" si="1"/>
        <v>0</v>
      </c>
      <c r="I10" s="21">
        <f t="shared" si="2"/>
        <v>0</v>
      </c>
      <c r="J10" s="21">
        <f t="shared" si="3"/>
        <v>0</v>
      </c>
      <c r="K10" s="21">
        <v>1160</v>
      </c>
      <c r="L10" s="21">
        <f>'Kaivun hintavaikutus'!$C$3</f>
        <v>0</v>
      </c>
      <c r="M10" s="64">
        <v>35</v>
      </c>
      <c r="N10" s="69">
        <v>55</v>
      </c>
      <c r="O10" s="11" t="str">
        <f t="shared" si="4"/>
        <v>OK</v>
      </c>
    </row>
    <row r="11" spans="1:15" ht="15.75" thickBot="1" x14ac:dyDescent="0.3">
      <c r="A11" s="60" t="s">
        <v>43</v>
      </c>
      <c r="B11" s="35"/>
      <c r="C11" s="24"/>
      <c r="D11" s="21">
        <f t="shared" si="0"/>
        <v>0</v>
      </c>
      <c r="E11" s="24"/>
      <c r="F11" s="24"/>
      <c r="G11" s="40"/>
      <c r="H11" s="26">
        <f t="shared" si="1"/>
        <v>0</v>
      </c>
      <c r="I11" s="21">
        <f t="shared" si="2"/>
        <v>0</v>
      </c>
      <c r="J11" s="21">
        <f t="shared" si="3"/>
        <v>0</v>
      </c>
      <c r="K11" s="21">
        <v>14780</v>
      </c>
      <c r="L11" s="21">
        <f>'Kaivun hintavaikutus'!$C$3</f>
        <v>0</v>
      </c>
      <c r="M11" s="64">
        <v>35</v>
      </c>
      <c r="N11" s="69">
        <v>55</v>
      </c>
      <c r="O11" s="11" t="str">
        <f t="shared" si="4"/>
        <v>OK</v>
      </c>
    </row>
    <row r="12" spans="1:15" ht="15.75" thickBot="1" x14ac:dyDescent="0.3">
      <c r="A12" s="58" t="s">
        <v>44</v>
      </c>
      <c r="B12" s="36"/>
      <c r="C12" s="37"/>
      <c r="D12" s="12"/>
      <c r="E12" s="86"/>
      <c r="F12" s="86"/>
      <c r="G12" s="105"/>
      <c r="H12" s="74"/>
      <c r="I12" s="75"/>
      <c r="J12" s="75"/>
      <c r="K12" s="75"/>
      <c r="L12" s="75"/>
      <c r="M12" s="76"/>
      <c r="N12" s="77"/>
      <c r="O12" s="11" t="str">
        <f t="shared" si="4"/>
        <v>OK</v>
      </c>
    </row>
    <row r="13" spans="1:15" ht="15.75" thickBot="1" x14ac:dyDescent="0.3">
      <c r="A13" s="60" t="s">
        <v>45</v>
      </c>
      <c r="B13" s="35"/>
      <c r="C13" s="24"/>
      <c r="D13" s="21">
        <f t="shared" ref="D13:D60" si="5">B13*C13/100</f>
        <v>0</v>
      </c>
      <c r="E13" s="24"/>
      <c r="F13" s="24"/>
      <c r="G13" s="62"/>
      <c r="H13" s="26">
        <f t="shared" si="1"/>
        <v>0</v>
      </c>
      <c r="I13" s="21">
        <f t="shared" si="2"/>
        <v>0</v>
      </c>
      <c r="J13" s="21">
        <f t="shared" si="3"/>
        <v>0</v>
      </c>
      <c r="K13" s="21">
        <v>68</v>
      </c>
      <c r="L13" s="21">
        <f>'Kaivun hintavaikutus'!$C$3</f>
        <v>0</v>
      </c>
      <c r="M13" s="64">
        <v>35</v>
      </c>
      <c r="N13" s="69">
        <v>55</v>
      </c>
      <c r="O13" s="11" t="str">
        <f t="shared" si="4"/>
        <v>OK</v>
      </c>
    </row>
    <row r="14" spans="1:15" ht="15.75" thickBot="1" x14ac:dyDescent="0.3">
      <c r="A14" s="60" t="s">
        <v>46</v>
      </c>
      <c r="B14" s="35"/>
      <c r="C14" s="24"/>
      <c r="D14" s="21">
        <f t="shared" si="5"/>
        <v>0</v>
      </c>
      <c r="E14" s="24"/>
      <c r="F14" s="24"/>
      <c r="G14" s="62"/>
      <c r="H14" s="26">
        <f t="shared" si="1"/>
        <v>0</v>
      </c>
      <c r="I14" s="21">
        <f t="shared" si="2"/>
        <v>0</v>
      </c>
      <c r="J14" s="21">
        <f t="shared" si="3"/>
        <v>0</v>
      </c>
      <c r="K14" s="21">
        <v>102</v>
      </c>
      <c r="L14" s="21">
        <f>'Kaivun hintavaikutus'!$C$3</f>
        <v>0</v>
      </c>
      <c r="M14" s="64">
        <v>35</v>
      </c>
      <c r="N14" s="69">
        <v>55</v>
      </c>
      <c r="O14" s="11" t="str">
        <f t="shared" si="4"/>
        <v>OK</v>
      </c>
    </row>
    <row r="15" spans="1:15" ht="15.75" thickBot="1" x14ac:dyDescent="0.3">
      <c r="A15" s="60" t="s">
        <v>47</v>
      </c>
      <c r="B15" s="35"/>
      <c r="C15" s="24"/>
      <c r="D15" s="21">
        <f t="shared" si="5"/>
        <v>0</v>
      </c>
      <c r="E15" s="24"/>
      <c r="F15" s="24"/>
      <c r="G15" s="62"/>
      <c r="H15" s="26">
        <f t="shared" si="1"/>
        <v>0</v>
      </c>
      <c r="I15" s="21">
        <f t="shared" si="2"/>
        <v>0</v>
      </c>
      <c r="J15" s="21">
        <f t="shared" si="3"/>
        <v>0</v>
      </c>
      <c r="K15" s="21">
        <v>288</v>
      </c>
      <c r="L15" s="21">
        <f>'Kaivun hintavaikutus'!$C$3</f>
        <v>0</v>
      </c>
      <c r="M15" s="64">
        <v>35</v>
      </c>
      <c r="N15" s="69">
        <v>55</v>
      </c>
      <c r="O15" s="11" t="str">
        <f t="shared" si="4"/>
        <v>OK</v>
      </c>
    </row>
    <row r="16" spans="1:15" ht="15.75" thickBot="1" x14ac:dyDescent="0.3">
      <c r="A16" s="60" t="s">
        <v>48</v>
      </c>
      <c r="B16" s="35"/>
      <c r="C16" s="24"/>
      <c r="D16" s="21">
        <f t="shared" si="5"/>
        <v>0</v>
      </c>
      <c r="E16" s="24"/>
      <c r="F16" s="24"/>
      <c r="G16" s="62"/>
      <c r="H16" s="26">
        <f t="shared" si="1"/>
        <v>0</v>
      </c>
      <c r="I16" s="21">
        <f t="shared" si="2"/>
        <v>0</v>
      </c>
      <c r="J16" s="21">
        <f t="shared" si="3"/>
        <v>0</v>
      </c>
      <c r="K16" s="21">
        <v>576</v>
      </c>
      <c r="L16" s="21">
        <f>'Kaivun hintavaikutus'!$C$3</f>
        <v>0</v>
      </c>
      <c r="M16" s="64">
        <v>35</v>
      </c>
      <c r="N16" s="69">
        <v>55</v>
      </c>
      <c r="O16" s="11" t="str">
        <f t="shared" si="4"/>
        <v>OK</v>
      </c>
    </row>
    <row r="17" spans="1:15" ht="15.75" thickBot="1" x14ac:dyDescent="0.3">
      <c r="A17" s="58" t="s">
        <v>49</v>
      </c>
      <c r="B17" s="36"/>
      <c r="C17" s="37"/>
      <c r="D17" s="12"/>
      <c r="E17" s="37"/>
      <c r="F17" s="37"/>
      <c r="G17" s="41"/>
      <c r="H17" s="74"/>
      <c r="I17" s="75"/>
      <c r="J17" s="75"/>
      <c r="K17" s="75"/>
      <c r="L17" s="75"/>
      <c r="M17" s="76"/>
      <c r="N17" s="77"/>
      <c r="O17" s="11" t="str">
        <f t="shared" si="4"/>
        <v>OK</v>
      </c>
    </row>
    <row r="18" spans="1:15" ht="15.75" thickBot="1" x14ac:dyDescent="0.3">
      <c r="A18" s="60" t="s">
        <v>90</v>
      </c>
      <c r="B18" s="35"/>
      <c r="C18" s="24"/>
      <c r="D18" s="21">
        <f t="shared" si="5"/>
        <v>0</v>
      </c>
      <c r="E18" s="24"/>
      <c r="F18" s="24"/>
      <c r="G18" s="62"/>
      <c r="H18" s="26">
        <f t="shared" si="1"/>
        <v>0</v>
      </c>
      <c r="I18" s="21">
        <f t="shared" si="2"/>
        <v>0</v>
      </c>
      <c r="J18" s="21">
        <f t="shared" si="3"/>
        <v>0</v>
      </c>
      <c r="K18" s="21">
        <v>389</v>
      </c>
      <c r="L18" s="21"/>
      <c r="M18" s="64">
        <v>35</v>
      </c>
      <c r="N18" s="69">
        <v>55</v>
      </c>
      <c r="O18" s="11" t="str">
        <f t="shared" si="4"/>
        <v>OK</v>
      </c>
    </row>
    <row r="19" spans="1:15" ht="15.75" thickBot="1" x14ac:dyDescent="0.3">
      <c r="A19" s="60" t="s">
        <v>50</v>
      </c>
      <c r="B19" s="35"/>
      <c r="C19" s="24"/>
      <c r="D19" s="21">
        <f t="shared" si="5"/>
        <v>0</v>
      </c>
      <c r="E19" s="24"/>
      <c r="F19" s="24"/>
      <c r="G19" s="62"/>
      <c r="H19" s="26">
        <f t="shared" si="1"/>
        <v>0</v>
      </c>
      <c r="I19" s="21">
        <f t="shared" si="2"/>
        <v>0</v>
      </c>
      <c r="J19" s="21">
        <f t="shared" si="3"/>
        <v>0</v>
      </c>
      <c r="K19" s="21">
        <v>403</v>
      </c>
      <c r="L19" s="21"/>
      <c r="M19" s="64">
        <v>35</v>
      </c>
      <c r="N19" s="69">
        <v>55</v>
      </c>
      <c r="O19" s="11" t="str">
        <f t="shared" si="4"/>
        <v>OK</v>
      </c>
    </row>
    <row r="20" spans="1:15" ht="15.75" thickBot="1" x14ac:dyDescent="0.3">
      <c r="A20" s="60" t="s">
        <v>51</v>
      </c>
      <c r="B20" s="35"/>
      <c r="C20" s="24"/>
      <c r="D20" s="21">
        <f t="shared" si="5"/>
        <v>0</v>
      </c>
      <c r="E20" s="24"/>
      <c r="F20" s="24"/>
      <c r="G20" s="62"/>
      <c r="H20" s="26">
        <f t="shared" si="1"/>
        <v>0</v>
      </c>
      <c r="I20" s="21">
        <f t="shared" si="2"/>
        <v>0</v>
      </c>
      <c r="J20" s="21">
        <f t="shared" si="3"/>
        <v>0</v>
      </c>
      <c r="K20" s="21">
        <v>420</v>
      </c>
      <c r="L20" s="21"/>
      <c r="M20" s="64">
        <v>35</v>
      </c>
      <c r="N20" s="69">
        <v>55</v>
      </c>
      <c r="O20" s="11" t="str">
        <f t="shared" si="4"/>
        <v>OK</v>
      </c>
    </row>
    <row r="21" spans="1:15" ht="15.75" thickBot="1" x14ac:dyDescent="0.3">
      <c r="A21" s="60" t="s">
        <v>52</v>
      </c>
      <c r="B21" s="35"/>
      <c r="C21" s="24"/>
      <c r="D21" s="21">
        <f t="shared" si="5"/>
        <v>0</v>
      </c>
      <c r="E21" s="24"/>
      <c r="F21" s="24"/>
      <c r="G21" s="62"/>
      <c r="H21" s="26">
        <f t="shared" si="1"/>
        <v>0</v>
      </c>
      <c r="I21" s="21">
        <f t="shared" si="2"/>
        <v>0</v>
      </c>
      <c r="J21" s="21">
        <f t="shared" si="3"/>
        <v>0</v>
      </c>
      <c r="K21" s="21">
        <v>446</v>
      </c>
      <c r="L21" s="21"/>
      <c r="M21" s="64">
        <v>35</v>
      </c>
      <c r="N21" s="69">
        <v>55</v>
      </c>
      <c r="O21" s="11" t="str">
        <f t="shared" si="4"/>
        <v>OK</v>
      </c>
    </row>
    <row r="22" spans="1:15" ht="15.75" thickBot="1" x14ac:dyDescent="0.3">
      <c r="A22" s="60" t="s">
        <v>53</v>
      </c>
      <c r="B22" s="35"/>
      <c r="C22" s="24"/>
      <c r="D22" s="21">
        <f t="shared" si="5"/>
        <v>0</v>
      </c>
      <c r="E22" s="24"/>
      <c r="F22" s="24"/>
      <c r="G22" s="62"/>
      <c r="H22" s="26">
        <f t="shared" si="1"/>
        <v>0</v>
      </c>
      <c r="I22" s="21">
        <f t="shared" si="2"/>
        <v>0</v>
      </c>
      <c r="J22" s="21">
        <f t="shared" si="3"/>
        <v>0</v>
      </c>
      <c r="K22" s="21">
        <v>455</v>
      </c>
      <c r="L22" s="21"/>
      <c r="M22" s="64">
        <v>35</v>
      </c>
      <c r="N22" s="69">
        <v>55</v>
      </c>
      <c r="O22" s="11" t="str">
        <f t="shared" si="4"/>
        <v>OK</v>
      </c>
    </row>
    <row r="23" spans="1:15" ht="15.75" thickBot="1" x14ac:dyDescent="0.3">
      <c r="A23" s="57" t="s">
        <v>54</v>
      </c>
      <c r="B23" s="36"/>
      <c r="C23" s="37"/>
      <c r="D23" s="12"/>
      <c r="E23" s="37"/>
      <c r="F23" s="37"/>
      <c r="G23" s="41"/>
      <c r="H23" s="82"/>
      <c r="I23" s="83"/>
      <c r="J23" s="83"/>
      <c r="K23" s="83"/>
      <c r="L23" s="83"/>
      <c r="M23" s="84"/>
      <c r="N23" s="85"/>
      <c r="O23" s="11" t="str">
        <f t="shared" si="4"/>
        <v>OK</v>
      </c>
    </row>
    <row r="24" spans="1:15" ht="15.75" thickBot="1" x14ac:dyDescent="0.3">
      <c r="A24" s="58" t="s">
        <v>55</v>
      </c>
      <c r="B24" s="36"/>
      <c r="C24" s="37"/>
      <c r="D24" s="12"/>
      <c r="E24" s="37"/>
      <c r="F24" s="37"/>
      <c r="G24" s="41"/>
      <c r="H24" s="78"/>
      <c r="I24" s="79"/>
      <c r="J24" s="79"/>
      <c r="K24" s="79"/>
      <c r="L24" s="79"/>
      <c r="M24" s="80"/>
      <c r="N24" s="81"/>
      <c r="O24" s="11" t="str">
        <f t="shared" si="4"/>
        <v>OK</v>
      </c>
    </row>
    <row r="25" spans="1:15" ht="15.75" thickBot="1" x14ac:dyDescent="0.3">
      <c r="A25" s="60" t="s">
        <v>56</v>
      </c>
      <c r="B25" s="35"/>
      <c r="C25" s="24"/>
      <c r="D25" s="21">
        <f t="shared" si="5"/>
        <v>0</v>
      </c>
      <c r="E25" s="24"/>
      <c r="F25" s="24"/>
      <c r="G25" s="40"/>
      <c r="H25" s="26">
        <f t="shared" si="1"/>
        <v>0</v>
      </c>
      <c r="I25" s="21">
        <f t="shared" si="2"/>
        <v>0</v>
      </c>
      <c r="J25" s="21">
        <f t="shared" si="3"/>
        <v>0</v>
      </c>
      <c r="K25" s="21">
        <v>5800</v>
      </c>
      <c r="L25" s="21"/>
      <c r="M25" s="64">
        <v>20</v>
      </c>
      <c r="N25" s="69">
        <v>35</v>
      </c>
      <c r="O25" s="11" t="str">
        <f t="shared" si="4"/>
        <v>OK</v>
      </c>
    </row>
    <row r="26" spans="1:15" ht="15.75" thickBot="1" x14ac:dyDescent="0.3">
      <c r="A26" s="60" t="s">
        <v>57</v>
      </c>
      <c r="B26" s="35"/>
      <c r="C26" s="24"/>
      <c r="D26" s="21">
        <f t="shared" si="5"/>
        <v>0</v>
      </c>
      <c r="E26" s="24"/>
      <c r="F26" s="24"/>
      <c r="G26" s="62"/>
      <c r="H26" s="26">
        <f t="shared" si="1"/>
        <v>0</v>
      </c>
      <c r="I26" s="21">
        <f t="shared" si="2"/>
        <v>0</v>
      </c>
      <c r="J26" s="21">
        <f t="shared" si="3"/>
        <v>0</v>
      </c>
      <c r="K26" s="21">
        <v>33100</v>
      </c>
      <c r="L26" s="21"/>
      <c r="M26" s="64">
        <v>20</v>
      </c>
      <c r="N26" s="69">
        <v>35</v>
      </c>
      <c r="O26" s="11" t="str">
        <f t="shared" si="4"/>
        <v>OK</v>
      </c>
    </row>
    <row r="27" spans="1:15" ht="15.75" thickBot="1" x14ac:dyDescent="0.3">
      <c r="A27" s="60" t="s">
        <v>58</v>
      </c>
      <c r="B27" s="35"/>
      <c r="C27" s="24"/>
      <c r="D27" s="21">
        <f t="shared" si="5"/>
        <v>0</v>
      </c>
      <c r="E27" s="24"/>
      <c r="F27" s="24"/>
      <c r="G27" s="62"/>
      <c r="H27" s="26">
        <f t="shared" si="1"/>
        <v>0</v>
      </c>
      <c r="I27" s="21">
        <f t="shared" si="2"/>
        <v>0</v>
      </c>
      <c r="J27" s="21">
        <f t="shared" si="3"/>
        <v>0</v>
      </c>
      <c r="K27" s="21">
        <v>46000</v>
      </c>
      <c r="L27" s="21"/>
      <c r="M27" s="64">
        <v>20</v>
      </c>
      <c r="N27" s="69">
        <v>35</v>
      </c>
      <c r="O27" s="11" t="str">
        <f t="shared" si="4"/>
        <v>OK</v>
      </c>
    </row>
    <row r="28" spans="1:15" ht="15.75" thickBot="1" x14ac:dyDescent="0.3">
      <c r="A28" s="60" t="s">
        <v>59</v>
      </c>
      <c r="B28" s="35"/>
      <c r="C28" s="24"/>
      <c r="D28" s="21">
        <f t="shared" si="5"/>
        <v>0</v>
      </c>
      <c r="E28" s="24"/>
      <c r="F28" s="24"/>
      <c r="G28" s="62"/>
      <c r="H28" s="26">
        <f t="shared" si="1"/>
        <v>0</v>
      </c>
      <c r="I28" s="21">
        <f t="shared" si="2"/>
        <v>0</v>
      </c>
      <c r="J28" s="21">
        <f t="shared" si="3"/>
        <v>0</v>
      </c>
      <c r="K28" s="21">
        <v>13400</v>
      </c>
      <c r="L28" s="21"/>
      <c r="M28" s="64">
        <v>30</v>
      </c>
      <c r="N28" s="69">
        <v>40</v>
      </c>
      <c r="O28" s="11" t="str">
        <f t="shared" si="4"/>
        <v>OK</v>
      </c>
    </row>
    <row r="29" spans="1:15" ht="15.75" thickBot="1" x14ac:dyDescent="0.3">
      <c r="A29" s="61" t="s">
        <v>60</v>
      </c>
      <c r="B29" s="35"/>
      <c r="C29" s="24"/>
      <c r="D29" s="21">
        <f t="shared" si="5"/>
        <v>0</v>
      </c>
      <c r="E29" s="24"/>
      <c r="F29" s="24"/>
      <c r="G29" s="62"/>
      <c r="H29" s="26">
        <f t="shared" si="1"/>
        <v>0</v>
      </c>
      <c r="I29" s="21">
        <f t="shared" si="2"/>
        <v>0</v>
      </c>
      <c r="J29" s="21">
        <f t="shared" si="3"/>
        <v>0</v>
      </c>
      <c r="K29" s="21">
        <v>2300</v>
      </c>
      <c r="L29" s="21"/>
      <c r="M29" s="64">
        <v>30</v>
      </c>
      <c r="N29" s="69">
        <v>40</v>
      </c>
      <c r="O29" s="11" t="str">
        <f t="shared" si="4"/>
        <v>OK</v>
      </c>
    </row>
    <row r="30" spans="1:15" ht="15.75" thickBot="1" x14ac:dyDescent="0.3">
      <c r="A30" s="59" t="s">
        <v>61</v>
      </c>
      <c r="B30" s="36"/>
      <c r="C30" s="37"/>
      <c r="D30" s="12"/>
      <c r="E30" s="37"/>
      <c r="F30" s="37"/>
      <c r="G30" s="41"/>
      <c r="H30" s="74"/>
      <c r="I30" s="75"/>
      <c r="J30" s="75"/>
      <c r="K30" s="75"/>
      <c r="L30" s="75"/>
      <c r="M30" s="76"/>
      <c r="N30" s="77"/>
      <c r="O30" s="11" t="str">
        <f t="shared" si="4"/>
        <v>OK</v>
      </c>
    </row>
    <row r="31" spans="1:15" ht="15.75" thickBot="1" x14ac:dyDescent="0.3">
      <c r="A31" s="60" t="s">
        <v>62</v>
      </c>
      <c r="B31" s="35"/>
      <c r="C31" s="24"/>
      <c r="D31" s="21">
        <f t="shared" si="5"/>
        <v>0</v>
      </c>
      <c r="E31" s="24"/>
      <c r="F31" s="24"/>
      <c r="G31" s="62"/>
      <c r="H31" s="26">
        <f t="shared" si="1"/>
        <v>0</v>
      </c>
      <c r="I31" s="21">
        <f t="shared" si="2"/>
        <v>0</v>
      </c>
      <c r="J31" s="21">
        <f t="shared" si="3"/>
        <v>0</v>
      </c>
      <c r="K31" s="21">
        <v>840</v>
      </c>
      <c r="L31" s="21"/>
      <c r="M31" s="64">
        <v>30</v>
      </c>
      <c r="N31" s="69">
        <v>40</v>
      </c>
      <c r="O31" s="11" t="str">
        <f t="shared" si="4"/>
        <v>OK</v>
      </c>
    </row>
    <row r="32" spans="1:15" ht="15.75" thickBot="1" x14ac:dyDescent="0.3">
      <c r="A32" s="60" t="s">
        <v>63</v>
      </c>
      <c r="B32" s="35"/>
      <c r="C32" s="24"/>
      <c r="D32" s="21">
        <f t="shared" si="5"/>
        <v>0</v>
      </c>
      <c r="E32" s="24"/>
      <c r="F32" s="24"/>
      <c r="G32" s="62"/>
      <c r="H32" s="26">
        <f t="shared" si="1"/>
        <v>0</v>
      </c>
      <c r="I32" s="21">
        <f t="shared" si="2"/>
        <v>0</v>
      </c>
      <c r="J32" s="21">
        <f t="shared" si="3"/>
        <v>0</v>
      </c>
      <c r="K32" s="21">
        <v>1060</v>
      </c>
      <c r="L32" s="21"/>
      <c r="M32" s="64">
        <v>30</v>
      </c>
      <c r="N32" s="69">
        <v>40</v>
      </c>
      <c r="O32" s="11" t="str">
        <f t="shared" si="4"/>
        <v>OK</v>
      </c>
    </row>
    <row r="33" spans="1:15" ht="15.75" thickBot="1" x14ac:dyDescent="0.3">
      <c r="A33" s="60" t="s">
        <v>64</v>
      </c>
      <c r="B33" s="35"/>
      <c r="C33" s="24"/>
      <c r="D33" s="21">
        <f t="shared" si="5"/>
        <v>0</v>
      </c>
      <c r="E33" s="24"/>
      <c r="F33" s="24"/>
      <c r="G33" s="41"/>
      <c r="H33" s="26">
        <f t="shared" si="1"/>
        <v>0</v>
      </c>
      <c r="I33" s="21">
        <f t="shared" si="2"/>
        <v>0</v>
      </c>
      <c r="J33" s="21">
        <f t="shared" si="3"/>
        <v>0</v>
      </c>
      <c r="K33" s="21">
        <v>1710</v>
      </c>
      <c r="L33" s="21"/>
      <c r="M33" s="64">
        <v>30</v>
      </c>
      <c r="N33" s="69">
        <v>40</v>
      </c>
      <c r="O33" s="11" t="str">
        <f t="shared" si="4"/>
        <v>OK</v>
      </c>
    </row>
    <row r="34" spans="1:15" ht="15.75" thickBot="1" x14ac:dyDescent="0.3">
      <c r="A34" s="60" t="s">
        <v>65</v>
      </c>
      <c r="B34" s="35"/>
      <c r="C34" s="24"/>
      <c r="D34" s="21">
        <f t="shared" si="5"/>
        <v>0</v>
      </c>
      <c r="E34" s="24"/>
      <c r="F34" s="24"/>
      <c r="G34" s="62"/>
      <c r="H34" s="26">
        <f t="shared" si="1"/>
        <v>0</v>
      </c>
      <c r="I34" s="21">
        <f t="shared" si="2"/>
        <v>0</v>
      </c>
      <c r="J34" s="21">
        <f t="shared" si="3"/>
        <v>0</v>
      </c>
      <c r="K34" s="21">
        <v>1920</v>
      </c>
      <c r="L34" s="21"/>
      <c r="M34" s="64">
        <v>30</v>
      </c>
      <c r="N34" s="69">
        <v>40</v>
      </c>
      <c r="O34" s="11" t="str">
        <f t="shared" si="4"/>
        <v>OK</v>
      </c>
    </row>
    <row r="35" spans="1:15" ht="15.75" thickBot="1" x14ac:dyDescent="0.3">
      <c r="A35" s="60" t="s">
        <v>66</v>
      </c>
      <c r="B35" s="35"/>
      <c r="C35" s="24"/>
      <c r="D35" s="21">
        <f t="shared" si="5"/>
        <v>0</v>
      </c>
      <c r="E35" s="24"/>
      <c r="F35" s="24"/>
      <c r="G35" s="62"/>
      <c r="H35" s="26">
        <f t="shared" si="1"/>
        <v>0</v>
      </c>
      <c r="I35" s="21">
        <f t="shared" si="2"/>
        <v>0</v>
      </c>
      <c r="J35" s="21">
        <f t="shared" si="3"/>
        <v>0</v>
      </c>
      <c r="K35" s="21">
        <v>100</v>
      </c>
      <c r="L35" s="21"/>
      <c r="M35" s="64">
        <v>20</v>
      </c>
      <c r="N35" s="69">
        <v>30</v>
      </c>
      <c r="O35" s="11" t="str">
        <f t="shared" si="4"/>
        <v>OK</v>
      </c>
    </row>
    <row r="36" spans="1:15" ht="15.75" thickBot="1" x14ac:dyDescent="0.3">
      <c r="A36" s="60" t="s">
        <v>67</v>
      </c>
      <c r="B36" s="35"/>
      <c r="C36" s="24"/>
      <c r="D36" s="21">
        <f t="shared" si="5"/>
        <v>0</v>
      </c>
      <c r="E36" s="24"/>
      <c r="F36" s="24"/>
      <c r="G36" s="62"/>
      <c r="H36" s="26">
        <f t="shared" si="1"/>
        <v>0</v>
      </c>
      <c r="I36" s="21">
        <f t="shared" si="2"/>
        <v>0</v>
      </c>
      <c r="J36" s="21">
        <f t="shared" si="3"/>
        <v>0</v>
      </c>
      <c r="K36" s="21">
        <v>730</v>
      </c>
      <c r="L36" s="21"/>
      <c r="M36" s="64">
        <v>35</v>
      </c>
      <c r="N36" s="69">
        <v>45</v>
      </c>
      <c r="O36" s="11" t="str">
        <f t="shared" si="4"/>
        <v>OK</v>
      </c>
    </row>
    <row r="37" spans="1:15" ht="15.75" thickBot="1" x14ac:dyDescent="0.3">
      <c r="A37" s="60" t="s">
        <v>68</v>
      </c>
      <c r="B37" s="35"/>
      <c r="C37" s="24"/>
      <c r="D37" s="21">
        <f t="shared" si="5"/>
        <v>0</v>
      </c>
      <c r="E37" s="24"/>
      <c r="F37" s="24"/>
      <c r="G37" s="62"/>
      <c r="H37" s="26">
        <f t="shared" si="1"/>
        <v>0</v>
      </c>
      <c r="I37" s="21">
        <f t="shared" si="2"/>
        <v>0</v>
      </c>
      <c r="J37" s="21">
        <f t="shared" si="3"/>
        <v>0</v>
      </c>
      <c r="K37" s="21">
        <v>1030</v>
      </c>
      <c r="L37" s="21"/>
      <c r="M37" s="64">
        <v>35</v>
      </c>
      <c r="N37" s="69">
        <v>45</v>
      </c>
      <c r="O37" s="11" t="str">
        <f t="shared" si="4"/>
        <v>OK</v>
      </c>
    </row>
    <row r="38" spans="1:15" ht="15.75" thickBot="1" x14ac:dyDescent="0.3">
      <c r="A38" s="60" t="s">
        <v>69</v>
      </c>
      <c r="B38" s="35"/>
      <c r="C38" s="24"/>
      <c r="D38" s="21">
        <f t="shared" si="5"/>
        <v>0</v>
      </c>
      <c r="E38" s="24"/>
      <c r="F38" s="24"/>
      <c r="G38" s="41"/>
      <c r="H38" s="26">
        <f t="shared" si="1"/>
        <v>0</v>
      </c>
      <c r="I38" s="21">
        <f t="shared" si="2"/>
        <v>0</v>
      </c>
      <c r="J38" s="21">
        <f t="shared" si="3"/>
        <v>0</v>
      </c>
      <c r="K38" s="21">
        <v>1580</v>
      </c>
      <c r="L38" s="21"/>
      <c r="M38" s="64">
        <v>35</v>
      </c>
      <c r="N38" s="69">
        <v>45</v>
      </c>
      <c r="O38" s="11" t="str">
        <f t="shared" si="4"/>
        <v>OK</v>
      </c>
    </row>
    <row r="39" spans="1:15" ht="15.75" thickBot="1" x14ac:dyDescent="0.3">
      <c r="A39" s="60" t="s">
        <v>70</v>
      </c>
      <c r="B39" s="35"/>
      <c r="C39" s="24"/>
      <c r="D39" s="21">
        <f t="shared" si="5"/>
        <v>0</v>
      </c>
      <c r="E39" s="24"/>
      <c r="F39" s="24"/>
      <c r="G39" s="62"/>
      <c r="H39" s="26">
        <f t="shared" si="1"/>
        <v>0</v>
      </c>
      <c r="I39" s="21">
        <f t="shared" si="2"/>
        <v>0</v>
      </c>
      <c r="J39" s="21">
        <f t="shared" si="3"/>
        <v>0</v>
      </c>
      <c r="K39" s="21">
        <v>2260</v>
      </c>
      <c r="L39" s="21"/>
      <c r="M39" s="64">
        <v>35</v>
      </c>
      <c r="N39" s="69">
        <v>45</v>
      </c>
      <c r="O39" s="11" t="str">
        <f t="shared" si="4"/>
        <v>OK</v>
      </c>
    </row>
    <row r="40" spans="1:15" ht="15.75" thickBot="1" x14ac:dyDescent="0.3">
      <c r="A40" s="60" t="s">
        <v>71</v>
      </c>
      <c r="B40" s="35"/>
      <c r="C40" s="24"/>
      <c r="D40" s="21">
        <f t="shared" si="5"/>
        <v>0</v>
      </c>
      <c r="E40" s="24"/>
      <c r="F40" s="24"/>
      <c r="G40" s="62"/>
      <c r="H40" s="26">
        <f t="shared" si="1"/>
        <v>0</v>
      </c>
      <c r="I40" s="21">
        <f t="shared" si="2"/>
        <v>0</v>
      </c>
      <c r="J40" s="21">
        <f t="shared" si="3"/>
        <v>0</v>
      </c>
      <c r="K40" s="21">
        <v>2260</v>
      </c>
      <c r="L40" s="21"/>
      <c r="M40" s="64">
        <v>35</v>
      </c>
      <c r="N40" s="69">
        <v>45</v>
      </c>
      <c r="O40" s="11" t="str">
        <f t="shared" si="4"/>
        <v>OK</v>
      </c>
    </row>
    <row r="41" spans="1:15" ht="15.75" thickBot="1" x14ac:dyDescent="0.3">
      <c r="A41" s="60" t="s">
        <v>72</v>
      </c>
      <c r="B41" s="35"/>
      <c r="C41" s="24"/>
      <c r="D41" s="21">
        <f t="shared" si="5"/>
        <v>0</v>
      </c>
      <c r="E41" s="24"/>
      <c r="F41" s="24"/>
      <c r="G41" s="40"/>
      <c r="H41" s="26">
        <f t="shared" si="1"/>
        <v>0</v>
      </c>
      <c r="I41" s="21">
        <f t="shared" si="2"/>
        <v>0</v>
      </c>
      <c r="J41" s="21">
        <f t="shared" si="3"/>
        <v>0</v>
      </c>
      <c r="K41" s="21">
        <v>3160</v>
      </c>
      <c r="L41" s="21"/>
      <c r="M41" s="64">
        <v>35</v>
      </c>
      <c r="N41" s="69">
        <v>45</v>
      </c>
      <c r="O41" s="11" t="str">
        <f t="shared" si="4"/>
        <v>OK</v>
      </c>
    </row>
    <row r="42" spans="1:15" ht="15.75" thickBot="1" x14ac:dyDescent="0.3">
      <c r="A42" s="60" t="s">
        <v>73</v>
      </c>
      <c r="B42" s="35"/>
      <c r="C42" s="24"/>
      <c r="D42" s="21">
        <f t="shared" si="5"/>
        <v>0</v>
      </c>
      <c r="E42" s="24"/>
      <c r="F42" s="24"/>
      <c r="G42" s="40"/>
      <c r="H42" s="26">
        <f t="shared" si="1"/>
        <v>0</v>
      </c>
      <c r="I42" s="21">
        <f t="shared" si="2"/>
        <v>0</v>
      </c>
      <c r="J42" s="21">
        <f t="shared" si="3"/>
        <v>0</v>
      </c>
      <c r="K42" s="21">
        <v>3840</v>
      </c>
      <c r="L42" s="21"/>
      <c r="M42" s="64">
        <v>35</v>
      </c>
      <c r="N42" s="69">
        <v>45</v>
      </c>
      <c r="O42" s="11" t="str">
        <f t="shared" si="4"/>
        <v>OK</v>
      </c>
    </row>
    <row r="43" spans="1:15" ht="15.75" thickBot="1" x14ac:dyDescent="0.3">
      <c r="A43" s="60" t="s">
        <v>74</v>
      </c>
      <c r="B43" s="35"/>
      <c r="C43" s="24"/>
      <c r="D43" s="21">
        <f t="shared" si="5"/>
        <v>0</v>
      </c>
      <c r="E43" s="24"/>
      <c r="F43" s="24"/>
      <c r="G43" s="62"/>
      <c r="H43" s="26">
        <f t="shared" si="1"/>
        <v>0</v>
      </c>
      <c r="I43" s="21">
        <f t="shared" si="2"/>
        <v>0</v>
      </c>
      <c r="J43" s="21">
        <f t="shared" si="3"/>
        <v>0</v>
      </c>
      <c r="K43" s="21">
        <v>5760</v>
      </c>
      <c r="L43" s="21"/>
      <c r="M43" s="64">
        <v>35</v>
      </c>
      <c r="N43" s="69">
        <v>45</v>
      </c>
      <c r="O43" s="11" t="str">
        <f t="shared" si="4"/>
        <v>OK</v>
      </c>
    </row>
    <row r="44" spans="1:15" ht="15.75" thickBot="1" x14ac:dyDescent="0.3">
      <c r="A44" s="60" t="s">
        <v>75</v>
      </c>
      <c r="B44" s="35"/>
      <c r="C44" s="24"/>
      <c r="D44" s="21">
        <f t="shared" si="5"/>
        <v>0</v>
      </c>
      <c r="E44" s="24"/>
      <c r="F44" s="24"/>
      <c r="G44" s="62"/>
      <c r="H44" s="26">
        <f t="shared" si="1"/>
        <v>0</v>
      </c>
      <c r="I44" s="21">
        <f t="shared" si="2"/>
        <v>0</v>
      </c>
      <c r="J44" s="21">
        <f t="shared" si="3"/>
        <v>0</v>
      </c>
      <c r="K44" s="21">
        <v>11770</v>
      </c>
      <c r="L44" s="21"/>
      <c r="M44" s="64">
        <v>35</v>
      </c>
      <c r="N44" s="69">
        <v>45</v>
      </c>
      <c r="O44" s="11" t="str">
        <f t="shared" si="4"/>
        <v>OK</v>
      </c>
    </row>
    <row r="45" spans="1:15" ht="15.75" thickBot="1" x14ac:dyDescent="0.3">
      <c r="A45" s="27" t="s">
        <v>76</v>
      </c>
      <c r="B45" s="36"/>
      <c r="C45" s="37"/>
      <c r="D45" s="12"/>
      <c r="E45" s="37"/>
      <c r="F45" s="37"/>
      <c r="G45" s="41"/>
      <c r="H45" s="82"/>
      <c r="I45" s="83"/>
      <c r="J45" s="83"/>
      <c r="K45" s="83"/>
      <c r="L45" s="83"/>
      <c r="M45" s="84"/>
      <c r="N45" s="85"/>
      <c r="O45" s="11" t="str">
        <f t="shared" si="4"/>
        <v>OK</v>
      </c>
    </row>
    <row r="46" spans="1:15" ht="15.75" thickBot="1" x14ac:dyDescent="0.3">
      <c r="A46" s="58" t="s">
        <v>77</v>
      </c>
      <c r="B46" s="36"/>
      <c r="C46" s="37"/>
      <c r="D46" s="12"/>
      <c r="E46" s="37"/>
      <c r="F46" s="37"/>
      <c r="G46" s="41"/>
      <c r="H46" s="78"/>
      <c r="I46" s="79"/>
      <c r="J46" s="79"/>
      <c r="K46" s="79"/>
      <c r="L46" s="79"/>
      <c r="M46" s="80"/>
      <c r="N46" s="81"/>
      <c r="O46" s="11" t="str">
        <f t="shared" si="4"/>
        <v>OK</v>
      </c>
    </row>
    <row r="47" spans="1:15" ht="15.75" thickBot="1" x14ac:dyDescent="0.3">
      <c r="A47" s="60" t="s">
        <v>78</v>
      </c>
      <c r="B47" s="35"/>
      <c r="C47" s="24"/>
      <c r="D47" s="21">
        <f t="shared" si="5"/>
        <v>0</v>
      </c>
      <c r="E47" s="24"/>
      <c r="F47" s="24"/>
      <c r="G47" s="62"/>
      <c r="H47" s="26">
        <f t="shared" si="1"/>
        <v>0</v>
      </c>
      <c r="I47" s="21">
        <f t="shared" si="2"/>
        <v>0</v>
      </c>
      <c r="J47" s="21">
        <f t="shared" si="3"/>
        <v>0</v>
      </c>
      <c r="K47" s="21">
        <v>430</v>
      </c>
      <c r="L47" s="21"/>
      <c r="M47" s="64">
        <v>15</v>
      </c>
      <c r="N47" s="69">
        <v>25</v>
      </c>
      <c r="O47" s="11" t="str">
        <f t="shared" si="4"/>
        <v>OK</v>
      </c>
    </row>
    <row r="48" spans="1:15" ht="15.75" thickBot="1" x14ac:dyDescent="0.3">
      <c r="A48" s="60" t="s">
        <v>79</v>
      </c>
      <c r="B48" s="35"/>
      <c r="C48" s="24"/>
      <c r="D48" s="21">
        <f t="shared" si="5"/>
        <v>0</v>
      </c>
      <c r="E48" s="24"/>
      <c r="F48" s="24"/>
      <c r="G48" s="62"/>
      <c r="H48" s="26">
        <f t="shared" si="1"/>
        <v>0</v>
      </c>
      <c r="I48" s="21">
        <f t="shared" si="2"/>
        <v>0</v>
      </c>
      <c r="J48" s="21">
        <f t="shared" si="3"/>
        <v>0</v>
      </c>
      <c r="K48" s="21">
        <v>1090</v>
      </c>
      <c r="L48" s="21"/>
      <c r="M48" s="64">
        <v>15</v>
      </c>
      <c r="N48" s="69">
        <v>25</v>
      </c>
      <c r="O48" s="11" t="str">
        <f t="shared" si="4"/>
        <v>OK</v>
      </c>
    </row>
    <row r="49" spans="1:15" ht="15.75" thickBot="1" x14ac:dyDescent="0.3">
      <c r="A49" s="60" t="s">
        <v>80</v>
      </c>
      <c r="B49" s="35"/>
      <c r="C49" s="24"/>
      <c r="D49" s="21">
        <f t="shared" si="5"/>
        <v>0</v>
      </c>
      <c r="E49" s="24"/>
      <c r="F49" s="24"/>
      <c r="G49" s="41"/>
      <c r="H49" s="26">
        <f t="shared" si="1"/>
        <v>0</v>
      </c>
      <c r="I49" s="21">
        <f t="shared" si="2"/>
        <v>0</v>
      </c>
      <c r="J49" s="21">
        <f t="shared" si="3"/>
        <v>0</v>
      </c>
      <c r="K49" s="21">
        <v>3200</v>
      </c>
      <c r="L49" s="21"/>
      <c r="M49" s="64">
        <v>15</v>
      </c>
      <c r="N49" s="69">
        <v>25</v>
      </c>
      <c r="O49" s="11" t="str">
        <f t="shared" si="4"/>
        <v>OK</v>
      </c>
    </row>
    <row r="50" spans="1:15" ht="15.75" thickBot="1" x14ac:dyDescent="0.3">
      <c r="A50" s="60" t="s">
        <v>81</v>
      </c>
      <c r="B50" s="35"/>
      <c r="C50" s="24"/>
      <c r="D50" s="21">
        <f t="shared" si="5"/>
        <v>0</v>
      </c>
      <c r="E50" s="24"/>
      <c r="F50" s="24"/>
      <c r="G50" s="62"/>
      <c r="H50" s="26">
        <f t="shared" si="1"/>
        <v>0</v>
      </c>
      <c r="I50" s="21">
        <f t="shared" si="2"/>
        <v>0</v>
      </c>
      <c r="J50" s="21">
        <f t="shared" si="3"/>
        <v>0</v>
      </c>
      <c r="K50" s="21">
        <v>4740</v>
      </c>
      <c r="L50" s="21"/>
      <c r="M50" s="64">
        <v>15</v>
      </c>
      <c r="N50" s="69">
        <v>25</v>
      </c>
      <c r="O50" s="11" t="str">
        <f t="shared" si="4"/>
        <v>OK</v>
      </c>
    </row>
    <row r="51" spans="1:15" ht="15.75" thickBot="1" x14ac:dyDescent="0.3">
      <c r="A51" s="60" t="s">
        <v>82</v>
      </c>
      <c r="B51" s="35"/>
      <c r="C51" s="24"/>
      <c r="D51" s="21">
        <f t="shared" si="5"/>
        <v>0</v>
      </c>
      <c r="E51" s="24"/>
      <c r="F51" s="24"/>
      <c r="G51" s="62"/>
      <c r="H51" s="26">
        <f t="shared" si="1"/>
        <v>0</v>
      </c>
      <c r="I51" s="21">
        <f t="shared" si="2"/>
        <v>0</v>
      </c>
      <c r="J51" s="21">
        <f t="shared" si="3"/>
        <v>0</v>
      </c>
      <c r="K51" s="21">
        <v>3080</v>
      </c>
      <c r="L51" s="21"/>
      <c r="M51" s="64">
        <v>15</v>
      </c>
      <c r="N51" s="69">
        <v>25</v>
      </c>
      <c r="O51" s="11" t="str">
        <f t="shared" si="4"/>
        <v>OK</v>
      </c>
    </row>
    <row r="52" spans="1:15" ht="15.75" thickBot="1" x14ac:dyDescent="0.3">
      <c r="A52" s="60" t="s">
        <v>83</v>
      </c>
      <c r="B52" s="35"/>
      <c r="C52" s="24"/>
      <c r="D52" s="21">
        <f t="shared" si="5"/>
        <v>0</v>
      </c>
      <c r="E52" s="24"/>
      <c r="F52" s="24"/>
      <c r="G52" s="62"/>
      <c r="H52" s="26">
        <f t="shared" si="1"/>
        <v>0</v>
      </c>
      <c r="I52" s="21">
        <f t="shared" si="2"/>
        <v>0</v>
      </c>
      <c r="J52" s="21">
        <f t="shared" si="3"/>
        <v>0</v>
      </c>
      <c r="K52" s="21">
        <v>450</v>
      </c>
      <c r="L52" s="21"/>
      <c r="M52" s="64">
        <v>15</v>
      </c>
      <c r="N52" s="69">
        <v>25</v>
      </c>
      <c r="O52" s="11" t="str">
        <f t="shared" si="4"/>
        <v>OK</v>
      </c>
    </row>
    <row r="53" spans="1:15" ht="15.75" thickBot="1" x14ac:dyDescent="0.3">
      <c r="A53" s="58" t="s">
        <v>84</v>
      </c>
      <c r="B53" s="36"/>
      <c r="C53" s="37"/>
      <c r="D53" s="12"/>
      <c r="E53" s="37"/>
      <c r="F53" s="37"/>
      <c r="G53" s="41"/>
      <c r="H53" s="74"/>
      <c r="I53" s="75"/>
      <c r="J53" s="75"/>
      <c r="K53" s="75"/>
      <c r="L53" s="75"/>
      <c r="M53" s="76"/>
      <c r="N53" s="77"/>
      <c r="O53" s="11" t="str">
        <f t="shared" si="4"/>
        <v>OK</v>
      </c>
    </row>
    <row r="54" spans="1:15" ht="15.75" thickBot="1" x14ac:dyDescent="0.3">
      <c r="A54" s="60" t="s">
        <v>78</v>
      </c>
      <c r="B54" s="35"/>
      <c r="C54" s="24"/>
      <c r="D54" s="21">
        <f t="shared" si="5"/>
        <v>0</v>
      </c>
      <c r="E54" s="24"/>
      <c r="F54" s="24"/>
      <c r="G54" s="62"/>
      <c r="H54" s="26">
        <f t="shared" si="1"/>
        <v>0</v>
      </c>
      <c r="I54" s="21">
        <f t="shared" si="2"/>
        <v>0</v>
      </c>
      <c r="J54" s="21">
        <f t="shared" si="3"/>
        <v>0</v>
      </c>
      <c r="K54" s="21">
        <v>250</v>
      </c>
      <c r="L54" s="21"/>
      <c r="M54" s="64">
        <v>15</v>
      </c>
      <c r="N54" s="69">
        <v>25</v>
      </c>
      <c r="O54" s="11" t="str">
        <f t="shared" si="4"/>
        <v>OK</v>
      </c>
    </row>
    <row r="55" spans="1:15" ht="15.75" thickBot="1" x14ac:dyDescent="0.3">
      <c r="A55" s="60" t="s">
        <v>79</v>
      </c>
      <c r="B55" s="35"/>
      <c r="C55" s="24"/>
      <c r="D55" s="21">
        <f t="shared" si="5"/>
        <v>0</v>
      </c>
      <c r="E55" s="24"/>
      <c r="F55" s="24"/>
      <c r="G55" s="62"/>
      <c r="H55" s="26">
        <f t="shared" si="1"/>
        <v>0</v>
      </c>
      <c r="I55" s="21">
        <f t="shared" si="2"/>
        <v>0</v>
      </c>
      <c r="J55" s="21">
        <f t="shared" si="3"/>
        <v>0</v>
      </c>
      <c r="K55" s="21">
        <v>960</v>
      </c>
      <c r="L55" s="21"/>
      <c r="M55" s="64">
        <v>15</v>
      </c>
      <c r="N55" s="69">
        <v>25</v>
      </c>
      <c r="O55" s="11" t="str">
        <f t="shared" si="4"/>
        <v>OK</v>
      </c>
    </row>
    <row r="56" spans="1:15" ht="15.75" thickBot="1" x14ac:dyDescent="0.3">
      <c r="A56" s="60" t="s">
        <v>85</v>
      </c>
      <c r="B56" s="35"/>
      <c r="C56" s="24"/>
      <c r="D56" s="21">
        <f t="shared" si="5"/>
        <v>0</v>
      </c>
      <c r="E56" s="24"/>
      <c r="F56" s="24"/>
      <c r="G56" s="62"/>
      <c r="H56" s="26">
        <f t="shared" si="1"/>
        <v>0</v>
      </c>
      <c r="I56" s="21">
        <f t="shared" si="2"/>
        <v>0</v>
      </c>
      <c r="J56" s="21">
        <f t="shared" si="3"/>
        <v>0</v>
      </c>
      <c r="K56" s="21">
        <v>1480</v>
      </c>
      <c r="L56" s="21"/>
      <c r="M56" s="64">
        <v>15</v>
      </c>
      <c r="N56" s="69">
        <v>25</v>
      </c>
      <c r="O56" s="11" t="str">
        <f t="shared" si="4"/>
        <v>OK</v>
      </c>
    </row>
    <row r="57" spans="1:15" ht="15.75" thickBot="1" x14ac:dyDescent="0.3">
      <c r="A57" s="60" t="s">
        <v>86</v>
      </c>
      <c r="B57" s="35"/>
      <c r="C57" s="24"/>
      <c r="D57" s="21">
        <f t="shared" si="5"/>
        <v>0</v>
      </c>
      <c r="E57" s="24"/>
      <c r="F57" s="24"/>
      <c r="G57" s="62"/>
      <c r="H57" s="26">
        <f t="shared" si="1"/>
        <v>0</v>
      </c>
      <c r="I57" s="21">
        <f t="shared" si="2"/>
        <v>0</v>
      </c>
      <c r="J57" s="21">
        <f t="shared" si="3"/>
        <v>0</v>
      </c>
      <c r="K57" s="21">
        <v>2010</v>
      </c>
      <c r="L57" s="21"/>
      <c r="M57" s="64">
        <v>15</v>
      </c>
      <c r="N57" s="69">
        <v>25</v>
      </c>
      <c r="O57" s="11" t="str">
        <f t="shared" si="4"/>
        <v>OK</v>
      </c>
    </row>
    <row r="58" spans="1:15" ht="15.75" thickBot="1" x14ac:dyDescent="0.3">
      <c r="A58" s="27" t="s">
        <v>87</v>
      </c>
      <c r="B58" s="36"/>
      <c r="C58" s="37"/>
      <c r="D58" s="12"/>
      <c r="E58" s="37"/>
      <c r="F58" s="37"/>
      <c r="G58" s="41"/>
      <c r="H58" s="82"/>
      <c r="I58" s="83"/>
      <c r="J58" s="83"/>
      <c r="K58" s="83"/>
      <c r="L58" s="83"/>
      <c r="M58" s="84"/>
      <c r="N58" s="85"/>
      <c r="O58" s="11" t="str">
        <f t="shared" si="4"/>
        <v>OK</v>
      </c>
    </row>
    <row r="59" spans="1:15" ht="15.75" thickBot="1" x14ac:dyDescent="0.3">
      <c r="A59" s="58" t="s">
        <v>88</v>
      </c>
      <c r="B59" s="36"/>
      <c r="C59" s="37"/>
      <c r="D59" s="12"/>
      <c r="E59" s="37"/>
      <c r="F59" s="37"/>
      <c r="G59" s="41"/>
      <c r="H59" s="78"/>
      <c r="I59" s="79"/>
      <c r="J59" s="79"/>
      <c r="K59" s="79"/>
      <c r="L59" s="79"/>
      <c r="M59" s="80"/>
      <c r="N59" s="81"/>
      <c r="O59" s="11" t="str">
        <f t="shared" si="4"/>
        <v>OK</v>
      </c>
    </row>
    <row r="60" spans="1:15" ht="15.75" thickBot="1" x14ac:dyDescent="0.3">
      <c r="A60" s="60" t="s">
        <v>89</v>
      </c>
      <c r="B60" s="38"/>
      <c r="C60" s="39"/>
      <c r="D60" s="25">
        <f t="shared" si="5"/>
        <v>0</v>
      </c>
      <c r="E60" s="39"/>
      <c r="F60" s="39"/>
      <c r="G60" s="73"/>
      <c r="H60" s="70">
        <f t="shared" si="1"/>
        <v>0</v>
      </c>
      <c r="I60" s="25">
        <f t="shared" si="2"/>
        <v>0</v>
      </c>
      <c r="J60" s="25">
        <f t="shared" si="3"/>
        <v>0</v>
      </c>
      <c r="K60" s="25">
        <v>5200</v>
      </c>
      <c r="L60" s="21"/>
      <c r="M60" s="71">
        <v>20</v>
      </c>
      <c r="N60" s="72">
        <v>20</v>
      </c>
      <c r="O60" s="11" t="str">
        <f t="shared" si="4"/>
        <v>OK</v>
      </c>
    </row>
    <row r="61" spans="1:15" x14ac:dyDescent="0.25">
      <c r="H61" s="28">
        <f>SUM(H4:H60)</f>
        <v>0</v>
      </c>
      <c r="I61" s="28">
        <f>SUM(I4:I60)</f>
        <v>0</v>
      </c>
      <c r="J61" s="28">
        <f>SUM(J4:J60)</f>
        <v>0</v>
      </c>
      <c r="K61" s="63"/>
      <c r="O61" s="11" t="str">
        <f t="shared" si="4"/>
        <v>OK</v>
      </c>
    </row>
  </sheetData>
  <sheetProtection algorithmName="SHA-512" hashValue="UgbfLcvnQP9N3djp4PXKNRTeAzY4UXKF/1uSTKEmPH/6daVzBYKfpE6XHh3+AtAxyAXoCY5eKQiDP5lNjjXdUQ==" saltValue="/qH+MUFVB/I6jL24EYEz/Q==" spinCount="100000" sheet="1" objects="1" scenarios="1" sort="0" autoFilter="0"/>
  <autoFilter ref="A1:O61" xr:uid="{05F51885-98E0-41D5-A4D7-16D0ACD312A7}"/>
  <conditionalFormatting sqref="O4:O61">
    <cfRule type="containsBlanks" dxfId="14" priority="1">
      <formula>LEN(TRIM(O4))=0</formula>
    </cfRule>
    <cfRule type="notContainsText" dxfId="13" priority="5" operator="notContains" text="OK">
      <formula>ISERROR(SEARCH("OK",O4))</formula>
    </cfRule>
    <cfRule type="containsText" dxfId="12" priority="6" operator="containsText" text="OK">
      <formula>NOT(ISERROR(SEARCH("OK",O4)))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B5286-4A83-49B0-8CF3-5896794CE259}">
  <sheetPr codeName="Taul4"/>
  <dimension ref="A1:U62"/>
  <sheetViews>
    <sheetView zoomScaleNormal="100" workbookViewId="0">
      <pane ySplit="1" topLeftCell="A2" activePane="bottomLeft" state="frozen"/>
      <selection pane="bottomLeft" activeCell="C4" sqref="C4"/>
    </sheetView>
  </sheetViews>
  <sheetFormatPr defaultRowHeight="15" x14ac:dyDescent="0.25"/>
  <cols>
    <col min="1" max="1" width="95.5703125" style="1" customWidth="1"/>
    <col min="2" max="2" width="17.42578125" customWidth="1"/>
    <col min="3" max="3" width="10.85546875" customWidth="1"/>
    <col min="4" max="12" width="9" customWidth="1"/>
    <col min="13" max="13" width="17.140625" customWidth="1"/>
    <col min="14" max="14" width="12.5703125" customWidth="1"/>
    <col min="15" max="15" width="13.7109375" customWidth="1"/>
    <col min="16" max="16" width="13.42578125" customWidth="1"/>
    <col min="17" max="18" width="13.28515625" customWidth="1"/>
    <col min="19" max="19" width="47.7109375" style="11" customWidth="1"/>
    <col min="20" max="20" width="9.140625" customWidth="1"/>
    <col min="21" max="21" width="0" hidden="1" customWidth="1"/>
  </cols>
  <sheetData>
    <row r="1" spans="1:21" s="2" customFormat="1" ht="42.75" thickBot="1" x14ac:dyDescent="0.3">
      <c r="A1" s="3" t="s">
        <v>91</v>
      </c>
      <c r="B1" s="14" t="s">
        <v>101</v>
      </c>
      <c r="C1" s="14" t="s">
        <v>2</v>
      </c>
      <c r="D1" s="14" t="s">
        <v>3</v>
      </c>
      <c r="E1" s="14" t="s">
        <v>4</v>
      </c>
      <c r="F1" s="14" t="s">
        <v>100</v>
      </c>
      <c r="G1" s="14" t="s">
        <v>5</v>
      </c>
      <c r="H1" s="14" t="s">
        <v>1</v>
      </c>
      <c r="I1" s="14" t="s">
        <v>6</v>
      </c>
      <c r="J1" s="14" t="s">
        <v>7</v>
      </c>
      <c r="K1" s="14" t="s">
        <v>8</v>
      </c>
      <c r="L1" s="14" t="s">
        <v>9</v>
      </c>
      <c r="M1" s="15" t="s">
        <v>21</v>
      </c>
      <c r="N1" s="15" t="s">
        <v>23</v>
      </c>
      <c r="O1" s="14" t="s">
        <v>22</v>
      </c>
      <c r="P1" s="14" t="s">
        <v>24</v>
      </c>
      <c r="Q1" s="16" t="s">
        <v>19</v>
      </c>
      <c r="R1" s="14" t="s">
        <v>20</v>
      </c>
      <c r="S1" s="49" t="s">
        <v>18</v>
      </c>
    </row>
    <row r="2" spans="1:21" ht="15.75" thickBot="1" x14ac:dyDescent="0.3">
      <c r="A2" s="27" t="s">
        <v>34</v>
      </c>
      <c r="B2" s="18"/>
      <c r="C2" s="19"/>
      <c r="D2" s="19"/>
      <c r="E2" s="19"/>
      <c r="F2" s="19"/>
      <c r="G2" s="19"/>
      <c r="H2" s="20"/>
      <c r="I2" s="18"/>
      <c r="J2" s="19"/>
      <c r="K2" s="19"/>
      <c r="L2" s="19"/>
      <c r="M2" s="65"/>
      <c r="N2" s="65"/>
      <c r="O2" s="66"/>
      <c r="P2" s="66"/>
      <c r="Q2" s="65"/>
      <c r="R2" s="67"/>
      <c r="S2"/>
    </row>
    <row r="3" spans="1:21" ht="15.75" thickBot="1" x14ac:dyDescent="0.3">
      <c r="A3" s="58" t="s">
        <v>35</v>
      </c>
      <c r="B3" s="10"/>
      <c r="C3" s="12"/>
      <c r="D3" s="12"/>
      <c r="E3" s="12"/>
      <c r="F3" s="12"/>
      <c r="G3" s="12"/>
      <c r="H3" s="9"/>
      <c r="I3" s="10"/>
      <c r="J3" s="12"/>
      <c r="K3" s="12"/>
      <c r="L3" s="12"/>
      <c r="M3" s="4"/>
      <c r="N3" s="4"/>
      <c r="O3" s="5"/>
      <c r="P3" s="5"/>
      <c r="Q3" s="4"/>
      <c r="R3" s="68"/>
      <c r="S3"/>
      <c r="U3" s="2">
        <v>2024</v>
      </c>
    </row>
    <row r="4" spans="1:21" ht="15.75" thickBot="1" x14ac:dyDescent="0.3">
      <c r="A4" s="60" t="s">
        <v>36</v>
      </c>
      <c r="B4" s="26">
        <f>F4-G4</f>
        <v>0</v>
      </c>
      <c r="C4" s="24"/>
      <c r="D4" s="21">
        <f>B4*C4/100</f>
        <v>0</v>
      </c>
      <c r="E4" s="21">
        <f>Parametrit!$B$4-2024</f>
        <v>0</v>
      </c>
      <c r="F4" s="24"/>
      <c r="G4" s="24"/>
      <c r="H4" s="40" t="str">
        <f>IF('Investoinnit ennen 2024'!G4&gt;0,'Investoinnit ennen 2024'!G4,"")</f>
        <v/>
      </c>
      <c r="I4" s="26">
        <f>IF(N4="",(D4*(M4+O4))/1000,(D4*(N4+P4))/1000)</f>
        <v>0</v>
      </c>
      <c r="J4" s="21">
        <f>IF(D4=0,0,I4*(1-E4/H4))</f>
        <v>0</v>
      </c>
      <c r="K4" s="21">
        <f>IF(I4=0,0,I4/H4)</f>
        <v>0</v>
      </c>
      <c r="L4" s="21">
        <f>IF(N4="",(F4*(C4/100)*(M4+O4))/1000,(F4*(C4/100)*(N4+P4)/1000))</f>
        <v>0</v>
      </c>
      <c r="M4" s="22" cm="1">
        <f t="array" ref="M4">ROUND('Investoinnit ennen 2024'!K4*(Parametrit!$B$8/Parametrit!$B$7),_xlfn.IFS('2024'!U4=100,-2,'2024'!U4=10,-1,U4=1,0))</f>
        <v>25</v>
      </c>
      <c r="N4" s="22"/>
      <c r="O4" s="21">
        <f>'Kaivun hintavaikutus'!$B$4</f>
        <v>0</v>
      </c>
      <c r="P4" s="21">
        <f>'Kaivun hintavaikutus'!$C$4</f>
        <v>0</v>
      </c>
      <c r="Q4" s="23">
        <f>'Investoinnit ennen 2024'!M4</f>
        <v>35</v>
      </c>
      <c r="R4" s="92">
        <f>'Investoinnit ennen 2024'!N4</f>
        <v>55</v>
      </c>
      <c r="S4" s="11" t="str">
        <f>IF(AND(B4&gt;0,C4=""),"Ilmoita tuella rahoitettu osuus",IF(C4&gt;100,"Tuella rahoitettu osuus ei voi olla yli 100",IF(AND(B4&gt;0,H4=""),"Pitoaika puuttuu",IF(E4&gt;H4,"Keski-ikä ei voi olla suurempi kuin pitoaika",IF(AND(B4&gt;0,E4=""),"Keski-ikä puuttuu",IF(AND(B4&gt;0,OR(H4&lt;Q4,H4&gt;R4)),"Syötetty pitoaika ei ole pitoaikavälin sisällä",IF(AND(B4&gt;0,O4=0),"Syötä kaivun hintavaikutus Kaivun hintavaikutus -välilehdelle","OK")))))))</f>
        <v>OK</v>
      </c>
      <c r="U4" s="94">
        <v>1</v>
      </c>
    </row>
    <row r="5" spans="1:21" ht="15.75" thickBot="1" x14ac:dyDescent="0.3">
      <c r="A5" s="60" t="s">
        <v>37</v>
      </c>
      <c r="B5" s="26">
        <f t="shared" ref="B5:B60" si="0">F5-G5</f>
        <v>0</v>
      </c>
      <c r="C5" s="24"/>
      <c r="D5" s="21">
        <f t="shared" ref="D5:D60" si="1">B5*C5/100</f>
        <v>0</v>
      </c>
      <c r="E5" s="21">
        <f>Parametrit!$B$4-2024</f>
        <v>0</v>
      </c>
      <c r="F5" s="24"/>
      <c r="G5" s="24"/>
      <c r="H5" s="40" t="str">
        <f>IF('Investoinnit ennen 2024'!G5&gt;0,'Investoinnit ennen 2024'!G5,"")</f>
        <v/>
      </c>
      <c r="I5" s="26">
        <f t="shared" ref="I5:I60" si="2">IF(N5="",(D5*(M5+O5))/1000,(D5*(N5+P5))/1000)</f>
        <v>0</v>
      </c>
      <c r="J5" s="21">
        <f t="shared" ref="J5:J60" si="3">IF(D5=0,0,I5*(1-E5/H5))</f>
        <v>0</v>
      </c>
      <c r="K5" s="21">
        <f t="shared" ref="K5:K60" si="4">IF(I5=0,0,I5/H5)</f>
        <v>0</v>
      </c>
      <c r="L5" s="21">
        <f t="shared" ref="L5:L60" si="5">IF(N5="",(F5*(C5/100)*(M5+O5))/1000,(F5*(C5/100)*(N5+P5)/1000))</f>
        <v>0</v>
      </c>
      <c r="M5" s="22" cm="1">
        <f t="array" ref="M5">ROUND('Investoinnit ennen 2024'!K5*(Parametrit!$B$8/Parametrit!$B$7),_xlfn.IFS('2024'!U5=100,-2,'2024'!U5=10,-1,U5=1,0))</f>
        <v>30</v>
      </c>
      <c r="N5" s="22"/>
      <c r="O5" s="21">
        <f>'Kaivun hintavaikutus'!$B$4</f>
        <v>0</v>
      </c>
      <c r="P5" s="21">
        <f>'Kaivun hintavaikutus'!$C$4</f>
        <v>0</v>
      </c>
      <c r="Q5" s="23">
        <f>'Investoinnit ennen 2024'!M5</f>
        <v>35</v>
      </c>
      <c r="R5" s="92">
        <f>'Investoinnit ennen 2024'!N5</f>
        <v>55</v>
      </c>
      <c r="S5" s="11" t="str">
        <f t="shared" ref="S5:S16" si="6">IF(AND(B5&gt;0,C5=""),"Ilmoita tuella rahoitettu osuus",IF(C5&gt;100,"Tuella rahoitettu osuus ei voi olla yli 100",IF(AND(B5&gt;0,H5=""),"Pitoaika puuttuu",IF(E5&gt;H5,"Keski-ikä ei voi olla suurempi kuin pitoaika",IF(AND(B5&gt;0,E5=""),"Keski-ikä puuttuu",IF(AND(B5&gt;0,OR(H5&lt;Q5,H5&gt;R5)),"Syötetty pitoaika ei ole pitoaikavälin sisällä",IF(AND(B5&gt;0,O5=0),"Syötä kaivun hintavaikutus Kaivun hintavaikutus -välilehdelle","OK")))))))</f>
        <v>OK</v>
      </c>
      <c r="U5" s="94">
        <v>1</v>
      </c>
    </row>
    <row r="6" spans="1:21" ht="15.75" thickBot="1" x14ac:dyDescent="0.3">
      <c r="A6" s="60" t="s">
        <v>38</v>
      </c>
      <c r="B6" s="26">
        <f t="shared" si="0"/>
        <v>0</v>
      </c>
      <c r="C6" s="24"/>
      <c r="D6" s="21">
        <f t="shared" si="1"/>
        <v>0</v>
      </c>
      <c r="E6" s="21">
        <f>Parametrit!$B$4-2024</f>
        <v>0</v>
      </c>
      <c r="F6" s="24"/>
      <c r="G6" s="24"/>
      <c r="H6" s="40" t="str">
        <f>IF('Investoinnit ennen 2024'!G6&gt;0,'Investoinnit ennen 2024'!G6,"")</f>
        <v/>
      </c>
      <c r="I6" s="26">
        <f t="shared" si="2"/>
        <v>0</v>
      </c>
      <c r="J6" s="21">
        <f t="shared" si="3"/>
        <v>0</v>
      </c>
      <c r="K6" s="21">
        <f t="shared" si="4"/>
        <v>0</v>
      </c>
      <c r="L6" s="21">
        <f t="shared" si="5"/>
        <v>0</v>
      </c>
      <c r="M6" s="22" cm="1">
        <f t="array" ref="M6">ROUND('Investoinnit ennen 2024'!K6*(Parametrit!$B$8/Parametrit!$B$7),_xlfn.IFS('2024'!U6=100,-2,'2024'!U6=10,-1,U6=1,0))</f>
        <v>43</v>
      </c>
      <c r="N6" s="22"/>
      <c r="O6" s="21">
        <f>'Kaivun hintavaikutus'!$B$4</f>
        <v>0</v>
      </c>
      <c r="P6" s="21">
        <f>'Kaivun hintavaikutus'!$C$4</f>
        <v>0</v>
      </c>
      <c r="Q6" s="23">
        <f>'Investoinnit ennen 2024'!M6</f>
        <v>35</v>
      </c>
      <c r="R6" s="92">
        <f>'Investoinnit ennen 2024'!N6</f>
        <v>55</v>
      </c>
      <c r="S6" s="11" t="str">
        <f t="shared" si="6"/>
        <v>OK</v>
      </c>
      <c r="U6" s="94">
        <v>1</v>
      </c>
    </row>
    <row r="7" spans="1:21" ht="15.75" thickBot="1" x14ac:dyDescent="0.3">
      <c r="A7" s="60" t="s">
        <v>39</v>
      </c>
      <c r="B7" s="26">
        <f t="shared" si="0"/>
        <v>0</v>
      </c>
      <c r="C7" s="24"/>
      <c r="D7" s="21">
        <f t="shared" si="1"/>
        <v>0</v>
      </c>
      <c r="E7" s="21">
        <f>Parametrit!$B$4-2024</f>
        <v>0</v>
      </c>
      <c r="F7" s="24"/>
      <c r="G7" s="24"/>
      <c r="H7" s="40" t="str">
        <f>IF('Investoinnit ennen 2024'!G7&gt;0,'Investoinnit ennen 2024'!G7,"")</f>
        <v/>
      </c>
      <c r="I7" s="26">
        <f t="shared" si="2"/>
        <v>0</v>
      </c>
      <c r="J7" s="21">
        <f t="shared" si="3"/>
        <v>0</v>
      </c>
      <c r="K7" s="21">
        <f t="shared" si="4"/>
        <v>0</v>
      </c>
      <c r="L7" s="21">
        <f t="shared" si="5"/>
        <v>0</v>
      </c>
      <c r="M7" s="22" cm="1">
        <f t="array" ref="M7">ROUND('Investoinnit ennen 2024'!K7*(Parametrit!$B$8/Parametrit!$B$7),_xlfn.IFS('2024'!U7=100,-2,'2024'!U7=10,-1,U7=1,0))</f>
        <v>85</v>
      </c>
      <c r="N7" s="22"/>
      <c r="O7" s="21">
        <f>'Kaivun hintavaikutus'!$B$4</f>
        <v>0</v>
      </c>
      <c r="P7" s="21">
        <f>'Kaivun hintavaikutus'!$C$4</f>
        <v>0</v>
      </c>
      <c r="Q7" s="23">
        <f>'Investoinnit ennen 2024'!M7</f>
        <v>35</v>
      </c>
      <c r="R7" s="92">
        <f>'Investoinnit ennen 2024'!N7</f>
        <v>55</v>
      </c>
      <c r="S7" s="11" t="str">
        <f t="shared" si="6"/>
        <v>OK</v>
      </c>
      <c r="U7" s="94">
        <v>1</v>
      </c>
    </row>
    <row r="8" spans="1:21" ht="15.75" thickBot="1" x14ac:dyDescent="0.3">
      <c r="A8" s="60" t="s">
        <v>40</v>
      </c>
      <c r="B8" s="26">
        <f t="shared" si="0"/>
        <v>0</v>
      </c>
      <c r="C8" s="24"/>
      <c r="D8" s="21">
        <f t="shared" si="1"/>
        <v>0</v>
      </c>
      <c r="E8" s="21">
        <f>Parametrit!$B$4-2024</f>
        <v>0</v>
      </c>
      <c r="F8" s="24"/>
      <c r="G8" s="24"/>
      <c r="H8" s="40" t="str">
        <f>IF('Investoinnit ennen 2024'!G8&gt;0,'Investoinnit ennen 2024'!G8,"")</f>
        <v/>
      </c>
      <c r="I8" s="26">
        <f t="shared" si="2"/>
        <v>0</v>
      </c>
      <c r="J8" s="21">
        <f t="shared" si="3"/>
        <v>0</v>
      </c>
      <c r="K8" s="21">
        <f t="shared" si="4"/>
        <v>0</v>
      </c>
      <c r="L8" s="21">
        <f t="shared" si="5"/>
        <v>0</v>
      </c>
      <c r="M8" s="22" cm="1">
        <f t="array" ref="M8">ROUND('Investoinnit ennen 2024'!K8*(Parametrit!$B$8/Parametrit!$B$7),_xlfn.IFS('2024'!U8=100,-2,'2024'!U8=10,-1,U8=1,0))</f>
        <v>95</v>
      </c>
      <c r="N8" s="22"/>
      <c r="O8" s="21">
        <f>'Kaivun hintavaikutus'!$B$4</f>
        <v>0</v>
      </c>
      <c r="P8" s="21">
        <f>'Kaivun hintavaikutus'!$C$4</f>
        <v>0</v>
      </c>
      <c r="Q8" s="23">
        <f>'Investoinnit ennen 2024'!M8</f>
        <v>35</v>
      </c>
      <c r="R8" s="92">
        <f>'Investoinnit ennen 2024'!N8</f>
        <v>55</v>
      </c>
      <c r="S8" s="11" t="str">
        <f t="shared" si="6"/>
        <v>OK</v>
      </c>
      <c r="U8" s="94">
        <v>1</v>
      </c>
    </row>
    <row r="9" spans="1:21" ht="15.75" thickBot="1" x14ac:dyDescent="0.3">
      <c r="A9" s="60" t="s">
        <v>41</v>
      </c>
      <c r="B9" s="26">
        <f t="shared" si="0"/>
        <v>0</v>
      </c>
      <c r="C9" s="24"/>
      <c r="D9" s="21">
        <f t="shared" si="1"/>
        <v>0</v>
      </c>
      <c r="E9" s="21">
        <f>Parametrit!$B$4-2024</f>
        <v>0</v>
      </c>
      <c r="F9" s="24"/>
      <c r="G9" s="24"/>
      <c r="H9" s="40" t="str">
        <f>IF('Investoinnit ennen 2024'!G9&gt;0,'Investoinnit ennen 2024'!G9,"")</f>
        <v/>
      </c>
      <c r="I9" s="26">
        <f t="shared" si="2"/>
        <v>0</v>
      </c>
      <c r="J9" s="21">
        <f t="shared" si="3"/>
        <v>0</v>
      </c>
      <c r="K9" s="21">
        <f t="shared" si="4"/>
        <v>0</v>
      </c>
      <c r="L9" s="21">
        <f t="shared" si="5"/>
        <v>0</v>
      </c>
      <c r="M9" s="22" cm="1">
        <f t="array" ref="M9">ROUND('Investoinnit ennen 2024'!K9*(Parametrit!$B$8/Parametrit!$B$7),_xlfn.IFS('2024'!U9=100,-2,'2024'!U9=10,-1,U9=1,0))</f>
        <v>106</v>
      </c>
      <c r="N9" s="22"/>
      <c r="O9" s="21">
        <f>'Kaivun hintavaikutus'!$B$4</f>
        <v>0</v>
      </c>
      <c r="P9" s="21">
        <f>'Kaivun hintavaikutus'!$C$4</f>
        <v>0</v>
      </c>
      <c r="Q9" s="23">
        <f>'Investoinnit ennen 2024'!M9</f>
        <v>35</v>
      </c>
      <c r="R9" s="92">
        <f>'Investoinnit ennen 2024'!N9</f>
        <v>55</v>
      </c>
      <c r="S9" s="11" t="str">
        <f t="shared" si="6"/>
        <v>OK</v>
      </c>
      <c r="U9" s="94">
        <v>1</v>
      </c>
    </row>
    <row r="10" spans="1:21" ht="15.75" thickBot="1" x14ac:dyDescent="0.3">
      <c r="A10" s="60" t="s">
        <v>42</v>
      </c>
      <c r="B10" s="26">
        <f t="shared" si="0"/>
        <v>0</v>
      </c>
      <c r="C10" s="24"/>
      <c r="D10" s="21">
        <f t="shared" si="1"/>
        <v>0</v>
      </c>
      <c r="E10" s="21">
        <f>Parametrit!$B$4-2024</f>
        <v>0</v>
      </c>
      <c r="F10" s="24"/>
      <c r="G10" s="24"/>
      <c r="H10" s="40" t="str">
        <f>IF('Investoinnit ennen 2024'!G10&gt;0,'Investoinnit ennen 2024'!G10,"")</f>
        <v/>
      </c>
      <c r="I10" s="26">
        <f t="shared" si="2"/>
        <v>0</v>
      </c>
      <c r="J10" s="21">
        <f t="shared" si="3"/>
        <v>0</v>
      </c>
      <c r="K10" s="21">
        <f t="shared" si="4"/>
        <v>0</v>
      </c>
      <c r="L10" s="21">
        <f t="shared" si="5"/>
        <v>0</v>
      </c>
      <c r="M10" s="22" cm="1">
        <f t="array" ref="M10">ROUND('Investoinnit ennen 2024'!K10*(Parametrit!$B$8/Parametrit!$B$7),_xlfn.IFS('2024'!U10=100,-2,'2024'!U10=10,-1,U10=1,0))</f>
        <v>1250</v>
      </c>
      <c r="N10" s="22"/>
      <c r="O10" s="21">
        <f>'Kaivun hintavaikutus'!$B$4</f>
        <v>0</v>
      </c>
      <c r="P10" s="21">
        <f>'Kaivun hintavaikutus'!$C$4</f>
        <v>0</v>
      </c>
      <c r="Q10" s="23">
        <f>'Investoinnit ennen 2024'!M10</f>
        <v>35</v>
      </c>
      <c r="R10" s="92">
        <f>'Investoinnit ennen 2024'!N10</f>
        <v>55</v>
      </c>
      <c r="S10" s="11" t="str">
        <f t="shared" si="6"/>
        <v>OK</v>
      </c>
      <c r="U10" s="94">
        <v>10</v>
      </c>
    </row>
    <row r="11" spans="1:21" ht="15.75" thickBot="1" x14ac:dyDescent="0.3">
      <c r="A11" s="60" t="s">
        <v>43</v>
      </c>
      <c r="B11" s="26">
        <f t="shared" si="0"/>
        <v>0</v>
      </c>
      <c r="C11" s="24"/>
      <c r="D11" s="21">
        <f t="shared" si="1"/>
        <v>0</v>
      </c>
      <c r="E11" s="21">
        <f>Parametrit!$B$4-2024</f>
        <v>0</v>
      </c>
      <c r="F11" s="24"/>
      <c r="G11" s="24"/>
      <c r="H11" s="40" t="str">
        <f>IF('Investoinnit ennen 2024'!G11&gt;0,'Investoinnit ennen 2024'!G11,"")</f>
        <v/>
      </c>
      <c r="I11" s="26">
        <f t="shared" si="2"/>
        <v>0</v>
      </c>
      <c r="J11" s="21">
        <f t="shared" si="3"/>
        <v>0</v>
      </c>
      <c r="K11" s="21">
        <f t="shared" si="4"/>
        <v>0</v>
      </c>
      <c r="L11" s="21">
        <f t="shared" si="5"/>
        <v>0</v>
      </c>
      <c r="M11" s="22" cm="1">
        <f t="array" ref="M11">ROUND('Investoinnit ennen 2024'!K11*(Parametrit!$B$8/Parametrit!$B$7),_xlfn.IFS('2024'!U11=100,-2,'2024'!U11=10,-1,U11=1,0))</f>
        <v>15930</v>
      </c>
      <c r="N11" s="22"/>
      <c r="O11" s="21">
        <f>'Kaivun hintavaikutus'!$B$4</f>
        <v>0</v>
      </c>
      <c r="P11" s="21">
        <f>'Kaivun hintavaikutus'!$C$4</f>
        <v>0</v>
      </c>
      <c r="Q11" s="23">
        <f>'Investoinnit ennen 2024'!M11</f>
        <v>35</v>
      </c>
      <c r="R11" s="92">
        <f>'Investoinnit ennen 2024'!N11</f>
        <v>55</v>
      </c>
      <c r="S11" s="11" t="str">
        <f t="shared" si="6"/>
        <v>OK</v>
      </c>
      <c r="U11" s="94">
        <v>10</v>
      </c>
    </row>
    <row r="12" spans="1:21" ht="15.75" thickBot="1" x14ac:dyDescent="0.3">
      <c r="A12" s="58" t="s">
        <v>44</v>
      </c>
      <c r="B12" s="91"/>
      <c r="C12" s="86"/>
      <c r="D12" s="5"/>
      <c r="E12" s="5"/>
      <c r="F12" s="86"/>
      <c r="G12" s="86"/>
      <c r="H12" s="105"/>
      <c r="I12" s="91"/>
      <c r="J12" s="5"/>
      <c r="K12" s="5"/>
      <c r="L12" s="5"/>
      <c r="M12" s="89"/>
      <c r="N12" s="89"/>
      <c r="O12" s="5"/>
      <c r="P12" s="5"/>
      <c r="Q12" s="90"/>
      <c r="R12" s="87"/>
      <c r="U12" s="94">
        <v>1</v>
      </c>
    </row>
    <row r="13" spans="1:21" ht="15.75" thickBot="1" x14ac:dyDescent="0.3">
      <c r="A13" s="60" t="s">
        <v>45</v>
      </c>
      <c r="B13" s="26">
        <f t="shared" si="0"/>
        <v>0</v>
      </c>
      <c r="C13" s="24"/>
      <c r="D13" s="21">
        <f t="shared" si="1"/>
        <v>0</v>
      </c>
      <c r="E13" s="21">
        <f>Parametrit!$B$4-2024</f>
        <v>0</v>
      </c>
      <c r="F13" s="24"/>
      <c r="G13" s="24"/>
      <c r="H13" s="40" t="str">
        <f>IF('Investoinnit ennen 2024'!G13&gt;0,'Investoinnit ennen 2024'!G13,"")</f>
        <v/>
      </c>
      <c r="I13" s="26">
        <f t="shared" si="2"/>
        <v>0</v>
      </c>
      <c r="J13" s="21">
        <f t="shared" si="3"/>
        <v>0</v>
      </c>
      <c r="K13" s="21">
        <f t="shared" si="4"/>
        <v>0</v>
      </c>
      <c r="L13" s="21">
        <f t="shared" si="5"/>
        <v>0</v>
      </c>
      <c r="M13" s="22" cm="1">
        <f t="array" ref="M13">ROUND('Investoinnit ennen 2024'!K13*(Parametrit!$B$8/Parametrit!$B$7),_xlfn.IFS('2024'!U13=100,-2,'2024'!U13=10,-1,U13=1,0))</f>
        <v>73</v>
      </c>
      <c r="N13" s="22"/>
      <c r="O13" s="21">
        <f>'Kaivun hintavaikutus'!$B$4</f>
        <v>0</v>
      </c>
      <c r="P13" s="21">
        <f>'Kaivun hintavaikutus'!$C$4</f>
        <v>0</v>
      </c>
      <c r="Q13" s="23">
        <f>'Investoinnit ennen 2024'!M13</f>
        <v>35</v>
      </c>
      <c r="R13" s="92">
        <f>'Investoinnit ennen 2024'!N13</f>
        <v>55</v>
      </c>
      <c r="S13" s="11" t="str">
        <f t="shared" si="6"/>
        <v>OK</v>
      </c>
      <c r="U13" s="94">
        <v>1</v>
      </c>
    </row>
    <row r="14" spans="1:21" ht="15.75" thickBot="1" x14ac:dyDescent="0.3">
      <c r="A14" s="60" t="s">
        <v>46</v>
      </c>
      <c r="B14" s="26">
        <f t="shared" si="0"/>
        <v>0</v>
      </c>
      <c r="C14" s="24"/>
      <c r="D14" s="21">
        <f t="shared" si="1"/>
        <v>0</v>
      </c>
      <c r="E14" s="21">
        <f>Parametrit!$B$4-2024</f>
        <v>0</v>
      </c>
      <c r="F14" s="24"/>
      <c r="G14" s="24"/>
      <c r="H14" s="40" t="str">
        <f>IF('Investoinnit ennen 2024'!G14&gt;0,'Investoinnit ennen 2024'!G14,"")</f>
        <v/>
      </c>
      <c r="I14" s="26">
        <f t="shared" si="2"/>
        <v>0</v>
      </c>
      <c r="J14" s="21">
        <f t="shared" si="3"/>
        <v>0</v>
      </c>
      <c r="K14" s="21">
        <f t="shared" si="4"/>
        <v>0</v>
      </c>
      <c r="L14" s="21">
        <f t="shared" si="5"/>
        <v>0</v>
      </c>
      <c r="M14" s="22" cm="1">
        <f t="array" ref="M14">ROUND('Investoinnit ennen 2024'!K14*(Parametrit!$B$8/Parametrit!$B$7),_xlfn.IFS('2024'!U14=100,-2,'2024'!U14=10,-1,U14=1,0))</f>
        <v>110</v>
      </c>
      <c r="N14" s="22"/>
      <c r="O14" s="21">
        <f>'Kaivun hintavaikutus'!$B$4</f>
        <v>0</v>
      </c>
      <c r="P14" s="21">
        <f>'Kaivun hintavaikutus'!$C$4</f>
        <v>0</v>
      </c>
      <c r="Q14" s="23">
        <f>'Investoinnit ennen 2024'!M14</f>
        <v>35</v>
      </c>
      <c r="R14" s="92">
        <f>'Investoinnit ennen 2024'!N14</f>
        <v>55</v>
      </c>
      <c r="S14" s="11" t="str">
        <f t="shared" si="6"/>
        <v>OK</v>
      </c>
      <c r="U14" s="94">
        <v>1</v>
      </c>
    </row>
    <row r="15" spans="1:21" ht="15.75" thickBot="1" x14ac:dyDescent="0.3">
      <c r="A15" s="60" t="s">
        <v>47</v>
      </c>
      <c r="B15" s="26">
        <f t="shared" si="0"/>
        <v>0</v>
      </c>
      <c r="C15" s="24"/>
      <c r="D15" s="21">
        <f t="shared" si="1"/>
        <v>0</v>
      </c>
      <c r="E15" s="21">
        <f>Parametrit!$B$4-2024</f>
        <v>0</v>
      </c>
      <c r="F15" s="24"/>
      <c r="G15" s="24"/>
      <c r="H15" s="40" t="str">
        <f>IF('Investoinnit ennen 2024'!G15&gt;0,'Investoinnit ennen 2024'!G15,"")</f>
        <v/>
      </c>
      <c r="I15" s="26">
        <f t="shared" si="2"/>
        <v>0</v>
      </c>
      <c r="J15" s="21">
        <f t="shared" si="3"/>
        <v>0</v>
      </c>
      <c r="K15" s="21">
        <f t="shared" si="4"/>
        <v>0</v>
      </c>
      <c r="L15" s="21">
        <f t="shared" si="5"/>
        <v>0</v>
      </c>
      <c r="M15" s="22" cm="1">
        <f t="array" ref="M15">ROUND('Investoinnit ennen 2024'!K15*(Parametrit!$B$8/Parametrit!$B$7),_xlfn.IFS('2024'!U15=100,-2,'2024'!U15=10,-1,U15=1,0))</f>
        <v>310</v>
      </c>
      <c r="N15" s="22"/>
      <c r="O15" s="21">
        <f>'Kaivun hintavaikutus'!$B$4</f>
        <v>0</v>
      </c>
      <c r="P15" s="21">
        <f>'Kaivun hintavaikutus'!$C$4</f>
        <v>0</v>
      </c>
      <c r="Q15" s="23">
        <f>'Investoinnit ennen 2024'!M15</f>
        <v>35</v>
      </c>
      <c r="R15" s="92">
        <f>'Investoinnit ennen 2024'!N15</f>
        <v>55</v>
      </c>
      <c r="S15" s="11" t="str">
        <f t="shared" si="6"/>
        <v>OK</v>
      </c>
      <c r="U15" s="94">
        <v>1</v>
      </c>
    </row>
    <row r="16" spans="1:21" ht="15.75" thickBot="1" x14ac:dyDescent="0.3">
      <c r="A16" s="60" t="s">
        <v>48</v>
      </c>
      <c r="B16" s="26">
        <f t="shared" si="0"/>
        <v>0</v>
      </c>
      <c r="C16" s="24"/>
      <c r="D16" s="21">
        <f t="shared" si="1"/>
        <v>0</v>
      </c>
      <c r="E16" s="21">
        <f>Parametrit!$B$4-2024</f>
        <v>0</v>
      </c>
      <c r="F16" s="24"/>
      <c r="G16" s="24"/>
      <c r="H16" s="40" t="str">
        <f>IF('Investoinnit ennen 2024'!G16&gt;0,'Investoinnit ennen 2024'!G16,"")</f>
        <v/>
      </c>
      <c r="I16" s="26">
        <f t="shared" si="2"/>
        <v>0</v>
      </c>
      <c r="J16" s="21">
        <f t="shared" si="3"/>
        <v>0</v>
      </c>
      <c r="K16" s="21">
        <f t="shared" si="4"/>
        <v>0</v>
      </c>
      <c r="L16" s="21">
        <f t="shared" si="5"/>
        <v>0</v>
      </c>
      <c r="M16" s="22" cm="1">
        <f t="array" ref="M16">ROUND('Investoinnit ennen 2024'!K16*(Parametrit!$B$8/Parametrit!$B$7),_xlfn.IFS('2024'!U16=100,-2,'2024'!U16=10,-1,U16=1,0))</f>
        <v>621</v>
      </c>
      <c r="N16" s="22"/>
      <c r="O16" s="21">
        <f>'Kaivun hintavaikutus'!$B$4</f>
        <v>0</v>
      </c>
      <c r="P16" s="21">
        <f>'Kaivun hintavaikutus'!$C$4</f>
        <v>0</v>
      </c>
      <c r="Q16" s="23">
        <f>'Investoinnit ennen 2024'!M16</f>
        <v>35</v>
      </c>
      <c r="R16" s="92">
        <f>'Investoinnit ennen 2024'!N16</f>
        <v>55</v>
      </c>
      <c r="S16" s="11" t="str">
        <f t="shared" si="6"/>
        <v>OK</v>
      </c>
      <c r="U16" s="94">
        <v>1</v>
      </c>
    </row>
    <row r="17" spans="1:21" ht="15.75" thickBot="1" x14ac:dyDescent="0.3">
      <c r="A17" s="58" t="s">
        <v>49</v>
      </c>
      <c r="B17" s="91"/>
      <c r="C17" s="86"/>
      <c r="D17" s="5"/>
      <c r="E17" s="5"/>
      <c r="F17" s="86"/>
      <c r="G17" s="86"/>
      <c r="H17" s="105"/>
      <c r="I17" s="91"/>
      <c r="J17" s="5"/>
      <c r="K17" s="5"/>
      <c r="L17" s="5"/>
      <c r="M17" s="89"/>
      <c r="N17" s="89"/>
      <c r="O17" s="5"/>
      <c r="P17" s="5"/>
      <c r="Q17" s="90"/>
      <c r="R17" s="87"/>
      <c r="U17" s="94">
        <v>1</v>
      </c>
    </row>
    <row r="18" spans="1:21" ht="15.75" thickBot="1" x14ac:dyDescent="0.3">
      <c r="A18" s="60" t="s">
        <v>90</v>
      </c>
      <c r="B18" s="26">
        <f t="shared" si="0"/>
        <v>0</v>
      </c>
      <c r="C18" s="24"/>
      <c r="D18" s="21">
        <f t="shared" si="1"/>
        <v>0</v>
      </c>
      <c r="E18" s="21">
        <f>Parametrit!$B$4-2024</f>
        <v>0</v>
      </c>
      <c r="F18" s="24"/>
      <c r="G18" s="24"/>
      <c r="H18" s="40" t="str">
        <f>IF('Investoinnit ennen 2024'!G18&gt;0,'Investoinnit ennen 2024'!G18,"")</f>
        <v/>
      </c>
      <c r="I18" s="26">
        <f t="shared" si="2"/>
        <v>0</v>
      </c>
      <c r="J18" s="21">
        <f t="shared" si="3"/>
        <v>0</v>
      </c>
      <c r="K18" s="21">
        <f t="shared" si="4"/>
        <v>0</v>
      </c>
      <c r="L18" s="21">
        <f t="shared" si="5"/>
        <v>0</v>
      </c>
      <c r="M18" s="22" cm="1">
        <f t="array" ref="M18">ROUND('Investoinnit ennen 2024'!K18*(Parametrit!$B$8/Parametrit!$B$7),_xlfn.IFS('2024'!U18=100,-2,'2024'!U18=10,-1,U18=1,0))</f>
        <v>419</v>
      </c>
      <c r="N18" s="22"/>
      <c r="O18" s="21"/>
      <c r="P18" s="21"/>
      <c r="Q18" s="23">
        <f>'Investoinnit ennen 2024'!M18</f>
        <v>35</v>
      </c>
      <c r="R18" s="92">
        <f>'Investoinnit ennen 2024'!N18</f>
        <v>55</v>
      </c>
      <c r="S18" s="11" t="str">
        <f>IF(AND(B18&gt;0,C18=""),"Ilmoita tuella rahoitettu osuus",IF(C18&gt;100,"Tuella rahoitettu osuus ei voi olla yli 100",IF(AND(B18&gt;0,H18=""),"Pitoaika puuttuu",IF(E18&gt;H18,"Keski-ikä ei voi olla suurempi kuin pitoaika",IF(AND(B18&gt;0,E18=""),"Keski-ikä puuttuu",IF(AND(B18&gt;0,OR(H18&lt;Q18,H18&gt;R18)),"Syötetty pitoaika ei ole pitoaikavälin sisällä","OK"))))))</f>
        <v>OK</v>
      </c>
      <c r="U18" s="94">
        <v>1</v>
      </c>
    </row>
    <row r="19" spans="1:21" ht="15.75" thickBot="1" x14ac:dyDescent="0.3">
      <c r="A19" s="60" t="s">
        <v>50</v>
      </c>
      <c r="B19" s="26">
        <f t="shared" si="0"/>
        <v>0</v>
      </c>
      <c r="C19" s="24"/>
      <c r="D19" s="21">
        <f t="shared" si="1"/>
        <v>0</v>
      </c>
      <c r="E19" s="21">
        <f>Parametrit!$B$4-2024</f>
        <v>0</v>
      </c>
      <c r="F19" s="24"/>
      <c r="G19" s="24"/>
      <c r="H19" s="40" t="str">
        <f>IF('Investoinnit ennen 2024'!G19&gt;0,'Investoinnit ennen 2024'!G19,"")</f>
        <v/>
      </c>
      <c r="I19" s="26">
        <f t="shared" si="2"/>
        <v>0</v>
      </c>
      <c r="J19" s="21">
        <f t="shared" si="3"/>
        <v>0</v>
      </c>
      <c r="K19" s="21">
        <f t="shared" si="4"/>
        <v>0</v>
      </c>
      <c r="L19" s="21">
        <f t="shared" si="5"/>
        <v>0</v>
      </c>
      <c r="M19" s="22" cm="1">
        <f t="array" ref="M19">ROUND('Investoinnit ennen 2024'!K19*(Parametrit!$B$8/Parametrit!$B$7),_xlfn.IFS('2024'!U19=100,-2,'2024'!U19=10,-1,U19=1,0))</f>
        <v>434</v>
      </c>
      <c r="N19" s="22"/>
      <c r="O19" s="21"/>
      <c r="P19" s="21"/>
      <c r="Q19" s="23">
        <f>'Investoinnit ennen 2024'!M19</f>
        <v>35</v>
      </c>
      <c r="R19" s="92">
        <f>'Investoinnit ennen 2024'!N19</f>
        <v>55</v>
      </c>
      <c r="S19" s="11" t="str">
        <f t="shared" ref="S19:S22" si="7">IF(AND(B19&gt;0,C19=""),"Ilmoita tuella rahoitettu osuus",IF(C19&gt;100,"Tuella rahoitettu osuus ei voi olla yli 100",IF(AND(B19&gt;0,H19=""),"Pitoaika puuttuu",IF(E19&gt;H19,"Keski-ikä ei voi olla suurempi kuin pitoaika",IF(AND(B19&gt;0,E19=""),"Keski-ikä puuttuu",IF(AND(B19&gt;0,OR(H19&lt;Q19,H19&gt;R19)),"Syötetty pitoaika ei ole pitoaikavälin sisällä","OK"))))))</f>
        <v>OK</v>
      </c>
      <c r="U19" s="94">
        <v>1</v>
      </c>
    </row>
    <row r="20" spans="1:21" ht="15.75" thickBot="1" x14ac:dyDescent="0.3">
      <c r="A20" s="60" t="s">
        <v>51</v>
      </c>
      <c r="B20" s="26">
        <f t="shared" si="0"/>
        <v>0</v>
      </c>
      <c r="C20" s="24"/>
      <c r="D20" s="21">
        <f t="shared" si="1"/>
        <v>0</v>
      </c>
      <c r="E20" s="21">
        <f>Parametrit!$B$4-2024</f>
        <v>0</v>
      </c>
      <c r="F20" s="24"/>
      <c r="G20" s="24"/>
      <c r="H20" s="40" t="str">
        <f>IF('Investoinnit ennen 2024'!G20&gt;0,'Investoinnit ennen 2024'!G20,"")</f>
        <v/>
      </c>
      <c r="I20" s="26">
        <f t="shared" si="2"/>
        <v>0</v>
      </c>
      <c r="J20" s="21">
        <f t="shared" si="3"/>
        <v>0</v>
      </c>
      <c r="K20" s="21">
        <f t="shared" si="4"/>
        <v>0</v>
      </c>
      <c r="L20" s="21">
        <f t="shared" si="5"/>
        <v>0</v>
      </c>
      <c r="M20" s="22" cm="1">
        <f t="array" ref="M20">ROUND('Investoinnit ennen 2024'!K20*(Parametrit!$B$8/Parametrit!$B$7),_xlfn.IFS('2024'!U20=100,-2,'2024'!U20=10,-1,U20=1,0))</f>
        <v>453</v>
      </c>
      <c r="N20" s="22"/>
      <c r="O20" s="21"/>
      <c r="P20" s="21"/>
      <c r="Q20" s="23">
        <f>'Investoinnit ennen 2024'!M20</f>
        <v>35</v>
      </c>
      <c r="R20" s="92">
        <f>'Investoinnit ennen 2024'!N20</f>
        <v>55</v>
      </c>
      <c r="S20" s="11" t="str">
        <f t="shared" si="7"/>
        <v>OK</v>
      </c>
      <c r="U20" s="94">
        <v>1</v>
      </c>
    </row>
    <row r="21" spans="1:21" ht="15.75" thickBot="1" x14ac:dyDescent="0.3">
      <c r="A21" s="60" t="s">
        <v>52</v>
      </c>
      <c r="B21" s="26">
        <f t="shared" si="0"/>
        <v>0</v>
      </c>
      <c r="C21" s="24"/>
      <c r="D21" s="21">
        <f t="shared" si="1"/>
        <v>0</v>
      </c>
      <c r="E21" s="21">
        <f>Parametrit!$B$4-2024</f>
        <v>0</v>
      </c>
      <c r="F21" s="24"/>
      <c r="G21" s="24"/>
      <c r="H21" s="40" t="str">
        <f>IF('Investoinnit ennen 2024'!G21&gt;0,'Investoinnit ennen 2024'!G21,"")</f>
        <v/>
      </c>
      <c r="I21" s="26">
        <f t="shared" si="2"/>
        <v>0</v>
      </c>
      <c r="J21" s="21">
        <f t="shared" si="3"/>
        <v>0</v>
      </c>
      <c r="K21" s="21">
        <f t="shared" si="4"/>
        <v>0</v>
      </c>
      <c r="L21" s="21">
        <f t="shared" si="5"/>
        <v>0</v>
      </c>
      <c r="M21" s="22" cm="1">
        <f t="array" ref="M21">ROUND('Investoinnit ennen 2024'!K21*(Parametrit!$B$8/Parametrit!$B$7),_xlfn.IFS('2024'!U21=100,-2,'2024'!U21=10,-1,U21=1,0))</f>
        <v>481</v>
      </c>
      <c r="N21" s="22"/>
      <c r="O21" s="21"/>
      <c r="P21" s="21"/>
      <c r="Q21" s="23">
        <f>'Investoinnit ennen 2024'!M21</f>
        <v>35</v>
      </c>
      <c r="R21" s="92">
        <f>'Investoinnit ennen 2024'!N21</f>
        <v>55</v>
      </c>
      <c r="S21" s="11" t="str">
        <f t="shared" si="7"/>
        <v>OK</v>
      </c>
      <c r="U21" s="94">
        <v>1</v>
      </c>
    </row>
    <row r="22" spans="1:21" ht="15.75" thickBot="1" x14ac:dyDescent="0.3">
      <c r="A22" s="60" t="s">
        <v>53</v>
      </c>
      <c r="B22" s="26">
        <f t="shared" si="0"/>
        <v>0</v>
      </c>
      <c r="C22" s="24"/>
      <c r="D22" s="21">
        <f t="shared" si="1"/>
        <v>0</v>
      </c>
      <c r="E22" s="21">
        <f>Parametrit!$B$4-2024</f>
        <v>0</v>
      </c>
      <c r="F22" s="24"/>
      <c r="G22" s="24"/>
      <c r="H22" s="40" t="str">
        <f>IF('Investoinnit ennen 2024'!G22&gt;0,'Investoinnit ennen 2024'!G22,"")</f>
        <v/>
      </c>
      <c r="I22" s="26">
        <f t="shared" si="2"/>
        <v>0</v>
      </c>
      <c r="J22" s="21">
        <f t="shared" si="3"/>
        <v>0</v>
      </c>
      <c r="K22" s="21">
        <f t="shared" si="4"/>
        <v>0</v>
      </c>
      <c r="L22" s="21">
        <f t="shared" si="5"/>
        <v>0</v>
      </c>
      <c r="M22" s="22" cm="1">
        <f t="array" ref="M22">ROUND('Investoinnit ennen 2024'!K22*(Parametrit!$B$8/Parametrit!$B$7),_xlfn.IFS('2024'!U22=100,-2,'2024'!U22=10,-1,U22=1,0))</f>
        <v>490</v>
      </c>
      <c r="N22" s="22"/>
      <c r="O22" s="21"/>
      <c r="P22" s="21"/>
      <c r="Q22" s="23">
        <f>'Investoinnit ennen 2024'!M22</f>
        <v>35</v>
      </c>
      <c r="R22" s="92">
        <f>'Investoinnit ennen 2024'!N22</f>
        <v>55</v>
      </c>
      <c r="S22" s="11" t="str">
        <f t="shared" si="7"/>
        <v>OK</v>
      </c>
      <c r="U22" s="94">
        <v>1</v>
      </c>
    </row>
    <row r="23" spans="1:21" ht="15.75" thickBot="1" x14ac:dyDescent="0.3">
      <c r="A23" s="57" t="s">
        <v>54</v>
      </c>
      <c r="B23" s="91"/>
      <c r="C23" s="86"/>
      <c r="D23" s="5"/>
      <c r="E23" s="5"/>
      <c r="F23" s="37"/>
      <c r="G23" s="37"/>
      <c r="H23" s="41"/>
      <c r="I23" s="91"/>
      <c r="J23" s="5"/>
      <c r="K23" s="5"/>
      <c r="L23" s="5"/>
      <c r="M23" s="89"/>
      <c r="N23" s="89"/>
      <c r="O23" s="5"/>
      <c r="P23" s="5"/>
      <c r="Q23" s="90"/>
      <c r="R23" s="87"/>
      <c r="U23" s="94"/>
    </row>
    <row r="24" spans="1:21" ht="15.75" thickBot="1" x14ac:dyDescent="0.3">
      <c r="A24" s="58" t="s">
        <v>55</v>
      </c>
      <c r="B24" s="91"/>
      <c r="C24" s="86"/>
      <c r="D24" s="5"/>
      <c r="E24" s="5"/>
      <c r="F24" s="86"/>
      <c r="G24" s="86"/>
      <c r="H24" s="105"/>
      <c r="I24" s="91"/>
      <c r="J24" s="5"/>
      <c r="K24" s="5"/>
      <c r="L24" s="5"/>
      <c r="M24" s="89"/>
      <c r="N24" s="89"/>
      <c r="O24" s="5"/>
      <c r="P24" s="5"/>
      <c r="Q24" s="90"/>
      <c r="R24" s="87"/>
      <c r="U24" s="94">
        <v>100</v>
      </c>
    </row>
    <row r="25" spans="1:21" ht="15.75" thickBot="1" x14ac:dyDescent="0.3">
      <c r="A25" s="60" t="s">
        <v>56</v>
      </c>
      <c r="B25" s="26">
        <f t="shared" si="0"/>
        <v>0</v>
      </c>
      <c r="C25" s="24"/>
      <c r="D25" s="21">
        <f t="shared" si="1"/>
        <v>0</v>
      </c>
      <c r="E25" s="21">
        <f>Parametrit!$B$4-2024</f>
        <v>0</v>
      </c>
      <c r="F25" s="24"/>
      <c r="G25" s="24"/>
      <c r="H25" s="40" t="str">
        <f>IF('Investoinnit ennen 2024'!G25&gt;0,'Investoinnit ennen 2024'!G25,"")</f>
        <v/>
      </c>
      <c r="I25" s="26">
        <f t="shared" si="2"/>
        <v>0</v>
      </c>
      <c r="J25" s="21">
        <f t="shared" si="3"/>
        <v>0</v>
      </c>
      <c r="K25" s="21">
        <f t="shared" si="4"/>
        <v>0</v>
      </c>
      <c r="L25" s="21">
        <f t="shared" si="5"/>
        <v>0</v>
      </c>
      <c r="M25" s="22" cm="1">
        <f t="array" ref="M25">ROUND('Investoinnit ennen 2024'!K25*(Parametrit!$B$8/Parametrit!$B$7),_xlfn.IFS('2024'!U25=100,-2,'2024'!U25=10,-1,U25=1,0))</f>
        <v>6300</v>
      </c>
      <c r="N25" s="22"/>
      <c r="O25" s="21"/>
      <c r="P25" s="21"/>
      <c r="Q25" s="23">
        <f>'Investoinnit ennen 2024'!M25</f>
        <v>20</v>
      </c>
      <c r="R25" s="92">
        <f>'Investoinnit ennen 2024'!N25</f>
        <v>35</v>
      </c>
      <c r="S25" s="11" t="str">
        <f t="shared" ref="S25:S26" si="8">IF(AND(B25&gt;0,C25=""),"Ilmoita tuella rahoitettu osuus",IF(C25&gt;100,"Tuella rahoitettu osuus ei voi olla yli 100",IF(AND(B25&gt;0,H25=""),"Pitoaika puuttuu",IF(E25&gt;H25,"Keski-ikä ei voi olla suurempi kuin pitoaika",IF(AND(B25&gt;0,E25=""),"Keski-ikä puuttuu",IF(AND(B25&gt;0,OR(H25&lt;Q25,H25&gt;R25)),"Syötetty pitoaika ei ole pitoaikavälin sisällä","OK"))))))</f>
        <v>OK</v>
      </c>
      <c r="U25" s="94">
        <v>100</v>
      </c>
    </row>
    <row r="26" spans="1:21" ht="15.75" thickBot="1" x14ac:dyDescent="0.3">
      <c r="A26" s="60" t="s">
        <v>57</v>
      </c>
      <c r="B26" s="26">
        <f t="shared" si="0"/>
        <v>0</v>
      </c>
      <c r="C26" s="24"/>
      <c r="D26" s="21">
        <f t="shared" si="1"/>
        <v>0</v>
      </c>
      <c r="E26" s="21">
        <f>Parametrit!$B$4-2024</f>
        <v>0</v>
      </c>
      <c r="F26" s="24"/>
      <c r="G26" s="24"/>
      <c r="H26" s="40" t="str">
        <f>IF('Investoinnit ennen 2024'!G26&gt;0,'Investoinnit ennen 2024'!G26,"")</f>
        <v/>
      </c>
      <c r="I26" s="26">
        <f t="shared" si="2"/>
        <v>0</v>
      </c>
      <c r="J26" s="21">
        <f t="shared" si="3"/>
        <v>0</v>
      </c>
      <c r="K26" s="21">
        <f t="shared" si="4"/>
        <v>0</v>
      </c>
      <c r="L26" s="21">
        <f t="shared" si="5"/>
        <v>0</v>
      </c>
      <c r="M26" s="22" cm="1">
        <f t="array" ref="M26">ROUND('Investoinnit ennen 2024'!K26*(Parametrit!$B$8/Parametrit!$B$7),_xlfn.IFS('2024'!U26=100,-2,'2024'!U26=10,-1,U26=1,0))</f>
        <v>35700</v>
      </c>
      <c r="N26" s="22"/>
      <c r="O26" s="22"/>
      <c r="P26" s="22"/>
      <c r="Q26" s="23">
        <f>'Investoinnit ennen 2024'!M26</f>
        <v>20</v>
      </c>
      <c r="R26" s="92">
        <f>'Investoinnit ennen 2024'!N26</f>
        <v>35</v>
      </c>
      <c r="S26" s="11" t="str">
        <f t="shared" si="8"/>
        <v>OK</v>
      </c>
      <c r="U26" s="94">
        <v>100</v>
      </c>
    </row>
    <row r="27" spans="1:21" ht="15.75" thickBot="1" x14ac:dyDescent="0.3">
      <c r="A27" s="60" t="s">
        <v>58</v>
      </c>
      <c r="B27" s="26">
        <f t="shared" si="0"/>
        <v>0</v>
      </c>
      <c r="C27" s="24"/>
      <c r="D27" s="21">
        <f t="shared" si="1"/>
        <v>0</v>
      </c>
      <c r="E27" s="21">
        <f>Parametrit!$B$4-2024</f>
        <v>0</v>
      </c>
      <c r="F27" s="24"/>
      <c r="G27" s="24"/>
      <c r="H27" s="40" t="str">
        <f>IF('Investoinnit ennen 2024'!G27&gt;0,'Investoinnit ennen 2024'!G27,"")</f>
        <v/>
      </c>
      <c r="I27" s="26">
        <f t="shared" si="2"/>
        <v>0</v>
      </c>
      <c r="J27" s="21">
        <f t="shared" si="3"/>
        <v>0</v>
      </c>
      <c r="K27" s="21">
        <f t="shared" si="4"/>
        <v>0</v>
      </c>
      <c r="L27" s="21">
        <f t="shared" si="5"/>
        <v>0</v>
      </c>
      <c r="M27" s="22" cm="1">
        <f t="array" ref="M27">ROUND('Investoinnit ennen 2024'!K27*(Parametrit!$B$8/Parametrit!$B$7),_xlfn.IFS('2024'!U27=100,-2,'2024'!U27=10,-1,U27=1,0))</f>
        <v>49600</v>
      </c>
      <c r="N27" s="22"/>
      <c r="O27" s="21"/>
      <c r="P27" s="21"/>
      <c r="Q27" s="23">
        <f>'Investoinnit ennen 2024'!M27</f>
        <v>20</v>
      </c>
      <c r="R27" s="92">
        <f>'Investoinnit ennen 2024'!N27</f>
        <v>35</v>
      </c>
      <c r="S27" s="11" t="str">
        <f>IF(AND(B27&gt;0,C27=""),"Ilmoita tuella rahoitettu osuus",IF(C27&gt;100,"Tuella rahoitettu osuus ei voi olla yli 100",IF(AND(B27&gt;0,H27=""),"Pitoaika puuttuu",IF(E27&gt;H27,"Keski-ikä ei voi olla suurempi kuin pitoaika",IF(AND(B27&gt;0,E27=""),"Keski-ikä puuttuu",IF(AND(B27&gt;0,OR(H27&lt;Q27,H27&gt;R27)),"Syötetty pitoaika ei ole pitoaikavälin sisällä","OK"))))))</f>
        <v>OK</v>
      </c>
      <c r="U27" s="94">
        <v>100</v>
      </c>
    </row>
    <row r="28" spans="1:21" ht="15.75" thickBot="1" x14ac:dyDescent="0.3">
      <c r="A28" s="60" t="s">
        <v>59</v>
      </c>
      <c r="B28" s="26">
        <f t="shared" si="0"/>
        <v>0</v>
      </c>
      <c r="C28" s="24"/>
      <c r="D28" s="21">
        <f t="shared" si="1"/>
        <v>0</v>
      </c>
      <c r="E28" s="21">
        <f>Parametrit!$B$4-2024</f>
        <v>0</v>
      </c>
      <c r="F28" s="24"/>
      <c r="G28" s="24"/>
      <c r="H28" s="40" t="str">
        <f>IF('Investoinnit ennen 2024'!G28&gt;0,'Investoinnit ennen 2024'!G28,"")</f>
        <v/>
      </c>
      <c r="I28" s="26">
        <f t="shared" si="2"/>
        <v>0</v>
      </c>
      <c r="J28" s="21">
        <f t="shared" si="3"/>
        <v>0</v>
      </c>
      <c r="K28" s="21">
        <f t="shared" si="4"/>
        <v>0</v>
      </c>
      <c r="L28" s="21">
        <f t="shared" si="5"/>
        <v>0</v>
      </c>
      <c r="M28" s="22" cm="1">
        <f t="array" ref="M28">ROUND('Investoinnit ennen 2024'!K28*(Parametrit!$B$8/Parametrit!$B$7),_xlfn.IFS('2024'!U28=100,-2,'2024'!U28=10,-1,U28=1,0))</f>
        <v>14400</v>
      </c>
      <c r="N28" s="22"/>
      <c r="O28" s="21"/>
      <c r="P28" s="21"/>
      <c r="Q28" s="23">
        <f>'Investoinnit ennen 2024'!M28</f>
        <v>30</v>
      </c>
      <c r="R28" s="92">
        <f>'Investoinnit ennen 2024'!N28</f>
        <v>40</v>
      </c>
      <c r="S28" s="11" t="str">
        <f>IF(AND(B28&gt;0,C28=""),"Ilmoita tuella rahoitettu osuus",IF(C28&gt;100,"Tuella rahoitettu osuus ei voi olla yli 100",IF(AND(B28&gt;0,H28=""),"Pitoaika puuttuu",IF(E28&gt;H28,"Keski-ikä ei voi olla suurempi kuin pitoaika",IF(AND(B28&gt;0,E28=""),"Keski-ikä puuttuu",IF(AND(B28&gt;0,OR(H28&lt;Q28,H28&gt;R28)),"Syötetty pitoaika ei ole pitoaikavälin sisällä","OK"))))))</f>
        <v>OK</v>
      </c>
      <c r="U28" s="94">
        <v>100</v>
      </c>
    </row>
    <row r="29" spans="1:21" ht="15.75" thickBot="1" x14ac:dyDescent="0.3">
      <c r="A29" s="61" t="s">
        <v>60</v>
      </c>
      <c r="B29" s="26">
        <f t="shared" si="0"/>
        <v>0</v>
      </c>
      <c r="C29" s="24"/>
      <c r="D29" s="21">
        <f t="shared" si="1"/>
        <v>0</v>
      </c>
      <c r="E29" s="21">
        <f>Parametrit!$B$4-2024</f>
        <v>0</v>
      </c>
      <c r="F29" s="24"/>
      <c r="G29" s="24"/>
      <c r="H29" s="40" t="str">
        <f>IF('Investoinnit ennen 2024'!G29&gt;0,'Investoinnit ennen 2024'!G29,"")</f>
        <v/>
      </c>
      <c r="I29" s="26">
        <f t="shared" si="2"/>
        <v>0</v>
      </c>
      <c r="J29" s="21">
        <f t="shared" si="3"/>
        <v>0</v>
      </c>
      <c r="K29" s="21">
        <f t="shared" si="4"/>
        <v>0</v>
      </c>
      <c r="L29" s="21">
        <f t="shared" si="5"/>
        <v>0</v>
      </c>
      <c r="M29" s="22" cm="1">
        <f t="array" ref="M29">ROUND('Investoinnit ennen 2024'!K29*(Parametrit!$B$8/Parametrit!$B$7),_xlfn.IFS('2024'!U29=100,-2,'2024'!U29=10,-1,U29=1,0))</f>
        <v>2500</v>
      </c>
      <c r="N29" s="22"/>
      <c r="O29" s="21"/>
      <c r="P29" s="21"/>
      <c r="Q29" s="23">
        <f>'Investoinnit ennen 2024'!M29</f>
        <v>30</v>
      </c>
      <c r="R29" s="92">
        <f>'Investoinnit ennen 2024'!N29</f>
        <v>40</v>
      </c>
      <c r="S29" s="11" t="str">
        <f>IF(AND(B29&gt;0,C29=""),"Ilmoita tuella rahoitettu osuus",IF(C29&gt;100,"Tuella rahoitettu osuus ei voi olla yli 100",IF(AND(B29&gt;0,H29=""),"Pitoaika puuttuu",IF(E29&gt;H29,"Keski-ikä ei voi olla suurempi kuin pitoaika",IF(AND(B29&gt;0,E29=""),"Keski-ikä puuttuu",IF(AND(B29&gt;0,OR(H29&lt;Q29,H29&gt;R29)),"Syötetty pitoaika ei ole pitoaikavälin sisällä","OK"))))))</f>
        <v>OK</v>
      </c>
      <c r="U29" s="94">
        <v>100</v>
      </c>
    </row>
    <row r="30" spans="1:21" ht="15.75" thickBot="1" x14ac:dyDescent="0.3">
      <c r="A30" s="59" t="s">
        <v>61</v>
      </c>
      <c r="B30" s="91"/>
      <c r="C30" s="86"/>
      <c r="D30" s="5"/>
      <c r="E30" s="5"/>
      <c r="F30" s="86"/>
      <c r="G30" s="86"/>
      <c r="H30" s="105"/>
      <c r="I30" s="91"/>
      <c r="J30" s="5"/>
      <c r="K30" s="5"/>
      <c r="L30" s="5"/>
      <c r="M30" s="89"/>
      <c r="N30" s="6"/>
      <c r="O30" s="5"/>
      <c r="P30" s="5"/>
      <c r="Q30" s="90"/>
      <c r="R30" s="87"/>
      <c r="S30"/>
      <c r="U30" s="94">
        <v>10</v>
      </c>
    </row>
    <row r="31" spans="1:21" ht="15.75" thickBot="1" x14ac:dyDescent="0.3">
      <c r="A31" s="60" t="s">
        <v>62</v>
      </c>
      <c r="B31" s="26">
        <f t="shared" si="0"/>
        <v>0</v>
      </c>
      <c r="C31" s="24"/>
      <c r="D31" s="21">
        <f t="shared" si="1"/>
        <v>0</v>
      </c>
      <c r="E31" s="21">
        <f>Parametrit!$B$4-2024</f>
        <v>0</v>
      </c>
      <c r="F31" s="24"/>
      <c r="G31" s="24"/>
      <c r="H31" s="40" t="str">
        <f>IF('Investoinnit ennen 2024'!G31&gt;0,'Investoinnit ennen 2024'!G31,"")</f>
        <v/>
      </c>
      <c r="I31" s="26">
        <f t="shared" si="2"/>
        <v>0</v>
      </c>
      <c r="J31" s="21">
        <f t="shared" si="3"/>
        <v>0</v>
      </c>
      <c r="K31" s="21">
        <f t="shared" si="4"/>
        <v>0</v>
      </c>
      <c r="L31" s="21">
        <f t="shared" si="5"/>
        <v>0</v>
      </c>
      <c r="M31" s="22" cm="1">
        <f t="array" ref="M31">ROUND('Investoinnit ennen 2024'!K31*(Parametrit!$B$8/Parametrit!$B$7),_xlfn.IFS('2024'!U31=100,-2,'2024'!U31=10,-1,U31=1,0))</f>
        <v>910</v>
      </c>
      <c r="N31" s="22"/>
      <c r="O31" s="21"/>
      <c r="P31" s="21"/>
      <c r="Q31" s="23">
        <f>'Investoinnit ennen 2024'!M31</f>
        <v>30</v>
      </c>
      <c r="R31" s="92">
        <f>'Investoinnit ennen 2024'!N31</f>
        <v>40</v>
      </c>
      <c r="S31" s="11" t="str">
        <f t="shared" ref="S31:S38" si="9">IF(AND(B31&gt;0,C31=""),"Ilmoita tuella rahoitettu osuus",IF(C31&gt;100,"Tuella rahoitettu osuus ei voi olla yli 100",IF(AND(B31&gt;0,H31=""),"Pitoaika puuttuu",IF(E31&gt;H31,"Keski-ikä ei voi olla suurempi kuin pitoaika",IF(AND(B31&gt;0,E31=""),"Keski-ikä puuttuu",IF(AND(B31&gt;0,OR(H31&lt;Q31,H31&gt;R31)),"Syötetty pitoaika ei ole pitoaikavälin sisällä","OK"))))))</f>
        <v>OK</v>
      </c>
      <c r="U31" s="94">
        <v>10</v>
      </c>
    </row>
    <row r="32" spans="1:21" ht="15.75" thickBot="1" x14ac:dyDescent="0.3">
      <c r="A32" s="60" t="s">
        <v>63</v>
      </c>
      <c r="B32" s="26">
        <f t="shared" si="0"/>
        <v>0</v>
      </c>
      <c r="C32" s="24"/>
      <c r="D32" s="21">
        <f t="shared" si="1"/>
        <v>0</v>
      </c>
      <c r="E32" s="21">
        <f>Parametrit!$B$4-2024</f>
        <v>0</v>
      </c>
      <c r="F32" s="24"/>
      <c r="G32" s="24"/>
      <c r="H32" s="40" t="str">
        <f>IF('Investoinnit ennen 2024'!G32&gt;0,'Investoinnit ennen 2024'!G32,"")</f>
        <v/>
      </c>
      <c r="I32" s="26">
        <f t="shared" si="2"/>
        <v>0</v>
      </c>
      <c r="J32" s="21">
        <f t="shared" si="3"/>
        <v>0</v>
      </c>
      <c r="K32" s="21">
        <f t="shared" si="4"/>
        <v>0</v>
      </c>
      <c r="L32" s="21">
        <f t="shared" si="5"/>
        <v>0</v>
      </c>
      <c r="M32" s="22" cm="1">
        <f t="array" ref="M32">ROUND('Investoinnit ennen 2024'!K32*(Parametrit!$B$8/Parametrit!$B$7),_xlfn.IFS('2024'!U32=100,-2,'2024'!U32=10,-1,U32=1,0))</f>
        <v>1140</v>
      </c>
      <c r="N32" s="22"/>
      <c r="O32" s="21"/>
      <c r="P32" s="21"/>
      <c r="Q32" s="23">
        <f>'Investoinnit ennen 2024'!M32</f>
        <v>30</v>
      </c>
      <c r="R32" s="92">
        <f>'Investoinnit ennen 2024'!N32</f>
        <v>40</v>
      </c>
      <c r="S32" s="11" t="str">
        <f t="shared" si="9"/>
        <v>OK</v>
      </c>
      <c r="U32" s="94">
        <v>10</v>
      </c>
    </row>
    <row r="33" spans="1:21" ht="15.75" thickBot="1" x14ac:dyDescent="0.3">
      <c r="A33" s="60" t="s">
        <v>64</v>
      </c>
      <c r="B33" s="26">
        <f t="shared" si="0"/>
        <v>0</v>
      </c>
      <c r="C33" s="24"/>
      <c r="D33" s="21">
        <f t="shared" si="1"/>
        <v>0</v>
      </c>
      <c r="E33" s="21">
        <f>Parametrit!$B$4-2024</f>
        <v>0</v>
      </c>
      <c r="F33" s="24"/>
      <c r="G33" s="24"/>
      <c r="H33" s="40" t="str">
        <f>IF('Investoinnit ennen 2024'!G33&gt;0,'Investoinnit ennen 2024'!G33,"")</f>
        <v/>
      </c>
      <c r="I33" s="26">
        <f t="shared" si="2"/>
        <v>0</v>
      </c>
      <c r="J33" s="21">
        <f t="shared" si="3"/>
        <v>0</v>
      </c>
      <c r="K33" s="21">
        <f t="shared" si="4"/>
        <v>0</v>
      </c>
      <c r="L33" s="21">
        <f t="shared" si="5"/>
        <v>0</v>
      </c>
      <c r="M33" s="22" cm="1">
        <f t="array" ref="M33">ROUND('Investoinnit ennen 2024'!K33*(Parametrit!$B$8/Parametrit!$B$7),_xlfn.IFS('2024'!U33=100,-2,'2024'!U33=10,-1,U33=1,0))</f>
        <v>1840</v>
      </c>
      <c r="N33" s="22"/>
      <c r="O33" s="21"/>
      <c r="P33" s="21"/>
      <c r="Q33" s="23">
        <f>'Investoinnit ennen 2024'!M33</f>
        <v>30</v>
      </c>
      <c r="R33" s="92">
        <f>'Investoinnit ennen 2024'!N33</f>
        <v>40</v>
      </c>
      <c r="S33" s="11" t="str">
        <f t="shared" si="9"/>
        <v>OK</v>
      </c>
      <c r="U33" s="94">
        <v>10</v>
      </c>
    </row>
    <row r="34" spans="1:21" ht="15.75" thickBot="1" x14ac:dyDescent="0.3">
      <c r="A34" s="60" t="s">
        <v>65</v>
      </c>
      <c r="B34" s="26">
        <f t="shared" si="0"/>
        <v>0</v>
      </c>
      <c r="C34" s="24"/>
      <c r="D34" s="21">
        <f t="shared" si="1"/>
        <v>0</v>
      </c>
      <c r="E34" s="21">
        <f>Parametrit!$B$4-2024</f>
        <v>0</v>
      </c>
      <c r="F34" s="24"/>
      <c r="G34" s="24"/>
      <c r="H34" s="40" t="str">
        <f>IF('Investoinnit ennen 2024'!G34&gt;0,'Investoinnit ennen 2024'!G34,"")</f>
        <v/>
      </c>
      <c r="I34" s="26">
        <f t="shared" si="2"/>
        <v>0</v>
      </c>
      <c r="J34" s="21">
        <f t="shared" si="3"/>
        <v>0</v>
      </c>
      <c r="K34" s="21">
        <f t="shared" si="4"/>
        <v>0</v>
      </c>
      <c r="L34" s="21">
        <f t="shared" si="5"/>
        <v>0</v>
      </c>
      <c r="M34" s="22" cm="1">
        <f t="array" ref="M34">ROUND('Investoinnit ennen 2024'!K34*(Parametrit!$B$8/Parametrit!$B$7),_xlfn.IFS('2024'!U34=100,-2,'2024'!U34=10,-1,U34=1,0))</f>
        <v>2070</v>
      </c>
      <c r="N34" s="22"/>
      <c r="O34" s="21"/>
      <c r="P34" s="21"/>
      <c r="Q34" s="23">
        <f>'Investoinnit ennen 2024'!M34</f>
        <v>30</v>
      </c>
      <c r="R34" s="92">
        <f>'Investoinnit ennen 2024'!N34</f>
        <v>40</v>
      </c>
      <c r="S34" s="11" t="str">
        <f t="shared" si="9"/>
        <v>OK</v>
      </c>
      <c r="U34" s="94">
        <v>10</v>
      </c>
    </row>
    <row r="35" spans="1:21" ht="15.75" thickBot="1" x14ac:dyDescent="0.3">
      <c r="A35" s="60" t="s">
        <v>66</v>
      </c>
      <c r="B35" s="26">
        <f t="shared" si="0"/>
        <v>0</v>
      </c>
      <c r="C35" s="24"/>
      <c r="D35" s="21">
        <f t="shared" si="1"/>
        <v>0</v>
      </c>
      <c r="E35" s="21">
        <f>Parametrit!$B$4-2024</f>
        <v>0</v>
      </c>
      <c r="F35" s="24"/>
      <c r="G35" s="24"/>
      <c r="H35" s="40" t="str">
        <f>IF('Investoinnit ennen 2024'!G35&gt;0,'Investoinnit ennen 2024'!G35,"")</f>
        <v/>
      </c>
      <c r="I35" s="26">
        <f t="shared" si="2"/>
        <v>0</v>
      </c>
      <c r="J35" s="21">
        <f t="shared" si="3"/>
        <v>0</v>
      </c>
      <c r="K35" s="21">
        <f t="shared" si="4"/>
        <v>0</v>
      </c>
      <c r="L35" s="21">
        <f t="shared" si="5"/>
        <v>0</v>
      </c>
      <c r="M35" s="22" cm="1">
        <f t="array" ref="M35">ROUND('Investoinnit ennen 2024'!K35*(Parametrit!$B$8/Parametrit!$B$7),_xlfn.IFS('2024'!U35=100,-2,'2024'!U35=10,-1,U35=1,0))</f>
        <v>110</v>
      </c>
      <c r="N35" s="22"/>
      <c r="O35" s="21"/>
      <c r="P35" s="21"/>
      <c r="Q35" s="23">
        <f>'Investoinnit ennen 2024'!M35</f>
        <v>20</v>
      </c>
      <c r="R35" s="92">
        <f>'Investoinnit ennen 2024'!N35</f>
        <v>30</v>
      </c>
      <c r="S35" s="11" t="str">
        <f t="shared" si="9"/>
        <v>OK</v>
      </c>
      <c r="U35" s="94">
        <v>10</v>
      </c>
    </row>
    <row r="36" spans="1:21" ht="15.75" thickBot="1" x14ac:dyDescent="0.3">
      <c r="A36" s="60" t="s">
        <v>67</v>
      </c>
      <c r="B36" s="26">
        <f t="shared" si="0"/>
        <v>0</v>
      </c>
      <c r="C36" s="24"/>
      <c r="D36" s="21">
        <f t="shared" si="1"/>
        <v>0</v>
      </c>
      <c r="E36" s="21">
        <f>Parametrit!$B$4-2024</f>
        <v>0</v>
      </c>
      <c r="F36" s="24"/>
      <c r="G36" s="24"/>
      <c r="H36" s="40" t="str">
        <f>IF('Investoinnit ennen 2024'!G36&gt;0,'Investoinnit ennen 2024'!G36,"")</f>
        <v/>
      </c>
      <c r="I36" s="26">
        <f t="shared" si="2"/>
        <v>0</v>
      </c>
      <c r="J36" s="21">
        <f t="shared" si="3"/>
        <v>0</v>
      </c>
      <c r="K36" s="21">
        <f t="shared" si="4"/>
        <v>0</v>
      </c>
      <c r="L36" s="21">
        <f t="shared" si="5"/>
        <v>0</v>
      </c>
      <c r="M36" s="22" cm="1">
        <f t="array" ref="M36">ROUND('Investoinnit ennen 2024'!K36*(Parametrit!$B$8/Parametrit!$B$7),_xlfn.IFS('2024'!U36=100,-2,'2024'!U36=10,-1,U36=1,0))</f>
        <v>790</v>
      </c>
      <c r="N36" s="22"/>
      <c r="O36" s="21"/>
      <c r="P36" s="21"/>
      <c r="Q36" s="23">
        <f>'Investoinnit ennen 2024'!M36</f>
        <v>35</v>
      </c>
      <c r="R36" s="92">
        <f>'Investoinnit ennen 2024'!N36</f>
        <v>45</v>
      </c>
      <c r="S36" s="11" t="str">
        <f t="shared" si="9"/>
        <v>OK</v>
      </c>
      <c r="U36" s="94">
        <v>10</v>
      </c>
    </row>
    <row r="37" spans="1:21" ht="15.75" thickBot="1" x14ac:dyDescent="0.3">
      <c r="A37" s="60" t="s">
        <v>68</v>
      </c>
      <c r="B37" s="26">
        <f t="shared" si="0"/>
        <v>0</v>
      </c>
      <c r="C37" s="24"/>
      <c r="D37" s="21">
        <f t="shared" si="1"/>
        <v>0</v>
      </c>
      <c r="E37" s="21">
        <f>Parametrit!$B$4-2024</f>
        <v>0</v>
      </c>
      <c r="F37" s="24"/>
      <c r="G37" s="24"/>
      <c r="H37" s="40" t="str">
        <f>IF('Investoinnit ennen 2024'!G37&gt;0,'Investoinnit ennen 2024'!G37,"")</f>
        <v/>
      </c>
      <c r="I37" s="26">
        <f t="shared" si="2"/>
        <v>0</v>
      </c>
      <c r="J37" s="21">
        <f t="shared" si="3"/>
        <v>0</v>
      </c>
      <c r="K37" s="21">
        <f t="shared" si="4"/>
        <v>0</v>
      </c>
      <c r="L37" s="21">
        <f t="shared" si="5"/>
        <v>0</v>
      </c>
      <c r="M37" s="22" cm="1">
        <f t="array" ref="M37">ROUND('Investoinnit ennen 2024'!K37*(Parametrit!$B$8/Parametrit!$B$7),_xlfn.IFS('2024'!U37=100,-2,'2024'!U37=10,-1,U37=1,0))</f>
        <v>1110</v>
      </c>
      <c r="N37" s="22"/>
      <c r="O37" s="21"/>
      <c r="P37" s="21"/>
      <c r="Q37" s="23">
        <f>'Investoinnit ennen 2024'!M37</f>
        <v>35</v>
      </c>
      <c r="R37" s="92">
        <f>'Investoinnit ennen 2024'!N37</f>
        <v>45</v>
      </c>
      <c r="S37" s="11" t="str">
        <f t="shared" si="9"/>
        <v>OK</v>
      </c>
      <c r="U37" s="94">
        <v>10</v>
      </c>
    </row>
    <row r="38" spans="1:21" ht="15.75" thickBot="1" x14ac:dyDescent="0.3">
      <c r="A38" s="60" t="s">
        <v>69</v>
      </c>
      <c r="B38" s="26">
        <f t="shared" si="0"/>
        <v>0</v>
      </c>
      <c r="C38" s="24"/>
      <c r="D38" s="21">
        <f t="shared" si="1"/>
        <v>0</v>
      </c>
      <c r="E38" s="21">
        <f>Parametrit!$B$4-2024</f>
        <v>0</v>
      </c>
      <c r="F38" s="24"/>
      <c r="G38" s="24"/>
      <c r="H38" s="40" t="str">
        <f>IF('Investoinnit ennen 2024'!G38&gt;0,'Investoinnit ennen 2024'!G38,"")</f>
        <v/>
      </c>
      <c r="I38" s="26">
        <f t="shared" si="2"/>
        <v>0</v>
      </c>
      <c r="J38" s="21">
        <f t="shared" si="3"/>
        <v>0</v>
      </c>
      <c r="K38" s="21">
        <f t="shared" si="4"/>
        <v>0</v>
      </c>
      <c r="L38" s="21">
        <f t="shared" si="5"/>
        <v>0</v>
      </c>
      <c r="M38" s="22" cm="1">
        <f t="array" ref="M38">ROUND('Investoinnit ennen 2024'!K38*(Parametrit!$B$8/Parametrit!$B$7),_xlfn.IFS('2024'!U38=100,-2,'2024'!U38=10,-1,U38=1,0))</f>
        <v>1700</v>
      </c>
      <c r="N38" s="22"/>
      <c r="O38" s="22"/>
      <c r="P38" s="22"/>
      <c r="Q38" s="23">
        <f>'Investoinnit ennen 2024'!M38</f>
        <v>35</v>
      </c>
      <c r="R38" s="92">
        <f>'Investoinnit ennen 2024'!N38</f>
        <v>45</v>
      </c>
      <c r="S38" s="11" t="str">
        <f t="shared" si="9"/>
        <v>OK</v>
      </c>
      <c r="U38" s="94">
        <v>10</v>
      </c>
    </row>
    <row r="39" spans="1:21" ht="15.75" thickBot="1" x14ac:dyDescent="0.3">
      <c r="A39" s="60" t="s">
        <v>70</v>
      </c>
      <c r="B39" s="26">
        <f t="shared" si="0"/>
        <v>0</v>
      </c>
      <c r="C39" s="24"/>
      <c r="D39" s="21">
        <f t="shared" si="1"/>
        <v>0</v>
      </c>
      <c r="E39" s="21">
        <f>Parametrit!$B$4-2024</f>
        <v>0</v>
      </c>
      <c r="F39" s="24"/>
      <c r="G39" s="24"/>
      <c r="H39" s="40" t="str">
        <f>IF('Investoinnit ennen 2024'!G39&gt;0,'Investoinnit ennen 2024'!G39,"")</f>
        <v/>
      </c>
      <c r="I39" s="26">
        <f t="shared" si="2"/>
        <v>0</v>
      </c>
      <c r="J39" s="21">
        <f t="shared" si="3"/>
        <v>0</v>
      </c>
      <c r="K39" s="21">
        <f t="shared" si="4"/>
        <v>0</v>
      </c>
      <c r="L39" s="21">
        <f t="shared" si="5"/>
        <v>0</v>
      </c>
      <c r="M39" s="22" cm="1">
        <f t="array" ref="M39">ROUND('Investoinnit ennen 2024'!K39*(Parametrit!$B$8/Parametrit!$B$7),_xlfn.IFS('2024'!U39=100,-2,'2024'!U39=10,-1,U39=1,0))</f>
        <v>2440</v>
      </c>
      <c r="N39" s="22"/>
      <c r="O39" s="21"/>
      <c r="P39" s="21"/>
      <c r="Q39" s="23">
        <f>'Investoinnit ennen 2024'!M39</f>
        <v>35</v>
      </c>
      <c r="R39" s="92">
        <f>'Investoinnit ennen 2024'!N39</f>
        <v>45</v>
      </c>
      <c r="S39" s="11" t="str">
        <f t="shared" ref="S39:S44" si="10">IF(AND(B39&gt;0,C39=""),"Ilmoita tuella rahoitettu osuus",IF(C39&gt;100,"Tuella rahoitettu osuus ei voi olla yli 100",IF(AND(B39&gt;0,H39=""),"Pitoaika puuttuu",IF(E39&gt;H39,"Keski-ikä ei voi olla suurempi kuin pitoaika",IF(AND(B39&gt;0,E39=""),"Keski-ikä puuttuu",IF(AND(B39&gt;0,OR(H39&lt;Q39,H39&gt;R39)),"Syötetty pitoaika ei ole pitoaikavälin sisällä","OK"))))))</f>
        <v>OK</v>
      </c>
      <c r="U39" s="94">
        <v>10</v>
      </c>
    </row>
    <row r="40" spans="1:21" ht="15.75" thickBot="1" x14ac:dyDescent="0.3">
      <c r="A40" s="60" t="s">
        <v>71</v>
      </c>
      <c r="B40" s="26">
        <f t="shared" si="0"/>
        <v>0</v>
      </c>
      <c r="C40" s="24"/>
      <c r="D40" s="21">
        <f t="shared" si="1"/>
        <v>0</v>
      </c>
      <c r="E40" s="21">
        <f>Parametrit!$B$4-2024</f>
        <v>0</v>
      </c>
      <c r="F40" s="24"/>
      <c r="G40" s="24"/>
      <c r="H40" s="40" t="str">
        <f>IF('Investoinnit ennen 2024'!G40&gt;0,'Investoinnit ennen 2024'!G40,"")</f>
        <v/>
      </c>
      <c r="I40" s="26">
        <f t="shared" si="2"/>
        <v>0</v>
      </c>
      <c r="J40" s="21">
        <f t="shared" si="3"/>
        <v>0</v>
      </c>
      <c r="K40" s="21">
        <f t="shared" si="4"/>
        <v>0</v>
      </c>
      <c r="L40" s="21">
        <f t="shared" si="5"/>
        <v>0</v>
      </c>
      <c r="M40" s="22" cm="1">
        <f t="array" ref="M40">ROUND('Investoinnit ennen 2024'!K40*(Parametrit!$B$8/Parametrit!$B$7),_xlfn.IFS('2024'!U40=100,-2,'2024'!U40=10,-1,U40=1,0))</f>
        <v>2440</v>
      </c>
      <c r="N40" s="22"/>
      <c r="O40" s="21"/>
      <c r="P40" s="21"/>
      <c r="Q40" s="23">
        <f>'Investoinnit ennen 2024'!M40</f>
        <v>35</v>
      </c>
      <c r="R40" s="92">
        <f>'Investoinnit ennen 2024'!N40</f>
        <v>45</v>
      </c>
      <c r="S40" s="11" t="str">
        <f t="shared" si="10"/>
        <v>OK</v>
      </c>
      <c r="U40" s="94">
        <v>10</v>
      </c>
    </row>
    <row r="41" spans="1:21" ht="15.75" thickBot="1" x14ac:dyDescent="0.3">
      <c r="A41" s="60" t="s">
        <v>72</v>
      </c>
      <c r="B41" s="26">
        <f t="shared" si="0"/>
        <v>0</v>
      </c>
      <c r="C41" s="24"/>
      <c r="D41" s="21">
        <f t="shared" si="1"/>
        <v>0</v>
      </c>
      <c r="E41" s="21">
        <f>Parametrit!$B$4-2024</f>
        <v>0</v>
      </c>
      <c r="F41" s="24"/>
      <c r="G41" s="24"/>
      <c r="H41" s="40" t="str">
        <f>IF('Investoinnit ennen 2024'!G41&gt;0,'Investoinnit ennen 2024'!G41,"")</f>
        <v/>
      </c>
      <c r="I41" s="26">
        <f t="shared" si="2"/>
        <v>0</v>
      </c>
      <c r="J41" s="21">
        <f t="shared" si="3"/>
        <v>0</v>
      </c>
      <c r="K41" s="21">
        <f t="shared" si="4"/>
        <v>0</v>
      </c>
      <c r="L41" s="21">
        <f t="shared" si="5"/>
        <v>0</v>
      </c>
      <c r="M41" s="22" cm="1">
        <f t="array" ref="M41">ROUND('Investoinnit ennen 2024'!K41*(Parametrit!$B$8/Parametrit!$B$7),_xlfn.IFS('2024'!U41=100,-2,'2024'!U41=10,-1,U41=1,0))</f>
        <v>3410</v>
      </c>
      <c r="N41" s="22"/>
      <c r="O41" s="21"/>
      <c r="P41" s="21"/>
      <c r="Q41" s="23">
        <f>'Investoinnit ennen 2024'!M41</f>
        <v>35</v>
      </c>
      <c r="R41" s="92">
        <f>'Investoinnit ennen 2024'!N41</f>
        <v>45</v>
      </c>
      <c r="S41" s="11" t="str">
        <f t="shared" si="10"/>
        <v>OK</v>
      </c>
      <c r="U41" s="94">
        <v>10</v>
      </c>
    </row>
    <row r="42" spans="1:21" ht="15.75" thickBot="1" x14ac:dyDescent="0.3">
      <c r="A42" s="60" t="s">
        <v>73</v>
      </c>
      <c r="B42" s="26">
        <f t="shared" si="0"/>
        <v>0</v>
      </c>
      <c r="C42" s="24"/>
      <c r="D42" s="21">
        <f t="shared" si="1"/>
        <v>0</v>
      </c>
      <c r="E42" s="21">
        <f>Parametrit!$B$4-2024</f>
        <v>0</v>
      </c>
      <c r="F42" s="24"/>
      <c r="G42" s="24"/>
      <c r="H42" s="40" t="str">
        <f>IF('Investoinnit ennen 2024'!G42&gt;0,'Investoinnit ennen 2024'!G42,"")</f>
        <v/>
      </c>
      <c r="I42" s="26">
        <f t="shared" si="2"/>
        <v>0</v>
      </c>
      <c r="J42" s="21">
        <f t="shared" si="3"/>
        <v>0</v>
      </c>
      <c r="K42" s="21">
        <f t="shared" si="4"/>
        <v>0</v>
      </c>
      <c r="L42" s="21">
        <f t="shared" si="5"/>
        <v>0</v>
      </c>
      <c r="M42" s="22" cm="1">
        <f t="array" ref="M42">ROUND('Investoinnit ennen 2024'!K42*(Parametrit!$B$8/Parametrit!$B$7),_xlfn.IFS('2024'!U42=100,-2,'2024'!U42=10,-1,U42=1,0))</f>
        <v>4140</v>
      </c>
      <c r="N42" s="22"/>
      <c r="O42" s="21"/>
      <c r="P42" s="21"/>
      <c r="Q42" s="23">
        <f>'Investoinnit ennen 2024'!M42</f>
        <v>35</v>
      </c>
      <c r="R42" s="92">
        <f>'Investoinnit ennen 2024'!N42</f>
        <v>45</v>
      </c>
      <c r="S42" s="11" t="str">
        <f t="shared" si="10"/>
        <v>OK</v>
      </c>
      <c r="U42" s="94">
        <v>10</v>
      </c>
    </row>
    <row r="43" spans="1:21" ht="15.75" thickBot="1" x14ac:dyDescent="0.3">
      <c r="A43" s="60" t="s">
        <v>74</v>
      </c>
      <c r="B43" s="26">
        <f t="shared" si="0"/>
        <v>0</v>
      </c>
      <c r="C43" s="24"/>
      <c r="D43" s="21">
        <f t="shared" si="1"/>
        <v>0</v>
      </c>
      <c r="E43" s="21">
        <f>Parametrit!$B$4-2024</f>
        <v>0</v>
      </c>
      <c r="F43" s="24"/>
      <c r="G43" s="24"/>
      <c r="H43" s="40" t="str">
        <f>IF('Investoinnit ennen 2024'!G43&gt;0,'Investoinnit ennen 2024'!G43,"")</f>
        <v/>
      </c>
      <c r="I43" s="26">
        <f t="shared" si="2"/>
        <v>0</v>
      </c>
      <c r="J43" s="21">
        <f t="shared" si="3"/>
        <v>0</v>
      </c>
      <c r="K43" s="21">
        <f t="shared" si="4"/>
        <v>0</v>
      </c>
      <c r="L43" s="21">
        <f t="shared" si="5"/>
        <v>0</v>
      </c>
      <c r="M43" s="22" cm="1">
        <f t="array" ref="M43">ROUND('Investoinnit ennen 2024'!K43*(Parametrit!$B$8/Parametrit!$B$7),_xlfn.IFS('2024'!U43=100,-2,'2024'!U43=10,-1,U43=1,0))</f>
        <v>6210</v>
      </c>
      <c r="N43" s="22"/>
      <c r="O43" s="22"/>
      <c r="P43" s="22"/>
      <c r="Q43" s="23">
        <f>'Investoinnit ennen 2024'!M43</f>
        <v>35</v>
      </c>
      <c r="R43" s="92">
        <f>'Investoinnit ennen 2024'!N43</f>
        <v>45</v>
      </c>
      <c r="S43" s="11" t="str">
        <f t="shared" si="10"/>
        <v>OK</v>
      </c>
      <c r="U43" s="94">
        <v>10</v>
      </c>
    </row>
    <row r="44" spans="1:21" ht="15.75" thickBot="1" x14ac:dyDescent="0.3">
      <c r="A44" s="60" t="s">
        <v>75</v>
      </c>
      <c r="B44" s="26">
        <f t="shared" si="0"/>
        <v>0</v>
      </c>
      <c r="C44" s="24"/>
      <c r="D44" s="21">
        <f t="shared" si="1"/>
        <v>0</v>
      </c>
      <c r="E44" s="21">
        <f>Parametrit!$B$4-2024</f>
        <v>0</v>
      </c>
      <c r="F44" s="24"/>
      <c r="G44" s="24"/>
      <c r="H44" s="40" t="str">
        <f>IF('Investoinnit ennen 2024'!G44&gt;0,'Investoinnit ennen 2024'!G44,"")</f>
        <v/>
      </c>
      <c r="I44" s="26">
        <f t="shared" si="2"/>
        <v>0</v>
      </c>
      <c r="J44" s="21">
        <f t="shared" si="3"/>
        <v>0</v>
      </c>
      <c r="K44" s="21">
        <f t="shared" si="4"/>
        <v>0</v>
      </c>
      <c r="L44" s="21">
        <f t="shared" si="5"/>
        <v>0</v>
      </c>
      <c r="M44" s="22" cm="1">
        <f t="array" ref="M44">ROUND('Investoinnit ennen 2024'!K44*(Parametrit!$B$8/Parametrit!$B$7),_xlfn.IFS('2024'!U44=100,-2,'2024'!U44=10,-1,U44=1,0))</f>
        <v>12690</v>
      </c>
      <c r="N44" s="22"/>
      <c r="O44" s="21"/>
      <c r="P44" s="21"/>
      <c r="Q44" s="23">
        <f>'Investoinnit ennen 2024'!M44</f>
        <v>35</v>
      </c>
      <c r="R44" s="92">
        <f>'Investoinnit ennen 2024'!N44</f>
        <v>45</v>
      </c>
      <c r="S44" s="11" t="str">
        <f t="shared" si="10"/>
        <v>OK</v>
      </c>
      <c r="U44" s="94">
        <v>10</v>
      </c>
    </row>
    <row r="45" spans="1:21" ht="15.75" thickBot="1" x14ac:dyDescent="0.3">
      <c r="A45" s="27" t="s">
        <v>76</v>
      </c>
      <c r="B45" s="91"/>
      <c r="C45" s="86"/>
      <c r="D45" s="5"/>
      <c r="E45" s="5"/>
      <c r="F45" s="37"/>
      <c r="G45" s="37"/>
      <c r="H45" s="41"/>
      <c r="I45" s="91"/>
      <c r="J45" s="5"/>
      <c r="K45" s="5"/>
      <c r="L45" s="5"/>
      <c r="M45" s="89"/>
      <c r="N45" s="89"/>
      <c r="O45" s="5"/>
      <c r="P45" s="5"/>
      <c r="Q45" s="90"/>
      <c r="R45" s="87"/>
      <c r="U45" s="94"/>
    </row>
    <row r="46" spans="1:21" ht="15.75" thickBot="1" x14ac:dyDescent="0.3">
      <c r="A46" s="58" t="s">
        <v>77</v>
      </c>
      <c r="B46" s="91"/>
      <c r="C46" s="86"/>
      <c r="D46" s="5"/>
      <c r="E46" s="5"/>
      <c r="F46" s="86"/>
      <c r="G46" s="86"/>
      <c r="H46" s="105"/>
      <c r="I46" s="91"/>
      <c r="J46" s="5"/>
      <c r="K46" s="5"/>
      <c r="L46" s="5"/>
      <c r="M46" s="89"/>
      <c r="N46" s="89"/>
      <c r="O46" s="89"/>
      <c r="P46" s="89"/>
      <c r="Q46" s="90"/>
      <c r="R46" s="87"/>
      <c r="S46"/>
      <c r="U46" s="94">
        <v>10</v>
      </c>
    </row>
    <row r="47" spans="1:21" ht="15.75" thickBot="1" x14ac:dyDescent="0.3">
      <c r="A47" s="60" t="s">
        <v>78</v>
      </c>
      <c r="B47" s="26">
        <f t="shared" si="0"/>
        <v>0</v>
      </c>
      <c r="C47" s="24"/>
      <c r="D47" s="21">
        <f t="shared" si="1"/>
        <v>0</v>
      </c>
      <c r="E47" s="21">
        <f>Parametrit!$B$4-2024</f>
        <v>0</v>
      </c>
      <c r="F47" s="24"/>
      <c r="G47" s="24"/>
      <c r="H47" s="40" t="str">
        <f>IF('Investoinnit ennen 2024'!G47&gt;0,'Investoinnit ennen 2024'!G47,"")</f>
        <v/>
      </c>
      <c r="I47" s="26">
        <f t="shared" si="2"/>
        <v>0</v>
      </c>
      <c r="J47" s="21">
        <f t="shared" si="3"/>
        <v>0</v>
      </c>
      <c r="K47" s="21">
        <f t="shared" si="4"/>
        <v>0</v>
      </c>
      <c r="L47" s="21">
        <f t="shared" si="5"/>
        <v>0</v>
      </c>
      <c r="M47" s="22" cm="1">
        <f t="array" ref="M47">ROUND('Investoinnit ennen 2024'!K47*(Parametrit!$B$8/Parametrit!$B$7),_xlfn.IFS('2024'!U47=100,-2,'2024'!U47=10,-1,U47=1,0))</f>
        <v>460</v>
      </c>
      <c r="N47" s="22"/>
      <c r="O47" s="22"/>
      <c r="P47" s="22"/>
      <c r="Q47" s="23">
        <f>'Investoinnit ennen 2024'!M47</f>
        <v>15</v>
      </c>
      <c r="R47" s="92">
        <f>'Investoinnit ennen 2024'!N47</f>
        <v>25</v>
      </c>
      <c r="S47" s="11" t="str">
        <f t="shared" ref="S47:S54" si="11">IF(AND(B47&gt;0,C47=""),"Ilmoita tuella rahoitettu osuus",IF(C47&gt;100,"Tuella rahoitettu osuus ei voi olla yli 100",IF(AND(B47&gt;0,H47=""),"Pitoaika puuttuu",IF(E47&gt;H47,"Keski-ikä ei voi olla suurempi kuin pitoaika",IF(AND(B47&gt;0,E47=""),"Keski-ikä puuttuu",IF(AND(B47&gt;0,OR(H47&lt;Q47,H47&gt;R47)),"Syötetty pitoaika ei ole pitoaikavälin sisällä","OK"))))))</f>
        <v>OK</v>
      </c>
      <c r="U47" s="94">
        <v>10</v>
      </c>
    </row>
    <row r="48" spans="1:21" ht="15.75" thickBot="1" x14ac:dyDescent="0.3">
      <c r="A48" s="60" t="s">
        <v>79</v>
      </c>
      <c r="B48" s="26">
        <f t="shared" si="0"/>
        <v>0</v>
      </c>
      <c r="C48" s="24"/>
      <c r="D48" s="21">
        <f t="shared" si="1"/>
        <v>0</v>
      </c>
      <c r="E48" s="21">
        <f>Parametrit!$B$4-2024</f>
        <v>0</v>
      </c>
      <c r="F48" s="24"/>
      <c r="G48" s="24"/>
      <c r="H48" s="40" t="str">
        <f>IF('Investoinnit ennen 2024'!G48&gt;0,'Investoinnit ennen 2024'!G48,"")</f>
        <v/>
      </c>
      <c r="I48" s="26">
        <f t="shared" si="2"/>
        <v>0</v>
      </c>
      <c r="J48" s="21">
        <f t="shared" si="3"/>
        <v>0</v>
      </c>
      <c r="K48" s="21">
        <f t="shared" si="4"/>
        <v>0</v>
      </c>
      <c r="L48" s="21">
        <f t="shared" si="5"/>
        <v>0</v>
      </c>
      <c r="M48" s="22" cm="1">
        <f t="array" ref="M48">ROUND('Investoinnit ennen 2024'!K48*(Parametrit!$B$8/Parametrit!$B$7),_xlfn.IFS('2024'!U48=100,-2,'2024'!U48=10,-1,U48=1,0))</f>
        <v>1170</v>
      </c>
      <c r="N48" s="22"/>
      <c r="O48" s="21"/>
      <c r="P48" s="21"/>
      <c r="Q48" s="23">
        <f>'Investoinnit ennen 2024'!M48</f>
        <v>15</v>
      </c>
      <c r="R48" s="92">
        <f>'Investoinnit ennen 2024'!N48</f>
        <v>25</v>
      </c>
      <c r="S48" s="11" t="str">
        <f t="shared" si="11"/>
        <v>OK</v>
      </c>
      <c r="U48" s="94">
        <v>10</v>
      </c>
    </row>
    <row r="49" spans="1:21" ht="15.75" thickBot="1" x14ac:dyDescent="0.3">
      <c r="A49" s="60" t="s">
        <v>80</v>
      </c>
      <c r="B49" s="26">
        <f t="shared" si="0"/>
        <v>0</v>
      </c>
      <c r="C49" s="24"/>
      <c r="D49" s="21">
        <f t="shared" si="1"/>
        <v>0</v>
      </c>
      <c r="E49" s="21">
        <f>Parametrit!$B$4-2024</f>
        <v>0</v>
      </c>
      <c r="F49" s="24"/>
      <c r="G49" s="24"/>
      <c r="H49" s="40" t="str">
        <f>IF('Investoinnit ennen 2024'!G49&gt;0,'Investoinnit ennen 2024'!G49,"")</f>
        <v/>
      </c>
      <c r="I49" s="26">
        <f t="shared" si="2"/>
        <v>0</v>
      </c>
      <c r="J49" s="21">
        <f t="shared" si="3"/>
        <v>0</v>
      </c>
      <c r="K49" s="21">
        <f t="shared" si="4"/>
        <v>0</v>
      </c>
      <c r="L49" s="21">
        <f t="shared" si="5"/>
        <v>0</v>
      </c>
      <c r="M49" s="22" cm="1">
        <f t="array" ref="M49">ROUND('Investoinnit ennen 2024'!K49*(Parametrit!$B$8/Parametrit!$B$7),_xlfn.IFS('2024'!U49=100,-2,'2024'!U49=10,-1,U49=1,0))</f>
        <v>3450</v>
      </c>
      <c r="N49" s="22"/>
      <c r="O49" s="21"/>
      <c r="P49" s="21"/>
      <c r="Q49" s="23">
        <f>'Investoinnit ennen 2024'!M49</f>
        <v>15</v>
      </c>
      <c r="R49" s="92">
        <f>'Investoinnit ennen 2024'!N49</f>
        <v>25</v>
      </c>
      <c r="S49" s="11" t="str">
        <f t="shared" si="11"/>
        <v>OK</v>
      </c>
      <c r="U49" s="94">
        <v>10</v>
      </c>
    </row>
    <row r="50" spans="1:21" ht="15.75" thickBot="1" x14ac:dyDescent="0.3">
      <c r="A50" s="60" t="s">
        <v>81</v>
      </c>
      <c r="B50" s="26">
        <f t="shared" si="0"/>
        <v>0</v>
      </c>
      <c r="C50" s="24"/>
      <c r="D50" s="21">
        <f t="shared" si="1"/>
        <v>0</v>
      </c>
      <c r="E50" s="21">
        <f>Parametrit!$B$4-2024</f>
        <v>0</v>
      </c>
      <c r="F50" s="24"/>
      <c r="G50" s="24"/>
      <c r="H50" s="40" t="str">
        <f>IF('Investoinnit ennen 2024'!G50&gt;0,'Investoinnit ennen 2024'!G50,"")</f>
        <v/>
      </c>
      <c r="I50" s="26">
        <f t="shared" si="2"/>
        <v>0</v>
      </c>
      <c r="J50" s="21">
        <f t="shared" si="3"/>
        <v>0</v>
      </c>
      <c r="K50" s="21">
        <f t="shared" si="4"/>
        <v>0</v>
      </c>
      <c r="L50" s="21">
        <f t="shared" si="5"/>
        <v>0</v>
      </c>
      <c r="M50" s="22" cm="1">
        <f t="array" ref="M50">ROUND('Investoinnit ennen 2024'!K50*(Parametrit!$B$8/Parametrit!$B$7),_xlfn.IFS('2024'!U50=100,-2,'2024'!U50=10,-1,U50=1,0))</f>
        <v>5110</v>
      </c>
      <c r="N50" s="22"/>
      <c r="O50" s="21"/>
      <c r="P50" s="21"/>
      <c r="Q50" s="23">
        <f>'Investoinnit ennen 2024'!M50</f>
        <v>15</v>
      </c>
      <c r="R50" s="92">
        <f>'Investoinnit ennen 2024'!N50</f>
        <v>25</v>
      </c>
      <c r="S50" s="11" t="str">
        <f t="shared" si="11"/>
        <v>OK</v>
      </c>
      <c r="U50" s="94">
        <v>10</v>
      </c>
    </row>
    <row r="51" spans="1:21" ht="15.75" thickBot="1" x14ac:dyDescent="0.3">
      <c r="A51" s="60" t="s">
        <v>82</v>
      </c>
      <c r="B51" s="26">
        <f t="shared" si="0"/>
        <v>0</v>
      </c>
      <c r="C51" s="24"/>
      <c r="D51" s="21">
        <f t="shared" si="1"/>
        <v>0</v>
      </c>
      <c r="E51" s="21">
        <f>Parametrit!$B$4-2024</f>
        <v>0</v>
      </c>
      <c r="F51" s="24"/>
      <c r="G51" s="24"/>
      <c r="H51" s="40" t="str">
        <f>IF('Investoinnit ennen 2024'!G51&gt;0,'Investoinnit ennen 2024'!G51,"")</f>
        <v/>
      </c>
      <c r="I51" s="26">
        <f t="shared" si="2"/>
        <v>0</v>
      </c>
      <c r="J51" s="21">
        <f t="shared" si="3"/>
        <v>0</v>
      </c>
      <c r="K51" s="21">
        <f t="shared" si="4"/>
        <v>0</v>
      </c>
      <c r="L51" s="21">
        <f t="shared" si="5"/>
        <v>0</v>
      </c>
      <c r="M51" s="22" cm="1">
        <f t="array" ref="M51">ROUND('Investoinnit ennen 2024'!K51*(Parametrit!$B$8/Parametrit!$B$7),_xlfn.IFS('2024'!U51=100,-2,'2024'!U51=10,-1,U51=1,0))</f>
        <v>3320</v>
      </c>
      <c r="N51" s="22"/>
      <c r="O51" s="21"/>
      <c r="P51" s="21"/>
      <c r="Q51" s="23">
        <f>'Investoinnit ennen 2024'!M51</f>
        <v>15</v>
      </c>
      <c r="R51" s="92">
        <f>'Investoinnit ennen 2024'!N51</f>
        <v>25</v>
      </c>
      <c r="S51" s="11" t="str">
        <f t="shared" si="11"/>
        <v>OK</v>
      </c>
      <c r="U51" s="94">
        <v>10</v>
      </c>
    </row>
    <row r="52" spans="1:21" ht="15.75" thickBot="1" x14ac:dyDescent="0.3">
      <c r="A52" s="60" t="s">
        <v>83</v>
      </c>
      <c r="B52" s="26">
        <f t="shared" si="0"/>
        <v>0</v>
      </c>
      <c r="C52" s="24"/>
      <c r="D52" s="21">
        <f t="shared" si="1"/>
        <v>0</v>
      </c>
      <c r="E52" s="21">
        <f>Parametrit!$B$4-2024</f>
        <v>0</v>
      </c>
      <c r="F52" s="24"/>
      <c r="G52" s="24"/>
      <c r="H52" s="40" t="str">
        <f>IF('Investoinnit ennen 2024'!G52&gt;0,'Investoinnit ennen 2024'!G52,"")</f>
        <v/>
      </c>
      <c r="I52" s="26">
        <f t="shared" si="2"/>
        <v>0</v>
      </c>
      <c r="J52" s="21">
        <f t="shared" si="3"/>
        <v>0</v>
      </c>
      <c r="K52" s="21">
        <f t="shared" si="4"/>
        <v>0</v>
      </c>
      <c r="L52" s="21">
        <f t="shared" si="5"/>
        <v>0</v>
      </c>
      <c r="M52" s="22" cm="1">
        <f t="array" ref="M52">ROUND('Investoinnit ennen 2024'!K52*(Parametrit!$B$8/Parametrit!$B$7),_xlfn.IFS('2024'!U52=100,-2,'2024'!U52=10,-1,U52=1,0))</f>
        <v>490</v>
      </c>
      <c r="N52" s="22"/>
      <c r="O52" s="21"/>
      <c r="P52" s="21"/>
      <c r="Q52" s="23">
        <f>'Investoinnit ennen 2024'!M52</f>
        <v>15</v>
      </c>
      <c r="R52" s="92">
        <f>'Investoinnit ennen 2024'!N52</f>
        <v>25</v>
      </c>
      <c r="S52" s="11" t="str">
        <f t="shared" si="11"/>
        <v>OK</v>
      </c>
      <c r="U52" s="94">
        <v>10</v>
      </c>
    </row>
    <row r="53" spans="1:21" ht="15.75" thickBot="1" x14ac:dyDescent="0.3">
      <c r="A53" s="58" t="s">
        <v>84</v>
      </c>
      <c r="B53" s="91"/>
      <c r="C53" s="86"/>
      <c r="D53" s="5"/>
      <c r="E53" s="5"/>
      <c r="F53" s="86"/>
      <c r="G53" s="86"/>
      <c r="H53" s="105"/>
      <c r="I53" s="91"/>
      <c r="J53" s="5"/>
      <c r="K53" s="5"/>
      <c r="L53" s="5"/>
      <c r="M53" s="89"/>
      <c r="N53" s="89"/>
      <c r="O53" s="5"/>
      <c r="P53" s="5"/>
      <c r="Q53" s="90"/>
      <c r="R53" s="87"/>
    </row>
    <row r="54" spans="1:21" ht="15.75" thickBot="1" x14ac:dyDescent="0.3">
      <c r="A54" s="60" t="s">
        <v>78</v>
      </c>
      <c r="B54" s="26">
        <f t="shared" si="0"/>
        <v>0</v>
      </c>
      <c r="C54" s="24"/>
      <c r="D54" s="21">
        <f t="shared" si="1"/>
        <v>0</v>
      </c>
      <c r="E54" s="21">
        <f>Parametrit!$B$4-2024</f>
        <v>0</v>
      </c>
      <c r="F54" s="24"/>
      <c r="G54" s="24"/>
      <c r="H54" s="40" t="str">
        <f>IF('Investoinnit ennen 2024'!G54&gt;0,'Investoinnit ennen 2024'!G54,"")</f>
        <v/>
      </c>
      <c r="I54" s="26">
        <f t="shared" si="2"/>
        <v>0</v>
      </c>
      <c r="J54" s="21">
        <f t="shared" si="3"/>
        <v>0</v>
      </c>
      <c r="K54" s="21">
        <f t="shared" si="4"/>
        <v>0</v>
      </c>
      <c r="L54" s="21">
        <f t="shared" si="5"/>
        <v>0</v>
      </c>
      <c r="M54" s="22" cm="1">
        <f t="array" ref="M54">ROUND('Investoinnit ennen 2024'!K54*(Parametrit!$B$8/Parametrit!$B$7),_xlfn.IFS('2024'!U54=100,-2,'2024'!U54=10,-1,U54=1,0))</f>
        <v>270</v>
      </c>
      <c r="N54" s="22"/>
      <c r="O54" s="22"/>
      <c r="P54" s="22"/>
      <c r="Q54" s="23">
        <f>'Investoinnit ennen 2024'!M54</f>
        <v>15</v>
      </c>
      <c r="R54" s="92">
        <f>'Investoinnit ennen 2024'!N54</f>
        <v>25</v>
      </c>
      <c r="S54" s="11" t="str">
        <f t="shared" si="11"/>
        <v>OK</v>
      </c>
      <c r="U54" s="94">
        <v>10</v>
      </c>
    </row>
    <row r="55" spans="1:21" ht="15.75" thickBot="1" x14ac:dyDescent="0.3">
      <c r="A55" s="60" t="s">
        <v>79</v>
      </c>
      <c r="B55" s="26">
        <f t="shared" si="0"/>
        <v>0</v>
      </c>
      <c r="C55" s="24"/>
      <c r="D55" s="21">
        <f t="shared" si="1"/>
        <v>0</v>
      </c>
      <c r="E55" s="21">
        <f>Parametrit!$B$4-2024</f>
        <v>0</v>
      </c>
      <c r="F55" s="24"/>
      <c r="G55" s="24"/>
      <c r="H55" s="40" t="str">
        <f>IF('Investoinnit ennen 2024'!G55&gt;0,'Investoinnit ennen 2024'!G55,"")</f>
        <v/>
      </c>
      <c r="I55" s="26">
        <f t="shared" si="2"/>
        <v>0</v>
      </c>
      <c r="J55" s="21">
        <f t="shared" si="3"/>
        <v>0</v>
      </c>
      <c r="K55" s="21">
        <f t="shared" si="4"/>
        <v>0</v>
      </c>
      <c r="L55" s="21">
        <f t="shared" si="5"/>
        <v>0</v>
      </c>
      <c r="M55" s="22" cm="1">
        <f t="array" ref="M55">ROUND('Investoinnit ennen 2024'!K55*(Parametrit!$B$8/Parametrit!$B$7),_xlfn.IFS('2024'!U55=100,-2,'2024'!U55=10,-1,U55=1,0))</f>
        <v>1030</v>
      </c>
      <c r="N55" s="22"/>
      <c r="O55" s="21"/>
      <c r="P55" s="21"/>
      <c r="Q55" s="23">
        <f>'Investoinnit ennen 2024'!M55</f>
        <v>15</v>
      </c>
      <c r="R55" s="92">
        <f>'Investoinnit ennen 2024'!N55</f>
        <v>25</v>
      </c>
      <c r="S55" s="11" t="str">
        <f t="shared" ref="S55:S60" si="12">IF(AND(B55&gt;0,C55=""),"Ilmoita tuella rahoitettu osuus",IF(C55&gt;100,"Tuella rahoitettu osuus ei voi olla yli 100",IF(AND(B55&gt;0,H55=""),"Pitoaika puuttuu",IF(E55&gt;H55,"Keski-ikä ei voi olla suurempi kuin pitoaika",IF(AND(B55&gt;0,E55=""),"Keski-ikä puuttuu",IF(AND(B55&gt;0,OR(H55&lt;Q55,H55&gt;R55)),"Syötetty pitoaika ei ole pitoaikavälin sisällä",IF(AND(B55&gt;0,O55=0),"Syötä kaivun hintavaikutus Kaivun hintavaikutus -välilehdelle","OK")))))))</f>
        <v>OK</v>
      </c>
      <c r="U55" s="94">
        <v>10</v>
      </c>
    </row>
    <row r="56" spans="1:21" ht="15.75" thickBot="1" x14ac:dyDescent="0.3">
      <c r="A56" s="60" t="s">
        <v>85</v>
      </c>
      <c r="B56" s="26">
        <f t="shared" si="0"/>
        <v>0</v>
      </c>
      <c r="C56" s="24"/>
      <c r="D56" s="21">
        <f t="shared" si="1"/>
        <v>0</v>
      </c>
      <c r="E56" s="21">
        <f>Parametrit!$B$4-2024</f>
        <v>0</v>
      </c>
      <c r="F56" s="24"/>
      <c r="G56" s="24"/>
      <c r="H56" s="40" t="str">
        <f>IF('Investoinnit ennen 2024'!G56&gt;0,'Investoinnit ennen 2024'!G56,"")</f>
        <v/>
      </c>
      <c r="I56" s="26">
        <f t="shared" si="2"/>
        <v>0</v>
      </c>
      <c r="J56" s="21">
        <f t="shared" si="3"/>
        <v>0</v>
      </c>
      <c r="K56" s="21">
        <f t="shared" si="4"/>
        <v>0</v>
      </c>
      <c r="L56" s="21">
        <f t="shared" si="5"/>
        <v>0</v>
      </c>
      <c r="M56" s="22" cm="1">
        <f t="array" ref="M56">ROUND('Investoinnit ennen 2024'!K56*(Parametrit!$B$8/Parametrit!$B$7),_xlfn.IFS('2024'!U56=100,-2,'2024'!U56=10,-1,U56=1,0))</f>
        <v>1600</v>
      </c>
      <c r="N56" s="22"/>
      <c r="O56" s="21"/>
      <c r="P56" s="21"/>
      <c r="Q56" s="23">
        <f>'Investoinnit ennen 2024'!M56</f>
        <v>15</v>
      </c>
      <c r="R56" s="92">
        <f>'Investoinnit ennen 2024'!N56</f>
        <v>25</v>
      </c>
      <c r="S56" s="11" t="str">
        <f t="shared" si="12"/>
        <v>OK</v>
      </c>
      <c r="U56" s="94">
        <v>10</v>
      </c>
    </row>
    <row r="57" spans="1:21" ht="15.75" thickBot="1" x14ac:dyDescent="0.3">
      <c r="A57" s="60" t="s">
        <v>86</v>
      </c>
      <c r="B57" s="26">
        <f t="shared" si="0"/>
        <v>0</v>
      </c>
      <c r="C57" s="24"/>
      <c r="D57" s="21">
        <f t="shared" si="1"/>
        <v>0</v>
      </c>
      <c r="E57" s="21">
        <f>Parametrit!$B$4-2024</f>
        <v>0</v>
      </c>
      <c r="F57" s="24"/>
      <c r="G57" s="24"/>
      <c r="H57" s="40" t="str">
        <f>IF('Investoinnit ennen 2024'!G57&gt;0,'Investoinnit ennen 2024'!G57,"")</f>
        <v/>
      </c>
      <c r="I57" s="26">
        <f t="shared" si="2"/>
        <v>0</v>
      </c>
      <c r="J57" s="21">
        <f t="shared" si="3"/>
        <v>0</v>
      </c>
      <c r="K57" s="21">
        <f t="shared" si="4"/>
        <v>0</v>
      </c>
      <c r="L57" s="21">
        <f t="shared" si="5"/>
        <v>0</v>
      </c>
      <c r="M57" s="22" cm="1">
        <f t="array" ref="M57">ROUND('Investoinnit ennen 2024'!K57*(Parametrit!$B$8/Parametrit!$B$7),_xlfn.IFS('2024'!U57=100,-2,'2024'!U57=10,-1,U57=1,0))</f>
        <v>2170</v>
      </c>
      <c r="N57" s="22"/>
      <c r="O57" s="21"/>
      <c r="P57" s="21"/>
      <c r="Q57" s="23">
        <f>'Investoinnit ennen 2024'!M57</f>
        <v>15</v>
      </c>
      <c r="R57" s="92">
        <f>'Investoinnit ennen 2024'!N57</f>
        <v>25</v>
      </c>
      <c r="S57" s="11" t="str">
        <f t="shared" si="12"/>
        <v>OK</v>
      </c>
      <c r="U57" s="94">
        <v>10</v>
      </c>
    </row>
    <row r="58" spans="1:21" ht="15.75" thickBot="1" x14ac:dyDescent="0.3">
      <c r="A58" s="27" t="s">
        <v>87</v>
      </c>
      <c r="B58" s="91"/>
      <c r="C58" s="86"/>
      <c r="D58" s="5"/>
      <c r="E58" s="5"/>
      <c r="F58" s="37"/>
      <c r="G58" s="37"/>
      <c r="H58" s="41"/>
      <c r="I58" s="91"/>
      <c r="J58" s="5"/>
      <c r="K58" s="5"/>
      <c r="L58" s="5"/>
      <c r="M58" s="89"/>
      <c r="N58" s="89"/>
      <c r="O58" s="5"/>
      <c r="P58" s="5"/>
      <c r="Q58" s="90"/>
      <c r="R58" s="87"/>
    </row>
    <row r="59" spans="1:21" ht="15.75" thickBot="1" x14ac:dyDescent="0.3">
      <c r="A59" s="58" t="s">
        <v>88</v>
      </c>
      <c r="B59" s="91"/>
      <c r="C59" s="86"/>
      <c r="D59" s="5"/>
      <c r="E59" s="5"/>
      <c r="F59" s="86"/>
      <c r="G59" s="86"/>
      <c r="H59" s="105"/>
      <c r="I59" s="91"/>
      <c r="J59" s="5"/>
      <c r="K59" s="5"/>
      <c r="L59" s="5"/>
      <c r="M59" s="89"/>
      <c r="N59" s="89"/>
      <c r="O59" s="5"/>
      <c r="P59" s="5"/>
      <c r="Q59" s="90"/>
      <c r="R59" s="87"/>
    </row>
    <row r="60" spans="1:21" ht="15.75" thickBot="1" x14ac:dyDescent="0.3">
      <c r="A60" s="60" t="s">
        <v>89</v>
      </c>
      <c r="B60" s="70">
        <f t="shared" si="0"/>
        <v>0</v>
      </c>
      <c r="C60" s="39"/>
      <c r="D60" s="25">
        <f t="shared" si="1"/>
        <v>0</v>
      </c>
      <c r="E60" s="25">
        <f>Parametrit!$B$4-2024</f>
        <v>0</v>
      </c>
      <c r="F60" s="39"/>
      <c r="G60" s="39"/>
      <c r="H60" s="73" t="str">
        <f>IF('Investoinnit ennen 2024'!G60&gt;0,'Investoinnit ennen 2024'!G60,"")</f>
        <v/>
      </c>
      <c r="I60" s="70">
        <f t="shared" si="2"/>
        <v>0</v>
      </c>
      <c r="J60" s="25">
        <f t="shared" si="3"/>
        <v>0</v>
      </c>
      <c r="K60" s="25">
        <f t="shared" si="4"/>
        <v>0</v>
      </c>
      <c r="L60" s="25">
        <f t="shared" si="5"/>
        <v>0</v>
      </c>
      <c r="M60" s="88" cm="1">
        <f t="array" ref="M60">ROUND('Investoinnit ennen 2024'!K60*(Parametrit!$B$8/Parametrit!$B$7),_xlfn.IFS('2024'!U60=100,-2,'2024'!U60=10,-1,U60=1,0))</f>
        <v>5600</v>
      </c>
      <c r="N60" s="88"/>
      <c r="O60" s="25"/>
      <c r="P60" s="25"/>
      <c r="Q60" s="93">
        <f>'Investoinnit ennen 2024'!M60</f>
        <v>20</v>
      </c>
      <c r="R60" s="95">
        <f>'Investoinnit ennen 2024'!N60</f>
        <v>20</v>
      </c>
      <c r="S60" s="11" t="str">
        <f t="shared" si="12"/>
        <v>OK</v>
      </c>
      <c r="U60">
        <v>100</v>
      </c>
    </row>
    <row r="61" spans="1:21" x14ac:dyDescent="0.25">
      <c r="I61" s="28">
        <f>SUM(I4:I60)</f>
        <v>0</v>
      </c>
      <c r="J61" s="28">
        <f>SUM(J4:J60)</f>
        <v>0</v>
      </c>
      <c r="K61" s="28">
        <f>SUM(K4:K60)</f>
        <v>0</v>
      </c>
      <c r="L61" s="28">
        <f>SUM(L4:L60)</f>
        <v>0</v>
      </c>
    </row>
    <row r="62" spans="1:21" x14ac:dyDescent="0.25">
      <c r="M62" s="55"/>
    </row>
  </sheetData>
  <sheetProtection algorithmName="SHA-512" hashValue="d46NHd3c25xV/2uodq0l0Y5O+VL2XoC0Pzh7r08t+MefouiSRERb2NEFlY8rZOzE6aUeUZOVrtLv+n9fgbcz0Q==" saltValue="/0dvApTQuTwF++pR/vZy0g==" spinCount="100000" sheet="1" objects="1" scenarios="1" sort="0" autoFilter="0"/>
  <autoFilter ref="A1:U61" xr:uid="{DFEB5286-4A83-49B0-8CF3-5896794CE259}"/>
  <conditionalFormatting sqref="S4:S60">
    <cfRule type="containsBlanks" dxfId="11" priority="1">
      <formula>LEN(TRIM(S4))=0</formula>
    </cfRule>
    <cfRule type="notContainsText" dxfId="10" priority="2" operator="notContains" text="OK">
      <formula>ISERROR(SEARCH("OK",S4))</formula>
    </cfRule>
    <cfRule type="containsText" dxfId="9" priority="3" operator="containsText" text="OK">
      <formula>NOT(ISERROR(SEARCH("OK",S4)))</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0664C-2943-4F6B-9F06-EDBC6B69ADD1}">
  <dimension ref="A1:U62"/>
  <sheetViews>
    <sheetView zoomScaleNormal="100" workbookViewId="0">
      <pane ySplit="1" topLeftCell="A2" activePane="bottomLeft" state="frozen"/>
      <selection pane="bottomLeft" activeCell="C4" sqref="C4"/>
    </sheetView>
  </sheetViews>
  <sheetFormatPr defaultRowHeight="15" x14ac:dyDescent="0.25"/>
  <cols>
    <col min="1" max="1" width="95.5703125" style="1" customWidth="1"/>
    <col min="2" max="2" width="17.42578125" style="94" customWidth="1"/>
    <col min="3" max="3" width="10.85546875" style="94" customWidth="1"/>
    <col min="4" max="12" width="9" style="94" customWidth="1"/>
    <col min="13" max="13" width="17.140625" style="94" customWidth="1"/>
    <col min="14" max="14" width="12.5703125" style="94" customWidth="1"/>
    <col min="15" max="15" width="13.7109375" style="94" customWidth="1"/>
    <col min="16" max="16" width="13.42578125" style="94" customWidth="1"/>
    <col min="17" max="18" width="13.28515625" style="94" customWidth="1"/>
    <col min="19" max="19" width="47.7109375" style="11" customWidth="1"/>
    <col min="20" max="20" width="9.140625" style="94"/>
    <col min="21" max="21" width="0" style="94" hidden="1" customWidth="1"/>
    <col min="22" max="16384" width="9.140625" style="94"/>
  </cols>
  <sheetData>
    <row r="1" spans="1:21" s="2" customFormat="1" ht="42.75" thickBot="1" x14ac:dyDescent="0.3">
      <c r="A1" s="56" t="s">
        <v>92</v>
      </c>
      <c r="B1" s="14" t="s">
        <v>99</v>
      </c>
      <c r="C1" s="14" t="s">
        <v>2</v>
      </c>
      <c r="D1" s="14" t="s">
        <v>3</v>
      </c>
      <c r="E1" s="14" t="s">
        <v>4</v>
      </c>
      <c r="F1" s="14" t="s">
        <v>100</v>
      </c>
      <c r="G1" s="14" t="s">
        <v>5</v>
      </c>
      <c r="H1" s="14" t="s">
        <v>1</v>
      </c>
      <c r="I1" s="14" t="s">
        <v>6</v>
      </c>
      <c r="J1" s="14" t="s">
        <v>7</v>
      </c>
      <c r="K1" s="14" t="s">
        <v>8</v>
      </c>
      <c r="L1" s="14" t="s">
        <v>9</v>
      </c>
      <c r="M1" s="46" t="s">
        <v>21</v>
      </c>
      <c r="N1" s="46" t="s">
        <v>23</v>
      </c>
      <c r="O1" s="14" t="s">
        <v>22</v>
      </c>
      <c r="P1" s="14" t="s">
        <v>24</v>
      </c>
      <c r="Q1" s="47" t="s">
        <v>19</v>
      </c>
      <c r="R1" s="14" t="s">
        <v>20</v>
      </c>
      <c r="S1" s="49" t="s">
        <v>18</v>
      </c>
    </row>
    <row r="2" spans="1:21" ht="15.75" thickBot="1" x14ac:dyDescent="0.3">
      <c r="A2" s="27" t="s">
        <v>34</v>
      </c>
      <c r="B2" s="18"/>
      <c r="C2" s="19"/>
      <c r="D2" s="19"/>
      <c r="E2" s="19"/>
      <c r="F2" s="19"/>
      <c r="G2" s="19"/>
      <c r="H2" s="20"/>
      <c r="I2" s="18"/>
      <c r="J2" s="19"/>
      <c r="K2" s="19"/>
      <c r="L2" s="19"/>
      <c r="M2" s="65"/>
      <c r="N2" s="65"/>
      <c r="O2" s="66"/>
      <c r="P2" s="66"/>
      <c r="Q2" s="65"/>
      <c r="R2" s="67"/>
      <c r="S2" s="94"/>
    </row>
    <row r="3" spans="1:21" ht="15.75" thickBot="1" x14ac:dyDescent="0.3">
      <c r="A3" s="58" t="s">
        <v>35</v>
      </c>
      <c r="B3" s="10"/>
      <c r="C3" s="12"/>
      <c r="D3" s="12"/>
      <c r="E3" s="12"/>
      <c r="F3" s="12"/>
      <c r="G3" s="12"/>
      <c r="H3" s="9"/>
      <c r="I3" s="10"/>
      <c r="J3" s="12"/>
      <c r="K3" s="12"/>
      <c r="L3" s="12"/>
      <c r="M3" s="4"/>
      <c r="N3" s="4"/>
      <c r="O3" s="5"/>
      <c r="P3" s="5"/>
      <c r="Q3" s="4"/>
      <c r="R3" s="68"/>
      <c r="S3" s="94"/>
      <c r="U3" s="2"/>
    </row>
    <row r="4" spans="1:21" ht="15.75" thickBot="1" x14ac:dyDescent="0.3">
      <c r="A4" s="60" t="s">
        <v>36</v>
      </c>
      <c r="B4" s="26">
        <f>F4-G4</f>
        <v>0</v>
      </c>
      <c r="C4" s="24"/>
      <c r="D4" s="21">
        <f>B4*C4/100</f>
        <v>0</v>
      </c>
      <c r="E4" s="21">
        <f>Parametrit!$B$4-2025</f>
        <v>-1</v>
      </c>
      <c r="F4" s="24"/>
      <c r="G4" s="24"/>
      <c r="H4" s="40" t="str">
        <f>IF('Investoinnit ennen 2024'!G4&gt;0,'Investoinnit ennen 2024'!G4,"")</f>
        <v/>
      </c>
      <c r="I4" s="26">
        <f>IF(N4="",(D4*(M4+O4))/1000,(D4*(N4+P4))/1000)</f>
        <v>0</v>
      </c>
      <c r="J4" s="21">
        <f>IF(D4=0,0,I4*(1-E4/H4))</f>
        <v>0</v>
      </c>
      <c r="K4" s="21">
        <f>IF(I4=0,0,I4/H4)</f>
        <v>0</v>
      </c>
      <c r="L4" s="21">
        <f>IF(N4="",(F4*(C4/100)*(M4+O4))/1000,(F4*(C4/100)*(N4+P4)/1000))</f>
        <v>0</v>
      </c>
      <c r="M4" s="22" cm="1">
        <f t="array" ref="M4">ROUND('Investoinnit ennen 2024'!K4*(Parametrit!$B$9/Parametrit!$B$7),_xlfn.IFS('2024'!U4=100,-2,'2024'!U4=10,-1,U4=1,0))</f>
        <v>0</v>
      </c>
      <c r="N4" s="22"/>
      <c r="O4" s="21">
        <f>'Kaivun hintavaikutus'!$B$5</f>
        <v>0</v>
      </c>
      <c r="P4" s="21">
        <f>'Kaivun hintavaikutus'!$C$5</f>
        <v>0</v>
      </c>
      <c r="Q4" s="23">
        <f>'Investoinnit ennen 2024'!M4</f>
        <v>35</v>
      </c>
      <c r="R4" s="92">
        <f>'Investoinnit ennen 2024'!N4</f>
        <v>55</v>
      </c>
      <c r="S4" s="11" t="str">
        <f>IF(AND(B4&gt;0,C4=""),"Ilmoita tuella rahoitettu osuus",IF(C4&gt;100,"Tuella rahoitettu osuus ei voi olla yli 100",IF(AND(B4&gt;0,H4=""),"Pitoaika puuttuu",IF(E4&gt;H4,"Keski-ikä ei voi olla suurempi kuin pitoaika",IF(AND(B4&gt;0,E4=""),"Keski-ikä puuttuu",IF(AND(B4&gt;0,OR(H4&lt;Q4,H4&gt;R4)),"Syötetty pitoaika ei ole pitoaikavälin sisällä",IF(AND(B4&gt;0,O4=0),"Syötä kaivun hintavaikutus Kaivun hintavaikutus -välilehdelle","OK")))))))</f>
        <v>OK</v>
      </c>
      <c r="U4" s="94">
        <v>1</v>
      </c>
    </row>
    <row r="5" spans="1:21" ht="15.75" thickBot="1" x14ac:dyDescent="0.3">
      <c r="A5" s="60" t="s">
        <v>37</v>
      </c>
      <c r="B5" s="26">
        <f t="shared" ref="B5:B11" si="0">F5-G5</f>
        <v>0</v>
      </c>
      <c r="C5" s="24"/>
      <c r="D5" s="21">
        <f t="shared" ref="D5:D11" si="1">B5*C5/100</f>
        <v>0</v>
      </c>
      <c r="E5" s="21">
        <f>Parametrit!$B$4-2025</f>
        <v>-1</v>
      </c>
      <c r="F5" s="24"/>
      <c r="G5" s="24"/>
      <c r="H5" s="40" t="str">
        <f>IF('Investoinnit ennen 2024'!G5&gt;0,'Investoinnit ennen 2024'!G5,"")</f>
        <v/>
      </c>
      <c r="I5" s="26">
        <f t="shared" ref="I5:I11" si="2">IF(N5="",(D5*(M5+O5))/1000,(D5*(N5+P5))/1000)</f>
        <v>0</v>
      </c>
      <c r="J5" s="21">
        <f t="shared" ref="J5:J11" si="3">IF(D5=0,0,I5*(1-E5/H5))</f>
        <v>0</v>
      </c>
      <c r="K5" s="21">
        <f t="shared" ref="K5:K11" si="4">IF(I5=0,0,I5/H5)</f>
        <v>0</v>
      </c>
      <c r="L5" s="21">
        <f t="shared" ref="L5:L11" si="5">IF(N5="",(F5*(C5/100)*(M5+O5))/1000,(F5*(C5/100)*(N5+P5)/1000))</f>
        <v>0</v>
      </c>
      <c r="M5" s="22" cm="1">
        <f t="array" ref="M5">ROUND('Investoinnit ennen 2024'!K5*(Parametrit!$B$9/Parametrit!$B$7),_xlfn.IFS('2024'!U5=100,-2,'2024'!U5=10,-1,U5=1,0))</f>
        <v>0</v>
      </c>
      <c r="N5" s="22"/>
      <c r="O5" s="21">
        <f>'Kaivun hintavaikutus'!$B$5</f>
        <v>0</v>
      </c>
      <c r="P5" s="21">
        <f>'Kaivun hintavaikutus'!$C$5</f>
        <v>0</v>
      </c>
      <c r="Q5" s="23">
        <f>'Investoinnit ennen 2024'!M5</f>
        <v>35</v>
      </c>
      <c r="R5" s="92">
        <f>'Investoinnit ennen 2024'!N5</f>
        <v>55</v>
      </c>
      <c r="S5" s="11" t="str">
        <f t="shared" ref="S5:S11" si="6">IF(AND(B5&gt;0,C5=""),"Ilmoita tuella rahoitettu osuus",IF(C5&gt;100,"Tuella rahoitettu osuus ei voi olla yli 100",IF(AND(B5&gt;0,H5=""),"Pitoaika puuttuu",IF(E5&gt;H5,"Keski-ikä ei voi olla suurempi kuin pitoaika",IF(AND(B5&gt;0,E5=""),"Keski-ikä puuttuu",IF(AND(B5&gt;0,OR(H5&lt;Q5,H5&gt;R5)),"Syötetty pitoaika ei ole pitoaikavälin sisällä",IF(AND(B5&gt;0,O5=0),"Syötä kaivun hintavaikutus Kaivun hintavaikutus -välilehdelle","OK")))))))</f>
        <v>OK</v>
      </c>
      <c r="U5" s="94">
        <v>1</v>
      </c>
    </row>
    <row r="6" spans="1:21" ht="15.75" thickBot="1" x14ac:dyDescent="0.3">
      <c r="A6" s="60" t="s">
        <v>38</v>
      </c>
      <c r="B6" s="26">
        <f t="shared" si="0"/>
        <v>0</v>
      </c>
      <c r="C6" s="24"/>
      <c r="D6" s="21">
        <f t="shared" si="1"/>
        <v>0</v>
      </c>
      <c r="E6" s="21">
        <f>Parametrit!$B$4-2025</f>
        <v>-1</v>
      </c>
      <c r="F6" s="24"/>
      <c r="G6" s="24"/>
      <c r="H6" s="40" t="str">
        <f>IF('Investoinnit ennen 2024'!G6&gt;0,'Investoinnit ennen 2024'!G6,"")</f>
        <v/>
      </c>
      <c r="I6" s="26">
        <f t="shared" si="2"/>
        <v>0</v>
      </c>
      <c r="J6" s="21">
        <f t="shared" si="3"/>
        <v>0</v>
      </c>
      <c r="K6" s="21">
        <f t="shared" si="4"/>
        <v>0</v>
      </c>
      <c r="L6" s="21">
        <f t="shared" si="5"/>
        <v>0</v>
      </c>
      <c r="M6" s="22" cm="1">
        <f t="array" ref="M6">ROUND('Investoinnit ennen 2024'!K6*(Parametrit!$B$9/Parametrit!$B$7),_xlfn.IFS('2024'!U6=100,-2,'2024'!U6=10,-1,U6=1,0))</f>
        <v>0</v>
      </c>
      <c r="N6" s="22"/>
      <c r="O6" s="21">
        <f>'Kaivun hintavaikutus'!$B$5</f>
        <v>0</v>
      </c>
      <c r="P6" s="21">
        <f>'Kaivun hintavaikutus'!$C$5</f>
        <v>0</v>
      </c>
      <c r="Q6" s="23">
        <f>'Investoinnit ennen 2024'!M6</f>
        <v>35</v>
      </c>
      <c r="R6" s="92">
        <f>'Investoinnit ennen 2024'!N6</f>
        <v>55</v>
      </c>
      <c r="S6" s="11" t="str">
        <f t="shared" si="6"/>
        <v>OK</v>
      </c>
      <c r="U6" s="94">
        <v>1</v>
      </c>
    </row>
    <row r="7" spans="1:21" ht="15.75" thickBot="1" x14ac:dyDescent="0.3">
      <c r="A7" s="60" t="s">
        <v>39</v>
      </c>
      <c r="B7" s="26">
        <f t="shared" si="0"/>
        <v>0</v>
      </c>
      <c r="C7" s="24"/>
      <c r="D7" s="21">
        <f t="shared" si="1"/>
        <v>0</v>
      </c>
      <c r="E7" s="21">
        <f>Parametrit!$B$4-2025</f>
        <v>-1</v>
      </c>
      <c r="F7" s="24"/>
      <c r="G7" s="24"/>
      <c r="H7" s="40" t="str">
        <f>IF('Investoinnit ennen 2024'!G7&gt;0,'Investoinnit ennen 2024'!G7,"")</f>
        <v/>
      </c>
      <c r="I7" s="26">
        <f t="shared" si="2"/>
        <v>0</v>
      </c>
      <c r="J7" s="21">
        <f t="shared" si="3"/>
        <v>0</v>
      </c>
      <c r="K7" s="21">
        <f t="shared" si="4"/>
        <v>0</v>
      </c>
      <c r="L7" s="21">
        <f t="shared" si="5"/>
        <v>0</v>
      </c>
      <c r="M7" s="22" cm="1">
        <f t="array" ref="M7">ROUND('Investoinnit ennen 2024'!K7*(Parametrit!$B$9/Parametrit!$B$7),_xlfn.IFS('2024'!U7=100,-2,'2024'!U7=10,-1,U7=1,0))</f>
        <v>0</v>
      </c>
      <c r="N7" s="22"/>
      <c r="O7" s="21">
        <f>'Kaivun hintavaikutus'!$B$5</f>
        <v>0</v>
      </c>
      <c r="P7" s="21">
        <f>'Kaivun hintavaikutus'!$C$5</f>
        <v>0</v>
      </c>
      <c r="Q7" s="23">
        <f>'Investoinnit ennen 2024'!M7</f>
        <v>35</v>
      </c>
      <c r="R7" s="92">
        <f>'Investoinnit ennen 2024'!N7</f>
        <v>55</v>
      </c>
      <c r="S7" s="11" t="str">
        <f t="shared" si="6"/>
        <v>OK</v>
      </c>
      <c r="U7" s="94">
        <v>1</v>
      </c>
    </row>
    <row r="8" spans="1:21" ht="15.75" thickBot="1" x14ac:dyDescent="0.3">
      <c r="A8" s="60" t="s">
        <v>40</v>
      </c>
      <c r="B8" s="26">
        <f t="shared" si="0"/>
        <v>0</v>
      </c>
      <c r="C8" s="24"/>
      <c r="D8" s="21">
        <f t="shared" si="1"/>
        <v>0</v>
      </c>
      <c r="E8" s="21">
        <f>Parametrit!$B$4-2025</f>
        <v>-1</v>
      </c>
      <c r="F8" s="24"/>
      <c r="G8" s="24"/>
      <c r="H8" s="40" t="str">
        <f>IF('Investoinnit ennen 2024'!G8&gt;0,'Investoinnit ennen 2024'!G8,"")</f>
        <v/>
      </c>
      <c r="I8" s="26">
        <f t="shared" si="2"/>
        <v>0</v>
      </c>
      <c r="J8" s="21">
        <f t="shared" si="3"/>
        <v>0</v>
      </c>
      <c r="K8" s="21">
        <f t="shared" si="4"/>
        <v>0</v>
      </c>
      <c r="L8" s="21">
        <f t="shared" si="5"/>
        <v>0</v>
      </c>
      <c r="M8" s="22" cm="1">
        <f t="array" ref="M8">ROUND('Investoinnit ennen 2024'!K8*(Parametrit!$B$9/Parametrit!$B$7),_xlfn.IFS('2024'!U8=100,-2,'2024'!U8=10,-1,U8=1,0))</f>
        <v>0</v>
      </c>
      <c r="N8" s="22"/>
      <c r="O8" s="21">
        <f>'Kaivun hintavaikutus'!$B$5</f>
        <v>0</v>
      </c>
      <c r="P8" s="21">
        <f>'Kaivun hintavaikutus'!$C$5</f>
        <v>0</v>
      </c>
      <c r="Q8" s="23">
        <f>'Investoinnit ennen 2024'!M8</f>
        <v>35</v>
      </c>
      <c r="R8" s="92">
        <f>'Investoinnit ennen 2024'!N8</f>
        <v>55</v>
      </c>
      <c r="S8" s="11" t="str">
        <f t="shared" si="6"/>
        <v>OK</v>
      </c>
      <c r="U8" s="94">
        <v>1</v>
      </c>
    </row>
    <row r="9" spans="1:21" ht="15.75" thickBot="1" x14ac:dyDescent="0.3">
      <c r="A9" s="60" t="s">
        <v>41</v>
      </c>
      <c r="B9" s="26">
        <f t="shared" si="0"/>
        <v>0</v>
      </c>
      <c r="C9" s="24"/>
      <c r="D9" s="21">
        <f t="shared" si="1"/>
        <v>0</v>
      </c>
      <c r="E9" s="21">
        <f>Parametrit!$B$4-2025</f>
        <v>-1</v>
      </c>
      <c r="F9" s="24"/>
      <c r="G9" s="24"/>
      <c r="H9" s="40" t="str">
        <f>IF('Investoinnit ennen 2024'!G9&gt;0,'Investoinnit ennen 2024'!G9,"")</f>
        <v/>
      </c>
      <c r="I9" s="26">
        <f t="shared" si="2"/>
        <v>0</v>
      </c>
      <c r="J9" s="21">
        <f t="shared" si="3"/>
        <v>0</v>
      </c>
      <c r="K9" s="21">
        <f t="shared" si="4"/>
        <v>0</v>
      </c>
      <c r="L9" s="21">
        <f t="shared" si="5"/>
        <v>0</v>
      </c>
      <c r="M9" s="22" cm="1">
        <f t="array" ref="M9">ROUND('Investoinnit ennen 2024'!K9*(Parametrit!$B$9/Parametrit!$B$7),_xlfn.IFS('2024'!U9=100,-2,'2024'!U9=10,-1,U9=1,0))</f>
        <v>0</v>
      </c>
      <c r="N9" s="22"/>
      <c r="O9" s="21">
        <f>'Kaivun hintavaikutus'!$B$5</f>
        <v>0</v>
      </c>
      <c r="P9" s="21">
        <f>'Kaivun hintavaikutus'!$C$5</f>
        <v>0</v>
      </c>
      <c r="Q9" s="23">
        <f>'Investoinnit ennen 2024'!M9</f>
        <v>35</v>
      </c>
      <c r="R9" s="92">
        <f>'Investoinnit ennen 2024'!N9</f>
        <v>55</v>
      </c>
      <c r="S9" s="11" t="str">
        <f t="shared" si="6"/>
        <v>OK</v>
      </c>
      <c r="U9" s="94">
        <v>1</v>
      </c>
    </row>
    <row r="10" spans="1:21" ht="15.75" thickBot="1" x14ac:dyDescent="0.3">
      <c r="A10" s="60" t="s">
        <v>42</v>
      </c>
      <c r="B10" s="26">
        <f t="shared" si="0"/>
        <v>0</v>
      </c>
      <c r="C10" s="24"/>
      <c r="D10" s="21">
        <f t="shared" si="1"/>
        <v>0</v>
      </c>
      <c r="E10" s="21">
        <f>Parametrit!$B$4-2025</f>
        <v>-1</v>
      </c>
      <c r="F10" s="24"/>
      <c r="G10" s="24"/>
      <c r="H10" s="40" t="str">
        <f>IF('Investoinnit ennen 2024'!G10&gt;0,'Investoinnit ennen 2024'!G10,"")</f>
        <v/>
      </c>
      <c r="I10" s="26">
        <f t="shared" si="2"/>
        <v>0</v>
      </c>
      <c r="J10" s="21">
        <f t="shared" si="3"/>
        <v>0</v>
      </c>
      <c r="K10" s="21">
        <f t="shared" si="4"/>
        <v>0</v>
      </c>
      <c r="L10" s="21">
        <f t="shared" si="5"/>
        <v>0</v>
      </c>
      <c r="M10" s="22" cm="1">
        <f t="array" ref="M10">ROUND('Investoinnit ennen 2024'!K10*(Parametrit!$B$9/Parametrit!$B$7),_xlfn.IFS('2024'!U10=100,-2,'2024'!U10=10,-1,U10=1,0))</f>
        <v>0</v>
      </c>
      <c r="N10" s="22"/>
      <c r="O10" s="21">
        <f>'Kaivun hintavaikutus'!$B$5</f>
        <v>0</v>
      </c>
      <c r="P10" s="21">
        <f>'Kaivun hintavaikutus'!$C$5</f>
        <v>0</v>
      </c>
      <c r="Q10" s="23">
        <f>'Investoinnit ennen 2024'!M10</f>
        <v>35</v>
      </c>
      <c r="R10" s="92">
        <f>'Investoinnit ennen 2024'!N10</f>
        <v>55</v>
      </c>
      <c r="S10" s="11" t="str">
        <f t="shared" si="6"/>
        <v>OK</v>
      </c>
      <c r="U10" s="94">
        <v>10</v>
      </c>
    </row>
    <row r="11" spans="1:21" ht="15.75" thickBot="1" x14ac:dyDescent="0.3">
      <c r="A11" s="60" t="s">
        <v>43</v>
      </c>
      <c r="B11" s="26">
        <f t="shared" si="0"/>
        <v>0</v>
      </c>
      <c r="C11" s="24"/>
      <c r="D11" s="21">
        <f t="shared" si="1"/>
        <v>0</v>
      </c>
      <c r="E11" s="21">
        <f>Parametrit!$B$4-2025</f>
        <v>-1</v>
      </c>
      <c r="F11" s="24"/>
      <c r="G11" s="24"/>
      <c r="H11" s="40" t="str">
        <f>IF('Investoinnit ennen 2024'!G11&gt;0,'Investoinnit ennen 2024'!G11,"")</f>
        <v/>
      </c>
      <c r="I11" s="26">
        <f t="shared" si="2"/>
        <v>0</v>
      </c>
      <c r="J11" s="21">
        <f t="shared" si="3"/>
        <v>0</v>
      </c>
      <c r="K11" s="21">
        <f t="shared" si="4"/>
        <v>0</v>
      </c>
      <c r="L11" s="21">
        <f t="shared" si="5"/>
        <v>0</v>
      </c>
      <c r="M11" s="22" cm="1">
        <f t="array" ref="M11">ROUND('Investoinnit ennen 2024'!K11*(Parametrit!$B$9/Parametrit!$B$7),_xlfn.IFS('2024'!U11=100,-2,'2024'!U11=10,-1,U11=1,0))</f>
        <v>0</v>
      </c>
      <c r="N11" s="22"/>
      <c r="O11" s="21">
        <f>'Kaivun hintavaikutus'!$B$5</f>
        <v>0</v>
      </c>
      <c r="P11" s="21">
        <f>'Kaivun hintavaikutus'!$C$5</f>
        <v>0</v>
      </c>
      <c r="Q11" s="23">
        <f>'Investoinnit ennen 2024'!M11</f>
        <v>35</v>
      </c>
      <c r="R11" s="92">
        <f>'Investoinnit ennen 2024'!N11</f>
        <v>55</v>
      </c>
      <c r="S11" s="11" t="str">
        <f t="shared" si="6"/>
        <v>OK</v>
      </c>
      <c r="U11" s="94">
        <v>10</v>
      </c>
    </row>
    <row r="12" spans="1:21" ht="15.75" thickBot="1" x14ac:dyDescent="0.3">
      <c r="A12" s="58" t="s">
        <v>44</v>
      </c>
      <c r="B12" s="91"/>
      <c r="C12" s="86"/>
      <c r="D12" s="5"/>
      <c r="E12" s="5"/>
      <c r="F12" s="86"/>
      <c r="G12" s="86"/>
      <c r="H12" s="105"/>
      <c r="I12" s="91"/>
      <c r="J12" s="5"/>
      <c r="K12" s="5"/>
      <c r="L12" s="5"/>
      <c r="M12" s="89"/>
      <c r="N12" s="89"/>
      <c r="O12" s="5"/>
      <c r="P12" s="5"/>
      <c r="Q12" s="90"/>
      <c r="R12" s="87"/>
      <c r="U12" s="94">
        <v>1</v>
      </c>
    </row>
    <row r="13" spans="1:21" ht="15.75" thickBot="1" x14ac:dyDescent="0.3">
      <c r="A13" s="60" t="s">
        <v>45</v>
      </c>
      <c r="B13" s="26">
        <f t="shared" ref="B13:B16" si="7">F13-G13</f>
        <v>0</v>
      </c>
      <c r="C13" s="24"/>
      <c r="D13" s="21">
        <f t="shared" ref="D13:D16" si="8">B13*C13/100</f>
        <v>0</v>
      </c>
      <c r="E13" s="21">
        <f>Parametrit!$B$4-2025</f>
        <v>-1</v>
      </c>
      <c r="F13" s="24"/>
      <c r="G13" s="24"/>
      <c r="H13" s="40" t="str">
        <f>IF('Investoinnit ennen 2024'!G13&gt;0,'Investoinnit ennen 2024'!G13,"")</f>
        <v/>
      </c>
      <c r="I13" s="26">
        <f t="shared" ref="I13:I16" si="9">IF(N13="",(D13*(M13+O13))/1000,(D13*(N13+P13))/1000)</f>
        <v>0</v>
      </c>
      <c r="J13" s="21">
        <f t="shared" ref="J13:J16" si="10">IF(D13=0,0,I13*(1-E13/H13))</f>
        <v>0</v>
      </c>
      <c r="K13" s="21">
        <f t="shared" ref="K13:K16" si="11">IF(I13=0,0,I13/H13)</f>
        <v>0</v>
      </c>
      <c r="L13" s="21">
        <f t="shared" ref="L13:L16" si="12">IF(N13="",(F13*(C13/100)*(M13+O13))/1000,(F13*(C13/100)*(N13+P13)/1000))</f>
        <v>0</v>
      </c>
      <c r="M13" s="22" cm="1">
        <f t="array" ref="M13">ROUND('Investoinnit ennen 2024'!K13*(Parametrit!$B$9/Parametrit!$B$7),_xlfn.IFS('2024'!U13=100,-2,'2024'!U13=10,-1,U13=1,0))</f>
        <v>0</v>
      </c>
      <c r="N13" s="22"/>
      <c r="O13" s="21">
        <f>'Kaivun hintavaikutus'!$B$5</f>
        <v>0</v>
      </c>
      <c r="P13" s="21">
        <f>'Kaivun hintavaikutus'!$C$5</f>
        <v>0</v>
      </c>
      <c r="Q13" s="23">
        <f>'Investoinnit ennen 2024'!M13</f>
        <v>35</v>
      </c>
      <c r="R13" s="92">
        <f>'Investoinnit ennen 2024'!N13</f>
        <v>55</v>
      </c>
      <c r="S13" s="11" t="str">
        <f t="shared" ref="S13:S16" si="13">IF(AND(B13&gt;0,C13=""),"Ilmoita tuella rahoitettu osuus",IF(C13&gt;100,"Tuella rahoitettu osuus ei voi olla yli 100",IF(AND(B13&gt;0,H13=""),"Pitoaika puuttuu",IF(E13&gt;H13,"Keski-ikä ei voi olla suurempi kuin pitoaika",IF(AND(B13&gt;0,E13=""),"Keski-ikä puuttuu",IF(AND(B13&gt;0,OR(H13&lt;Q13,H13&gt;R13)),"Syötetty pitoaika ei ole pitoaikavälin sisällä",IF(AND(B13&gt;0,O13=0),"Syötä kaivun hintavaikutus Kaivun hintavaikutus -välilehdelle","OK")))))))</f>
        <v>OK</v>
      </c>
      <c r="U13" s="94">
        <v>1</v>
      </c>
    </row>
    <row r="14" spans="1:21" ht="15.75" thickBot="1" x14ac:dyDescent="0.3">
      <c r="A14" s="60" t="s">
        <v>46</v>
      </c>
      <c r="B14" s="26">
        <f t="shared" si="7"/>
        <v>0</v>
      </c>
      <c r="C14" s="24"/>
      <c r="D14" s="21">
        <f t="shared" si="8"/>
        <v>0</v>
      </c>
      <c r="E14" s="21">
        <f>Parametrit!$B$4-2025</f>
        <v>-1</v>
      </c>
      <c r="F14" s="24"/>
      <c r="G14" s="24"/>
      <c r="H14" s="40" t="str">
        <f>IF('Investoinnit ennen 2024'!G14&gt;0,'Investoinnit ennen 2024'!G14,"")</f>
        <v/>
      </c>
      <c r="I14" s="26">
        <f t="shared" si="9"/>
        <v>0</v>
      </c>
      <c r="J14" s="21">
        <f t="shared" si="10"/>
        <v>0</v>
      </c>
      <c r="K14" s="21">
        <f t="shared" si="11"/>
        <v>0</v>
      </c>
      <c r="L14" s="21">
        <f t="shared" si="12"/>
        <v>0</v>
      </c>
      <c r="M14" s="22" cm="1">
        <f t="array" ref="M14">ROUND('Investoinnit ennen 2024'!K14*(Parametrit!$B$9/Parametrit!$B$7),_xlfn.IFS('2024'!U14=100,-2,'2024'!U14=10,-1,U14=1,0))</f>
        <v>0</v>
      </c>
      <c r="N14" s="22"/>
      <c r="O14" s="21">
        <f>'Kaivun hintavaikutus'!$B$5</f>
        <v>0</v>
      </c>
      <c r="P14" s="21">
        <f>'Kaivun hintavaikutus'!$C$5</f>
        <v>0</v>
      </c>
      <c r="Q14" s="23">
        <f>'Investoinnit ennen 2024'!M14</f>
        <v>35</v>
      </c>
      <c r="R14" s="92">
        <f>'Investoinnit ennen 2024'!N14</f>
        <v>55</v>
      </c>
      <c r="S14" s="11" t="str">
        <f t="shared" si="13"/>
        <v>OK</v>
      </c>
      <c r="U14" s="94">
        <v>1</v>
      </c>
    </row>
    <row r="15" spans="1:21" ht="15.75" thickBot="1" x14ac:dyDescent="0.3">
      <c r="A15" s="60" t="s">
        <v>47</v>
      </c>
      <c r="B15" s="26">
        <f t="shared" si="7"/>
        <v>0</v>
      </c>
      <c r="C15" s="24"/>
      <c r="D15" s="21">
        <f t="shared" si="8"/>
        <v>0</v>
      </c>
      <c r="E15" s="21">
        <f>Parametrit!$B$4-2025</f>
        <v>-1</v>
      </c>
      <c r="F15" s="24"/>
      <c r="G15" s="24"/>
      <c r="H15" s="40" t="str">
        <f>IF('Investoinnit ennen 2024'!G15&gt;0,'Investoinnit ennen 2024'!G15,"")</f>
        <v/>
      </c>
      <c r="I15" s="26">
        <f t="shared" si="9"/>
        <v>0</v>
      </c>
      <c r="J15" s="21">
        <f t="shared" si="10"/>
        <v>0</v>
      </c>
      <c r="K15" s="21">
        <f t="shared" si="11"/>
        <v>0</v>
      </c>
      <c r="L15" s="21">
        <f t="shared" si="12"/>
        <v>0</v>
      </c>
      <c r="M15" s="22" cm="1">
        <f t="array" ref="M15">ROUND('Investoinnit ennen 2024'!K15*(Parametrit!$B$9/Parametrit!$B$7),_xlfn.IFS('2024'!U15=100,-2,'2024'!U15=10,-1,U15=1,0))</f>
        <v>0</v>
      </c>
      <c r="N15" s="22"/>
      <c r="O15" s="21">
        <f>'Kaivun hintavaikutus'!$B$5</f>
        <v>0</v>
      </c>
      <c r="P15" s="21">
        <f>'Kaivun hintavaikutus'!$C$5</f>
        <v>0</v>
      </c>
      <c r="Q15" s="23">
        <f>'Investoinnit ennen 2024'!M15</f>
        <v>35</v>
      </c>
      <c r="R15" s="92">
        <f>'Investoinnit ennen 2024'!N15</f>
        <v>55</v>
      </c>
      <c r="S15" s="11" t="str">
        <f t="shared" si="13"/>
        <v>OK</v>
      </c>
      <c r="U15" s="94">
        <v>1</v>
      </c>
    </row>
    <row r="16" spans="1:21" ht="15.75" thickBot="1" x14ac:dyDescent="0.3">
      <c r="A16" s="60" t="s">
        <v>48</v>
      </c>
      <c r="B16" s="26">
        <f t="shared" si="7"/>
        <v>0</v>
      </c>
      <c r="C16" s="24"/>
      <c r="D16" s="21">
        <f t="shared" si="8"/>
        <v>0</v>
      </c>
      <c r="E16" s="21">
        <f>Parametrit!$B$4-2025</f>
        <v>-1</v>
      </c>
      <c r="F16" s="24"/>
      <c r="G16" s="24"/>
      <c r="H16" s="40" t="str">
        <f>IF('Investoinnit ennen 2024'!G16&gt;0,'Investoinnit ennen 2024'!G16,"")</f>
        <v/>
      </c>
      <c r="I16" s="26">
        <f t="shared" si="9"/>
        <v>0</v>
      </c>
      <c r="J16" s="21">
        <f t="shared" si="10"/>
        <v>0</v>
      </c>
      <c r="K16" s="21">
        <f t="shared" si="11"/>
        <v>0</v>
      </c>
      <c r="L16" s="21">
        <f t="shared" si="12"/>
        <v>0</v>
      </c>
      <c r="M16" s="22" cm="1">
        <f t="array" ref="M16">ROUND('Investoinnit ennen 2024'!K16*(Parametrit!$B$9/Parametrit!$B$7),_xlfn.IFS('2024'!U16=100,-2,'2024'!U16=10,-1,U16=1,0))</f>
        <v>0</v>
      </c>
      <c r="N16" s="22"/>
      <c r="O16" s="21">
        <f>'Kaivun hintavaikutus'!$B$5</f>
        <v>0</v>
      </c>
      <c r="P16" s="21">
        <f>'Kaivun hintavaikutus'!$C$5</f>
        <v>0</v>
      </c>
      <c r="Q16" s="23">
        <f>'Investoinnit ennen 2024'!M16</f>
        <v>35</v>
      </c>
      <c r="R16" s="92">
        <f>'Investoinnit ennen 2024'!N16</f>
        <v>55</v>
      </c>
      <c r="S16" s="11" t="str">
        <f t="shared" si="13"/>
        <v>OK</v>
      </c>
      <c r="U16" s="94">
        <v>1</v>
      </c>
    </row>
    <row r="17" spans="1:21" ht="15.75" thickBot="1" x14ac:dyDescent="0.3">
      <c r="A17" s="58" t="s">
        <v>49</v>
      </c>
      <c r="B17" s="91"/>
      <c r="C17" s="86"/>
      <c r="D17" s="5"/>
      <c r="E17" s="5"/>
      <c r="F17" s="86"/>
      <c r="G17" s="86"/>
      <c r="H17" s="105"/>
      <c r="I17" s="91"/>
      <c r="J17" s="5"/>
      <c r="K17" s="5"/>
      <c r="L17" s="5"/>
      <c r="M17" s="89"/>
      <c r="N17" s="89"/>
      <c r="O17" s="5"/>
      <c r="P17" s="5"/>
      <c r="Q17" s="90"/>
      <c r="R17" s="87"/>
      <c r="U17" s="94">
        <v>1</v>
      </c>
    </row>
    <row r="18" spans="1:21" ht="15.75" thickBot="1" x14ac:dyDescent="0.3">
      <c r="A18" s="60" t="s">
        <v>90</v>
      </c>
      <c r="B18" s="26">
        <f t="shared" ref="B18:B22" si="14">F18-G18</f>
        <v>0</v>
      </c>
      <c r="C18" s="24"/>
      <c r="D18" s="21">
        <f t="shared" ref="D18:D22" si="15">B18*C18/100</f>
        <v>0</v>
      </c>
      <c r="E18" s="21">
        <f>Parametrit!$B$4-2025</f>
        <v>-1</v>
      </c>
      <c r="F18" s="24"/>
      <c r="G18" s="24"/>
      <c r="H18" s="40" t="str">
        <f>IF('Investoinnit ennen 2024'!G18&gt;0,'Investoinnit ennen 2024'!G18,"")</f>
        <v/>
      </c>
      <c r="I18" s="26">
        <f t="shared" ref="I18:I22" si="16">IF(N18="",(D18*(M18+O18))/1000,(D18*(N18+P18))/1000)</f>
        <v>0</v>
      </c>
      <c r="J18" s="21">
        <f t="shared" ref="J18:J22" si="17">IF(D18=0,0,I18*(1-E18/H18))</f>
        <v>0</v>
      </c>
      <c r="K18" s="21">
        <f t="shared" ref="K18:K22" si="18">IF(I18=0,0,I18/H18)</f>
        <v>0</v>
      </c>
      <c r="L18" s="21">
        <f t="shared" ref="L18:L22" si="19">IF(N18="",(F18*(C18/100)*(M18+O18))/1000,(F18*(C18/100)*(N18+P18)/1000))</f>
        <v>0</v>
      </c>
      <c r="M18" s="22" cm="1">
        <f t="array" ref="M18">ROUND('Investoinnit ennen 2024'!K18*(Parametrit!$B$9/Parametrit!$B$7),_xlfn.IFS('2024'!U18=100,-2,'2024'!U18=10,-1,U18=1,0))</f>
        <v>0</v>
      </c>
      <c r="N18" s="22"/>
      <c r="O18" s="21"/>
      <c r="P18" s="21"/>
      <c r="Q18" s="23">
        <f>'Investoinnit ennen 2024'!M18</f>
        <v>35</v>
      </c>
      <c r="R18" s="92">
        <f>'Investoinnit ennen 2024'!N18</f>
        <v>55</v>
      </c>
      <c r="S18" s="11" t="str">
        <f>IF(AND(B18&gt;0,C18=""),"Ilmoita tuella rahoitettu osuus",IF(C18&gt;100,"Tuella rahoitettu osuus ei voi olla yli 100",IF(AND(B18&gt;0,H18=""),"Pitoaika puuttuu",IF(E18&gt;H18,"Keski-ikä ei voi olla suurempi kuin pitoaika",IF(AND(B18&gt;0,E18=""),"Keski-ikä puuttuu",IF(AND(B18&gt;0,OR(H18&lt;Q18,H18&gt;R18)),"Syötetty pitoaika ei ole pitoaikavälin sisällä","OK"))))))</f>
        <v>OK</v>
      </c>
      <c r="U18" s="94">
        <v>1</v>
      </c>
    </row>
    <row r="19" spans="1:21" ht="15.75" thickBot="1" x14ac:dyDescent="0.3">
      <c r="A19" s="60" t="s">
        <v>50</v>
      </c>
      <c r="B19" s="26">
        <f t="shared" si="14"/>
        <v>0</v>
      </c>
      <c r="C19" s="24"/>
      <c r="D19" s="21">
        <f t="shared" si="15"/>
        <v>0</v>
      </c>
      <c r="E19" s="21">
        <f>Parametrit!$B$4-2025</f>
        <v>-1</v>
      </c>
      <c r="F19" s="24"/>
      <c r="G19" s="24"/>
      <c r="H19" s="40" t="str">
        <f>IF('Investoinnit ennen 2024'!G19&gt;0,'Investoinnit ennen 2024'!G19,"")</f>
        <v/>
      </c>
      <c r="I19" s="26">
        <f t="shared" si="16"/>
        <v>0</v>
      </c>
      <c r="J19" s="21">
        <f t="shared" si="17"/>
        <v>0</v>
      </c>
      <c r="K19" s="21">
        <f t="shared" si="18"/>
        <v>0</v>
      </c>
      <c r="L19" s="21">
        <f t="shared" si="19"/>
        <v>0</v>
      </c>
      <c r="M19" s="22" cm="1">
        <f t="array" ref="M19">ROUND('Investoinnit ennen 2024'!K19*(Parametrit!$B$9/Parametrit!$B$7),_xlfn.IFS('2024'!U19=100,-2,'2024'!U19=10,-1,U19=1,0))</f>
        <v>0</v>
      </c>
      <c r="N19" s="22"/>
      <c r="O19" s="21"/>
      <c r="P19" s="21"/>
      <c r="Q19" s="23">
        <f>'Investoinnit ennen 2024'!M19</f>
        <v>35</v>
      </c>
      <c r="R19" s="92">
        <f>'Investoinnit ennen 2024'!N19</f>
        <v>55</v>
      </c>
      <c r="S19" s="11" t="str">
        <f t="shared" ref="S19:S22" si="20">IF(AND(B19&gt;0,C19=""),"Ilmoita tuella rahoitettu osuus",IF(C19&gt;100,"Tuella rahoitettu osuus ei voi olla yli 100",IF(AND(B19&gt;0,H19=""),"Pitoaika puuttuu",IF(E19&gt;H19,"Keski-ikä ei voi olla suurempi kuin pitoaika",IF(AND(B19&gt;0,E19=""),"Keski-ikä puuttuu",IF(AND(B19&gt;0,OR(H19&lt;Q19,H19&gt;R19)),"Syötetty pitoaika ei ole pitoaikavälin sisällä","OK"))))))</f>
        <v>OK</v>
      </c>
      <c r="U19" s="94">
        <v>1</v>
      </c>
    </row>
    <row r="20" spans="1:21" ht="15.75" thickBot="1" x14ac:dyDescent="0.3">
      <c r="A20" s="60" t="s">
        <v>51</v>
      </c>
      <c r="B20" s="26">
        <f t="shared" si="14"/>
        <v>0</v>
      </c>
      <c r="C20" s="24"/>
      <c r="D20" s="21">
        <f t="shared" si="15"/>
        <v>0</v>
      </c>
      <c r="E20" s="21">
        <f>Parametrit!$B$4-2025</f>
        <v>-1</v>
      </c>
      <c r="F20" s="24"/>
      <c r="G20" s="24"/>
      <c r="H20" s="40" t="str">
        <f>IF('Investoinnit ennen 2024'!G20&gt;0,'Investoinnit ennen 2024'!G20,"")</f>
        <v/>
      </c>
      <c r="I20" s="26">
        <f t="shared" si="16"/>
        <v>0</v>
      </c>
      <c r="J20" s="21">
        <f t="shared" si="17"/>
        <v>0</v>
      </c>
      <c r="K20" s="21">
        <f t="shared" si="18"/>
        <v>0</v>
      </c>
      <c r="L20" s="21">
        <f t="shared" si="19"/>
        <v>0</v>
      </c>
      <c r="M20" s="22" cm="1">
        <f t="array" ref="M20">ROUND('Investoinnit ennen 2024'!K20*(Parametrit!$B$9/Parametrit!$B$7),_xlfn.IFS('2024'!U20=100,-2,'2024'!U20=10,-1,U20=1,0))</f>
        <v>0</v>
      </c>
      <c r="N20" s="22"/>
      <c r="O20" s="21"/>
      <c r="P20" s="21"/>
      <c r="Q20" s="23">
        <f>'Investoinnit ennen 2024'!M20</f>
        <v>35</v>
      </c>
      <c r="R20" s="92">
        <f>'Investoinnit ennen 2024'!N20</f>
        <v>55</v>
      </c>
      <c r="S20" s="11" t="str">
        <f t="shared" si="20"/>
        <v>OK</v>
      </c>
      <c r="U20" s="94">
        <v>1</v>
      </c>
    </row>
    <row r="21" spans="1:21" ht="15.75" thickBot="1" x14ac:dyDescent="0.3">
      <c r="A21" s="60" t="s">
        <v>52</v>
      </c>
      <c r="B21" s="26">
        <f t="shared" si="14"/>
        <v>0</v>
      </c>
      <c r="C21" s="24"/>
      <c r="D21" s="21">
        <f t="shared" si="15"/>
        <v>0</v>
      </c>
      <c r="E21" s="21">
        <f>Parametrit!$B$4-2025</f>
        <v>-1</v>
      </c>
      <c r="F21" s="24"/>
      <c r="G21" s="24"/>
      <c r="H21" s="40" t="str">
        <f>IF('Investoinnit ennen 2024'!G21&gt;0,'Investoinnit ennen 2024'!G21,"")</f>
        <v/>
      </c>
      <c r="I21" s="26">
        <f t="shared" si="16"/>
        <v>0</v>
      </c>
      <c r="J21" s="21">
        <f t="shared" si="17"/>
        <v>0</v>
      </c>
      <c r="K21" s="21">
        <f t="shared" si="18"/>
        <v>0</v>
      </c>
      <c r="L21" s="21">
        <f t="shared" si="19"/>
        <v>0</v>
      </c>
      <c r="M21" s="22" cm="1">
        <f t="array" ref="M21">ROUND('Investoinnit ennen 2024'!K21*(Parametrit!$B$9/Parametrit!$B$7),_xlfn.IFS('2024'!U21=100,-2,'2024'!U21=10,-1,U21=1,0))</f>
        <v>0</v>
      </c>
      <c r="N21" s="22"/>
      <c r="O21" s="21"/>
      <c r="P21" s="21"/>
      <c r="Q21" s="23">
        <f>'Investoinnit ennen 2024'!M21</f>
        <v>35</v>
      </c>
      <c r="R21" s="92">
        <f>'Investoinnit ennen 2024'!N21</f>
        <v>55</v>
      </c>
      <c r="S21" s="11" t="str">
        <f t="shared" si="20"/>
        <v>OK</v>
      </c>
      <c r="U21" s="94">
        <v>1</v>
      </c>
    </row>
    <row r="22" spans="1:21" ht="15.75" thickBot="1" x14ac:dyDescent="0.3">
      <c r="A22" s="60" t="s">
        <v>53</v>
      </c>
      <c r="B22" s="26">
        <f t="shared" si="14"/>
        <v>0</v>
      </c>
      <c r="C22" s="24"/>
      <c r="D22" s="21">
        <f t="shared" si="15"/>
        <v>0</v>
      </c>
      <c r="E22" s="21">
        <f>Parametrit!$B$4-2025</f>
        <v>-1</v>
      </c>
      <c r="F22" s="24"/>
      <c r="G22" s="24"/>
      <c r="H22" s="40" t="str">
        <f>IF('Investoinnit ennen 2024'!G22&gt;0,'Investoinnit ennen 2024'!G22,"")</f>
        <v/>
      </c>
      <c r="I22" s="26">
        <f t="shared" si="16"/>
        <v>0</v>
      </c>
      <c r="J22" s="21">
        <f t="shared" si="17"/>
        <v>0</v>
      </c>
      <c r="K22" s="21">
        <f t="shared" si="18"/>
        <v>0</v>
      </c>
      <c r="L22" s="21">
        <f t="shared" si="19"/>
        <v>0</v>
      </c>
      <c r="M22" s="22" cm="1">
        <f t="array" ref="M22">ROUND('Investoinnit ennen 2024'!K22*(Parametrit!$B$9/Parametrit!$B$7),_xlfn.IFS('2024'!U22=100,-2,'2024'!U22=10,-1,U22=1,0))</f>
        <v>0</v>
      </c>
      <c r="N22" s="22"/>
      <c r="O22" s="21"/>
      <c r="P22" s="21"/>
      <c r="Q22" s="23">
        <f>'Investoinnit ennen 2024'!M22</f>
        <v>35</v>
      </c>
      <c r="R22" s="92">
        <f>'Investoinnit ennen 2024'!N22</f>
        <v>55</v>
      </c>
      <c r="S22" s="11" t="str">
        <f t="shared" si="20"/>
        <v>OK</v>
      </c>
      <c r="U22" s="94">
        <v>1</v>
      </c>
    </row>
    <row r="23" spans="1:21" ht="15.75" thickBot="1" x14ac:dyDescent="0.3">
      <c r="A23" s="57" t="s">
        <v>54</v>
      </c>
      <c r="B23" s="91"/>
      <c r="C23" s="86"/>
      <c r="D23" s="5"/>
      <c r="E23" s="5"/>
      <c r="F23" s="37"/>
      <c r="G23" s="37"/>
      <c r="H23" s="41"/>
      <c r="I23" s="91"/>
      <c r="J23" s="5"/>
      <c r="K23" s="5"/>
      <c r="L23" s="5"/>
      <c r="M23" s="89"/>
      <c r="N23" s="89"/>
      <c r="O23" s="5"/>
      <c r="P23" s="5"/>
      <c r="Q23" s="90"/>
      <c r="R23" s="87"/>
    </row>
    <row r="24" spans="1:21" ht="15.75" thickBot="1" x14ac:dyDescent="0.3">
      <c r="A24" s="58" t="s">
        <v>55</v>
      </c>
      <c r="B24" s="91"/>
      <c r="C24" s="86"/>
      <c r="D24" s="5"/>
      <c r="E24" s="5"/>
      <c r="F24" s="86"/>
      <c r="G24" s="86"/>
      <c r="H24" s="105"/>
      <c r="I24" s="91"/>
      <c r="J24" s="5"/>
      <c r="K24" s="5"/>
      <c r="L24" s="5"/>
      <c r="M24" s="89"/>
      <c r="N24" s="89"/>
      <c r="O24" s="5"/>
      <c r="P24" s="5"/>
      <c r="Q24" s="90"/>
      <c r="R24" s="87"/>
      <c r="U24" s="94">
        <v>100</v>
      </c>
    </row>
    <row r="25" spans="1:21" ht="15.75" thickBot="1" x14ac:dyDescent="0.3">
      <c r="A25" s="60" t="s">
        <v>56</v>
      </c>
      <c r="B25" s="26">
        <f t="shared" ref="B25:B29" si="21">F25-G25</f>
        <v>0</v>
      </c>
      <c r="C25" s="24"/>
      <c r="D25" s="21">
        <f t="shared" ref="D25:D29" si="22">B25*C25/100</f>
        <v>0</v>
      </c>
      <c r="E25" s="21">
        <f>Parametrit!$B$4-2025</f>
        <v>-1</v>
      </c>
      <c r="F25" s="24"/>
      <c r="G25" s="24"/>
      <c r="H25" s="40" t="str">
        <f>IF('Investoinnit ennen 2024'!G25&gt;0,'Investoinnit ennen 2024'!G25,"")</f>
        <v/>
      </c>
      <c r="I25" s="26">
        <f t="shared" ref="I25:I29" si="23">IF(N25="",(D25*(M25+O25))/1000,(D25*(N25+P25))/1000)</f>
        <v>0</v>
      </c>
      <c r="J25" s="21">
        <f t="shared" ref="J25:J29" si="24">IF(D25=0,0,I25*(1-E25/H25))</f>
        <v>0</v>
      </c>
      <c r="K25" s="21">
        <f t="shared" ref="K25:K29" si="25">IF(I25=0,0,I25/H25)</f>
        <v>0</v>
      </c>
      <c r="L25" s="21">
        <f t="shared" ref="L25:L29" si="26">IF(N25="",(F25*(C25/100)*(M25+O25))/1000,(F25*(C25/100)*(N25+P25)/1000))</f>
        <v>0</v>
      </c>
      <c r="M25" s="22" cm="1">
        <f t="array" ref="M25">ROUND('Investoinnit ennen 2024'!K25*(Parametrit!$B$9/Parametrit!$B$7),_xlfn.IFS('2024'!U25=100,-2,'2024'!U25=10,-1,U25=1,0))</f>
        <v>0</v>
      </c>
      <c r="N25" s="22"/>
      <c r="O25" s="21"/>
      <c r="P25" s="21"/>
      <c r="Q25" s="23">
        <f>'Investoinnit ennen 2024'!M25</f>
        <v>20</v>
      </c>
      <c r="R25" s="92">
        <f>'Investoinnit ennen 2024'!N25</f>
        <v>35</v>
      </c>
      <c r="S25" s="11" t="str">
        <f t="shared" ref="S25:S26" si="27">IF(AND(B25&gt;0,C25=""),"Ilmoita tuella rahoitettu osuus",IF(C25&gt;100,"Tuella rahoitettu osuus ei voi olla yli 100",IF(AND(B25&gt;0,H25=""),"Pitoaika puuttuu",IF(E25&gt;H25,"Keski-ikä ei voi olla suurempi kuin pitoaika",IF(AND(B25&gt;0,E25=""),"Keski-ikä puuttuu",IF(AND(B25&gt;0,OR(H25&lt;Q25,H25&gt;R25)),"Syötetty pitoaika ei ole pitoaikavälin sisällä","OK"))))))</f>
        <v>OK</v>
      </c>
      <c r="U25" s="94">
        <v>100</v>
      </c>
    </row>
    <row r="26" spans="1:21" ht="15.75" thickBot="1" x14ac:dyDescent="0.3">
      <c r="A26" s="60" t="s">
        <v>57</v>
      </c>
      <c r="B26" s="26">
        <f t="shared" si="21"/>
        <v>0</v>
      </c>
      <c r="C26" s="24"/>
      <c r="D26" s="21">
        <f t="shared" si="22"/>
        <v>0</v>
      </c>
      <c r="E26" s="21">
        <f>Parametrit!$B$4-2025</f>
        <v>-1</v>
      </c>
      <c r="F26" s="24"/>
      <c r="G26" s="24"/>
      <c r="H26" s="40" t="str">
        <f>IF('Investoinnit ennen 2024'!G26&gt;0,'Investoinnit ennen 2024'!G26,"")</f>
        <v/>
      </c>
      <c r="I26" s="26">
        <f t="shared" si="23"/>
        <v>0</v>
      </c>
      <c r="J26" s="21">
        <f t="shared" si="24"/>
        <v>0</v>
      </c>
      <c r="K26" s="21">
        <f t="shared" si="25"/>
        <v>0</v>
      </c>
      <c r="L26" s="21">
        <f t="shared" si="26"/>
        <v>0</v>
      </c>
      <c r="M26" s="22" cm="1">
        <f t="array" ref="M26">ROUND('Investoinnit ennen 2024'!K26*(Parametrit!$B$9/Parametrit!$B$7),_xlfn.IFS('2024'!U26=100,-2,'2024'!U26=10,-1,U26=1,0))</f>
        <v>0</v>
      </c>
      <c r="N26" s="22"/>
      <c r="O26" s="22"/>
      <c r="P26" s="22"/>
      <c r="Q26" s="23">
        <f>'Investoinnit ennen 2024'!M26</f>
        <v>20</v>
      </c>
      <c r="R26" s="92">
        <f>'Investoinnit ennen 2024'!N26</f>
        <v>35</v>
      </c>
      <c r="S26" s="11" t="str">
        <f t="shared" si="27"/>
        <v>OK</v>
      </c>
      <c r="U26" s="94">
        <v>100</v>
      </c>
    </row>
    <row r="27" spans="1:21" ht="15.75" thickBot="1" x14ac:dyDescent="0.3">
      <c r="A27" s="60" t="s">
        <v>58</v>
      </c>
      <c r="B27" s="26">
        <f t="shared" si="21"/>
        <v>0</v>
      </c>
      <c r="C27" s="24"/>
      <c r="D27" s="21">
        <f t="shared" si="22"/>
        <v>0</v>
      </c>
      <c r="E27" s="21">
        <f>Parametrit!$B$4-2025</f>
        <v>-1</v>
      </c>
      <c r="F27" s="24"/>
      <c r="G27" s="24"/>
      <c r="H27" s="40" t="str">
        <f>IF('Investoinnit ennen 2024'!G27&gt;0,'Investoinnit ennen 2024'!G27,"")</f>
        <v/>
      </c>
      <c r="I27" s="26">
        <f t="shared" si="23"/>
        <v>0</v>
      </c>
      <c r="J27" s="21">
        <f t="shared" si="24"/>
        <v>0</v>
      </c>
      <c r="K27" s="21">
        <f t="shared" si="25"/>
        <v>0</v>
      </c>
      <c r="L27" s="21">
        <f t="shared" si="26"/>
        <v>0</v>
      </c>
      <c r="M27" s="22" cm="1">
        <f t="array" ref="M27">ROUND('Investoinnit ennen 2024'!K27*(Parametrit!$B$9/Parametrit!$B$7),_xlfn.IFS('2024'!U27=100,-2,'2024'!U27=10,-1,U27=1,0))</f>
        <v>0</v>
      </c>
      <c r="N27" s="22"/>
      <c r="O27" s="21"/>
      <c r="P27" s="21"/>
      <c r="Q27" s="23">
        <f>'Investoinnit ennen 2024'!M27</f>
        <v>20</v>
      </c>
      <c r="R27" s="92">
        <f>'Investoinnit ennen 2024'!N27</f>
        <v>35</v>
      </c>
      <c r="S27" s="11" t="str">
        <f>IF(AND(B27&gt;0,C27=""),"Ilmoita tuella rahoitettu osuus",IF(C27&gt;100,"Tuella rahoitettu osuus ei voi olla yli 100",IF(AND(B27&gt;0,H27=""),"Pitoaika puuttuu",IF(E27&gt;H27,"Keski-ikä ei voi olla suurempi kuin pitoaika",IF(AND(B27&gt;0,E27=""),"Keski-ikä puuttuu",IF(AND(B27&gt;0,OR(H27&lt;Q27,H27&gt;R27)),"Syötetty pitoaika ei ole pitoaikavälin sisällä","OK"))))))</f>
        <v>OK</v>
      </c>
      <c r="U27" s="94">
        <v>100</v>
      </c>
    </row>
    <row r="28" spans="1:21" ht="15.75" thickBot="1" x14ac:dyDescent="0.3">
      <c r="A28" s="60" t="s">
        <v>59</v>
      </c>
      <c r="B28" s="26">
        <f t="shared" si="21"/>
        <v>0</v>
      </c>
      <c r="C28" s="24"/>
      <c r="D28" s="21">
        <f t="shared" si="22"/>
        <v>0</v>
      </c>
      <c r="E28" s="21">
        <f>Parametrit!$B$4-2025</f>
        <v>-1</v>
      </c>
      <c r="F28" s="24"/>
      <c r="G28" s="24"/>
      <c r="H28" s="40" t="str">
        <f>IF('Investoinnit ennen 2024'!G28&gt;0,'Investoinnit ennen 2024'!G28,"")</f>
        <v/>
      </c>
      <c r="I28" s="26">
        <f t="shared" si="23"/>
        <v>0</v>
      </c>
      <c r="J28" s="21">
        <f t="shared" si="24"/>
        <v>0</v>
      </c>
      <c r="K28" s="21">
        <f t="shared" si="25"/>
        <v>0</v>
      </c>
      <c r="L28" s="21">
        <f t="shared" si="26"/>
        <v>0</v>
      </c>
      <c r="M28" s="22" cm="1">
        <f t="array" ref="M28">ROUND('Investoinnit ennen 2024'!K28*(Parametrit!$B$9/Parametrit!$B$7),_xlfn.IFS('2024'!U28=100,-2,'2024'!U28=10,-1,U28=1,0))</f>
        <v>0</v>
      </c>
      <c r="N28" s="22"/>
      <c r="O28" s="21"/>
      <c r="P28" s="21"/>
      <c r="Q28" s="23">
        <f>'Investoinnit ennen 2024'!M28</f>
        <v>30</v>
      </c>
      <c r="R28" s="92">
        <f>'Investoinnit ennen 2024'!N28</f>
        <v>40</v>
      </c>
      <c r="S28" s="11" t="str">
        <f>IF(AND(B28&gt;0,C28=""),"Ilmoita tuella rahoitettu osuus",IF(C28&gt;100,"Tuella rahoitettu osuus ei voi olla yli 100",IF(AND(B28&gt;0,H28=""),"Pitoaika puuttuu",IF(E28&gt;H28,"Keski-ikä ei voi olla suurempi kuin pitoaika",IF(AND(B28&gt;0,E28=""),"Keski-ikä puuttuu",IF(AND(B28&gt;0,OR(H28&lt;Q28,H28&gt;R28)),"Syötetty pitoaika ei ole pitoaikavälin sisällä","OK"))))))</f>
        <v>OK</v>
      </c>
      <c r="U28" s="94">
        <v>100</v>
      </c>
    </row>
    <row r="29" spans="1:21" ht="15.75" thickBot="1" x14ac:dyDescent="0.3">
      <c r="A29" s="61" t="s">
        <v>60</v>
      </c>
      <c r="B29" s="26">
        <f t="shared" si="21"/>
        <v>0</v>
      </c>
      <c r="C29" s="24"/>
      <c r="D29" s="21">
        <f t="shared" si="22"/>
        <v>0</v>
      </c>
      <c r="E29" s="21">
        <f>Parametrit!$B$4-2025</f>
        <v>-1</v>
      </c>
      <c r="F29" s="24"/>
      <c r="G29" s="24"/>
      <c r="H29" s="40" t="str">
        <f>IF('Investoinnit ennen 2024'!G29&gt;0,'Investoinnit ennen 2024'!G29,"")</f>
        <v/>
      </c>
      <c r="I29" s="26">
        <f t="shared" si="23"/>
        <v>0</v>
      </c>
      <c r="J29" s="21">
        <f t="shared" si="24"/>
        <v>0</v>
      </c>
      <c r="K29" s="21">
        <f t="shared" si="25"/>
        <v>0</v>
      </c>
      <c r="L29" s="21">
        <f t="shared" si="26"/>
        <v>0</v>
      </c>
      <c r="M29" s="22" cm="1">
        <f t="array" ref="M29">ROUND('Investoinnit ennen 2024'!K29*(Parametrit!$B$9/Parametrit!$B$7),_xlfn.IFS('2024'!U29=100,-2,'2024'!U29=10,-1,U29=1,0))</f>
        <v>0</v>
      </c>
      <c r="N29" s="22"/>
      <c r="O29" s="21"/>
      <c r="P29" s="21"/>
      <c r="Q29" s="23">
        <f>'Investoinnit ennen 2024'!M29</f>
        <v>30</v>
      </c>
      <c r="R29" s="92">
        <f>'Investoinnit ennen 2024'!N29</f>
        <v>40</v>
      </c>
      <c r="S29" s="11" t="str">
        <f>IF(AND(B29&gt;0,C29=""),"Ilmoita tuella rahoitettu osuus",IF(C29&gt;100,"Tuella rahoitettu osuus ei voi olla yli 100",IF(AND(B29&gt;0,H29=""),"Pitoaika puuttuu",IF(E29&gt;H29,"Keski-ikä ei voi olla suurempi kuin pitoaika",IF(AND(B29&gt;0,E29=""),"Keski-ikä puuttuu",IF(AND(B29&gt;0,OR(H29&lt;Q29,H29&gt;R29)),"Syötetty pitoaika ei ole pitoaikavälin sisällä","OK"))))))</f>
        <v>OK</v>
      </c>
      <c r="U29" s="94">
        <v>100</v>
      </c>
    </row>
    <row r="30" spans="1:21" ht="15.75" thickBot="1" x14ac:dyDescent="0.3">
      <c r="A30" s="59" t="s">
        <v>61</v>
      </c>
      <c r="B30" s="91"/>
      <c r="C30" s="86"/>
      <c r="D30" s="5"/>
      <c r="E30" s="5"/>
      <c r="F30" s="86"/>
      <c r="G30" s="86"/>
      <c r="H30" s="105"/>
      <c r="I30" s="91"/>
      <c r="J30" s="5"/>
      <c r="K30" s="5"/>
      <c r="L30" s="5"/>
      <c r="M30" s="89"/>
      <c r="N30" s="6"/>
      <c r="O30" s="5"/>
      <c r="P30" s="5"/>
      <c r="Q30" s="90"/>
      <c r="R30" s="87"/>
      <c r="S30" s="94"/>
      <c r="U30" s="94">
        <v>10</v>
      </c>
    </row>
    <row r="31" spans="1:21" ht="15.75" thickBot="1" x14ac:dyDescent="0.3">
      <c r="A31" s="60" t="s">
        <v>62</v>
      </c>
      <c r="B31" s="26">
        <f t="shared" ref="B31:B44" si="28">F31-G31</f>
        <v>0</v>
      </c>
      <c r="C31" s="24"/>
      <c r="D31" s="21">
        <f t="shared" ref="D31:D44" si="29">B31*C31/100</f>
        <v>0</v>
      </c>
      <c r="E31" s="21">
        <f>Parametrit!$B$4-2025</f>
        <v>-1</v>
      </c>
      <c r="F31" s="24"/>
      <c r="G31" s="24"/>
      <c r="H31" s="40" t="str">
        <f>IF('Investoinnit ennen 2024'!G31&gt;0,'Investoinnit ennen 2024'!G31,"")</f>
        <v/>
      </c>
      <c r="I31" s="26">
        <f t="shared" ref="I31:I44" si="30">IF(N31="",(D31*(M31+O31))/1000,(D31*(N31+P31))/1000)</f>
        <v>0</v>
      </c>
      <c r="J31" s="21">
        <f t="shared" ref="J31:J44" si="31">IF(D31=0,0,I31*(1-E31/H31))</f>
        <v>0</v>
      </c>
      <c r="K31" s="21">
        <f t="shared" ref="K31:K44" si="32">IF(I31=0,0,I31/H31)</f>
        <v>0</v>
      </c>
      <c r="L31" s="21">
        <f t="shared" ref="L31:L44" si="33">IF(N31="",(F31*(C31/100)*(M31+O31))/1000,(F31*(C31/100)*(N31+P31)/1000))</f>
        <v>0</v>
      </c>
      <c r="M31" s="22" cm="1">
        <f t="array" ref="M31">ROUND('Investoinnit ennen 2024'!K31*(Parametrit!$B$9/Parametrit!$B$7),_xlfn.IFS('2024'!U31=100,-2,'2024'!U31=10,-1,U31=1,0))</f>
        <v>0</v>
      </c>
      <c r="N31" s="22"/>
      <c r="O31" s="21"/>
      <c r="P31" s="21"/>
      <c r="Q31" s="23">
        <f>'Investoinnit ennen 2024'!M31</f>
        <v>30</v>
      </c>
      <c r="R31" s="92">
        <f>'Investoinnit ennen 2024'!N31</f>
        <v>40</v>
      </c>
      <c r="S31" s="11" t="str">
        <f t="shared" ref="S31:S38" si="34">IF(AND(B31&gt;0,C31=""),"Ilmoita tuella rahoitettu osuus",IF(C31&gt;100,"Tuella rahoitettu osuus ei voi olla yli 100",IF(AND(B31&gt;0,H31=""),"Pitoaika puuttuu",IF(E31&gt;H31,"Keski-ikä ei voi olla suurempi kuin pitoaika",IF(AND(B31&gt;0,E31=""),"Keski-ikä puuttuu",IF(AND(B31&gt;0,OR(H31&lt;Q31,H31&gt;R31)),"Syötetty pitoaika ei ole pitoaikavälin sisällä","OK"))))))</f>
        <v>OK</v>
      </c>
      <c r="U31" s="94">
        <v>10</v>
      </c>
    </row>
    <row r="32" spans="1:21" ht="15.75" thickBot="1" x14ac:dyDescent="0.3">
      <c r="A32" s="60" t="s">
        <v>63</v>
      </c>
      <c r="B32" s="26">
        <f t="shared" si="28"/>
        <v>0</v>
      </c>
      <c r="C32" s="24"/>
      <c r="D32" s="21">
        <f t="shared" si="29"/>
        <v>0</v>
      </c>
      <c r="E32" s="21">
        <f>Parametrit!$B$4-2025</f>
        <v>-1</v>
      </c>
      <c r="F32" s="24"/>
      <c r="G32" s="24"/>
      <c r="H32" s="40" t="str">
        <f>IF('Investoinnit ennen 2024'!G32&gt;0,'Investoinnit ennen 2024'!G32,"")</f>
        <v/>
      </c>
      <c r="I32" s="26">
        <f t="shared" si="30"/>
        <v>0</v>
      </c>
      <c r="J32" s="21">
        <f t="shared" si="31"/>
        <v>0</v>
      </c>
      <c r="K32" s="21">
        <f t="shared" si="32"/>
        <v>0</v>
      </c>
      <c r="L32" s="21">
        <f t="shared" si="33"/>
        <v>0</v>
      </c>
      <c r="M32" s="22" cm="1">
        <f t="array" ref="M32">ROUND('Investoinnit ennen 2024'!K32*(Parametrit!$B$9/Parametrit!$B$7),_xlfn.IFS('2024'!U32=100,-2,'2024'!U32=10,-1,U32=1,0))</f>
        <v>0</v>
      </c>
      <c r="N32" s="22"/>
      <c r="O32" s="21"/>
      <c r="P32" s="21"/>
      <c r="Q32" s="23">
        <f>'Investoinnit ennen 2024'!M32</f>
        <v>30</v>
      </c>
      <c r="R32" s="92">
        <f>'Investoinnit ennen 2024'!N32</f>
        <v>40</v>
      </c>
      <c r="S32" s="11" t="str">
        <f t="shared" si="34"/>
        <v>OK</v>
      </c>
      <c r="U32" s="94">
        <v>10</v>
      </c>
    </row>
    <row r="33" spans="1:21" ht="15.75" thickBot="1" x14ac:dyDescent="0.3">
      <c r="A33" s="60" t="s">
        <v>64</v>
      </c>
      <c r="B33" s="26">
        <f t="shared" si="28"/>
        <v>0</v>
      </c>
      <c r="C33" s="24"/>
      <c r="D33" s="21">
        <f t="shared" si="29"/>
        <v>0</v>
      </c>
      <c r="E33" s="21">
        <f>Parametrit!$B$4-2025</f>
        <v>-1</v>
      </c>
      <c r="F33" s="24"/>
      <c r="G33" s="24"/>
      <c r="H33" s="40" t="str">
        <f>IF('Investoinnit ennen 2024'!G33&gt;0,'Investoinnit ennen 2024'!G33,"")</f>
        <v/>
      </c>
      <c r="I33" s="26">
        <f t="shared" si="30"/>
        <v>0</v>
      </c>
      <c r="J33" s="21">
        <f t="shared" si="31"/>
        <v>0</v>
      </c>
      <c r="K33" s="21">
        <f t="shared" si="32"/>
        <v>0</v>
      </c>
      <c r="L33" s="21">
        <f t="shared" si="33"/>
        <v>0</v>
      </c>
      <c r="M33" s="22" cm="1">
        <f t="array" ref="M33">ROUND('Investoinnit ennen 2024'!K33*(Parametrit!$B$9/Parametrit!$B$7),_xlfn.IFS('2024'!U33=100,-2,'2024'!U33=10,-1,U33=1,0))</f>
        <v>0</v>
      </c>
      <c r="N33" s="22"/>
      <c r="O33" s="21"/>
      <c r="P33" s="21"/>
      <c r="Q33" s="23">
        <f>'Investoinnit ennen 2024'!M33</f>
        <v>30</v>
      </c>
      <c r="R33" s="92">
        <f>'Investoinnit ennen 2024'!N33</f>
        <v>40</v>
      </c>
      <c r="S33" s="11" t="str">
        <f t="shared" si="34"/>
        <v>OK</v>
      </c>
      <c r="U33" s="94">
        <v>10</v>
      </c>
    </row>
    <row r="34" spans="1:21" ht="15.75" thickBot="1" x14ac:dyDescent="0.3">
      <c r="A34" s="60" t="s">
        <v>65</v>
      </c>
      <c r="B34" s="26">
        <f t="shared" si="28"/>
        <v>0</v>
      </c>
      <c r="C34" s="24"/>
      <c r="D34" s="21">
        <f t="shared" si="29"/>
        <v>0</v>
      </c>
      <c r="E34" s="21">
        <f>Parametrit!$B$4-2025</f>
        <v>-1</v>
      </c>
      <c r="F34" s="24"/>
      <c r="G34" s="24"/>
      <c r="H34" s="40" t="str">
        <f>IF('Investoinnit ennen 2024'!G34&gt;0,'Investoinnit ennen 2024'!G34,"")</f>
        <v/>
      </c>
      <c r="I34" s="26">
        <f t="shared" si="30"/>
        <v>0</v>
      </c>
      <c r="J34" s="21">
        <f t="shared" si="31"/>
        <v>0</v>
      </c>
      <c r="K34" s="21">
        <f t="shared" si="32"/>
        <v>0</v>
      </c>
      <c r="L34" s="21">
        <f t="shared" si="33"/>
        <v>0</v>
      </c>
      <c r="M34" s="22" cm="1">
        <f t="array" ref="M34">ROUND('Investoinnit ennen 2024'!K34*(Parametrit!$B$9/Parametrit!$B$7),_xlfn.IFS('2024'!U34=100,-2,'2024'!U34=10,-1,U34=1,0))</f>
        <v>0</v>
      </c>
      <c r="N34" s="22"/>
      <c r="O34" s="21"/>
      <c r="P34" s="21"/>
      <c r="Q34" s="23">
        <f>'Investoinnit ennen 2024'!M34</f>
        <v>30</v>
      </c>
      <c r="R34" s="92">
        <f>'Investoinnit ennen 2024'!N34</f>
        <v>40</v>
      </c>
      <c r="S34" s="11" t="str">
        <f t="shared" si="34"/>
        <v>OK</v>
      </c>
      <c r="U34" s="94">
        <v>10</v>
      </c>
    </row>
    <row r="35" spans="1:21" ht="15.75" thickBot="1" x14ac:dyDescent="0.3">
      <c r="A35" s="60" t="s">
        <v>66</v>
      </c>
      <c r="B35" s="26">
        <f t="shared" si="28"/>
        <v>0</v>
      </c>
      <c r="C35" s="24"/>
      <c r="D35" s="21">
        <f t="shared" si="29"/>
        <v>0</v>
      </c>
      <c r="E35" s="21">
        <f>Parametrit!$B$4-2025</f>
        <v>-1</v>
      </c>
      <c r="F35" s="24"/>
      <c r="G35" s="24"/>
      <c r="H35" s="40" t="str">
        <f>IF('Investoinnit ennen 2024'!G35&gt;0,'Investoinnit ennen 2024'!G35,"")</f>
        <v/>
      </c>
      <c r="I35" s="26">
        <f t="shared" si="30"/>
        <v>0</v>
      </c>
      <c r="J35" s="21">
        <f t="shared" si="31"/>
        <v>0</v>
      </c>
      <c r="K35" s="21">
        <f t="shared" si="32"/>
        <v>0</v>
      </c>
      <c r="L35" s="21">
        <f t="shared" si="33"/>
        <v>0</v>
      </c>
      <c r="M35" s="22" cm="1">
        <f t="array" ref="M35">ROUND('Investoinnit ennen 2024'!K35*(Parametrit!$B$9/Parametrit!$B$7),_xlfn.IFS('2024'!U35=100,-2,'2024'!U35=10,-1,U35=1,0))</f>
        <v>0</v>
      </c>
      <c r="N35" s="22"/>
      <c r="O35" s="21"/>
      <c r="P35" s="21"/>
      <c r="Q35" s="23">
        <f>'Investoinnit ennen 2024'!M35</f>
        <v>20</v>
      </c>
      <c r="R35" s="92">
        <f>'Investoinnit ennen 2024'!N35</f>
        <v>30</v>
      </c>
      <c r="S35" s="11" t="str">
        <f t="shared" si="34"/>
        <v>OK</v>
      </c>
      <c r="U35" s="94">
        <v>10</v>
      </c>
    </row>
    <row r="36" spans="1:21" ht="15.75" thickBot="1" x14ac:dyDescent="0.3">
      <c r="A36" s="60" t="s">
        <v>67</v>
      </c>
      <c r="B36" s="26">
        <f t="shared" si="28"/>
        <v>0</v>
      </c>
      <c r="C36" s="24"/>
      <c r="D36" s="21">
        <f t="shared" si="29"/>
        <v>0</v>
      </c>
      <c r="E36" s="21">
        <f>Parametrit!$B$4-2025</f>
        <v>-1</v>
      </c>
      <c r="F36" s="24"/>
      <c r="G36" s="24"/>
      <c r="H36" s="40" t="str">
        <f>IF('Investoinnit ennen 2024'!G36&gt;0,'Investoinnit ennen 2024'!G36,"")</f>
        <v/>
      </c>
      <c r="I36" s="26">
        <f t="shared" si="30"/>
        <v>0</v>
      </c>
      <c r="J36" s="21">
        <f t="shared" si="31"/>
        <v>0</v>
      </c>
      <c r="K36" s="21">
        <f t="shared" si="32"/>
        <v>0</v>
      </c>
      <c r="L36" s="21">
        <f t="shared" si="33"/>
        <v>0</v>
      </c>
      <c r="M36" s="22" cm="1">
        <f t="array" ref="M36">ROUND('Investoinnit ennen 2024'!K36*(Parametrit!$B$9/Parametrit!$B$7),_xlfn.IFS('2024'!U36=100,-2,'2024'!U36=10,-1,U36=1,0))</f>
        <v>0</v>
      </c>
      <c r="N36" s="22"/>
      <c r="O36" s="21"/>
      <c r="P36" s="21"/>
      <c r="Q36" s="23">
        <f>'Investoinnit ennen 2024'!M36</f>
        <v>35</v>
      </c>
      <c r="R36" s="92">
        <f>'Investoinnit ennen 2024'!N36</f>
        <v>45</v>
      </c>
      <c r="S36" s="11" t="str">
        <f t="shared" si="34"/>
        <v>OK</v>
      </c>
      <c r="U36" s="94">
        <v>10</v>
      </c>
    </row>
    <row r="37" spans="1:21" ht="15.75" thickBot="1" x14ac:dyDescent="0.3">
      <c r="A37" s="60" t="s">
        <v>68</v>
      </c>
      <c r="B37" s="26">
        <f t="shared" si="28"/>
        <v>0</v>
      </c>
      <c r="C37" s="24"/>
      <c r="D37" s="21">
        <f t="shared" si="29"/>
        <v>0</v>
      </c>
      <c r="E37" s="21">
        <f>Parametrit!$B$4-2025</f>
        <v>-1</v>
      </c>
      <c r="F37" s="24"/>
      <c r="G37" s="24"/>
      <c r="H37" s="40" t="str">
        <f>IF('Investoinnit ennen 2024'!G37&gt;0,'Investoinnit ennen 2024'!G37,"")</f>
        <v/>
      </c>
      <c r="I37" s="26">
        <f t="shared" si="30"/>
        <v>0</v>
      </c>
      <c r="J37" s="21">
        <f t="shared" si="31"/>
        <v>0</v>
      </c>
      <c r="K37" s="21">
        <f t="shared" si="32"/>
        <v>0</v>
      </c>
      <c r="L37" s="21">
        <f t="shared" si="33"/>
        <v>0</v>
      </c>
      <c r="M37" s="22" cm="1">
        <f t="array" ref="M37">ROUND('Investoinnit ennen 2024'!K37*(Parametrit!$B$9/Parametrit!$B$7),_xlfn.IFS('2024'!U37=100,-2,'2024'!U37=10,-1,U37=1,0))</f>
        <v>0</v>
      </c>
      <c r="N37" s="22"/>
      <c r="O37" s="21"/>
      <c r="P37" s="21"/>
      <c r="Q37" s="23">
        <f>'Investoinnit ennen 2024'!M37</f>
        <v>35</v>
      </c>
      <c r="R37" s="92">
        <f>'Investoinnit ennen 2024'!N37</f>
        <v>45</v>
      </c>
      <c r="S37" s="11" t="str">
        <f t="shared" si="34"/>
        <v>OK</v>
      </c>
      <c r="U37" s="94">
        <v>10</v>
      </c>
    </row>
    <row r="38" spans="1:21" ht="15.75" thickBot="1" x14ac:dyDescent="0.3">
      <c r="A38" s="60" t="s">
        <v>69</v>
      </c>
      <c r="B38" s="26">
        <f t="shared" si="28"/>
        <v>0</v>
      </c>
      <c r="C38" s="24"/>
      <c r="D38" s="21">
        <f t="shared" si="29"/>
        <v>0</v>
      </c>
      <c r="E38" s="21">
        <f>Parametrit!$B$4-2025</f>
        <v>-1</v>
      </c>
      <c r="F38" s="24"/>
      <c r="G38" s="24"/>
      <c r="H38" s="40" t="str">
        <f>IF('Investoinnit ennen 2024'!G38&gt;0,'Investoinnit ennen 2024'!G38,"")</f>
        <v/>
      </c>
      <c r="I38" s="26">
        <f t="shared" si="30"/>
        <v>0</v>
      </c>
      <c r="J38" s="21">
        <f t="shared" si="31"/>
        <v>0</v>
      </c>
      <c r="K38" s="21">
        <f t="shared" si="32"/>
        <v>0</v>
      </c>
      <c r="L38" s="21">
        <f t="shared" si="33"/>
        <v>0</v>
      </c>
      <c r="M38" s="22" cm="1">
        <f t="array" ref="M38">ROUND('Investoinnit ennen 2024'!K38*(Parametrit!$B$9/Parametrit!$B$7),_xlfn.IFS('2024'!U38=100,-2,'2024'!U38=10,-1,U38=1,0))</f>
        <v>0</v>
      </c>
      <c r="N38" s="22"/>
      <c r="O38" s="22"/>
      <c r="P38" s="22"/>
      <c r="Q38" s="23">
        <f>'Investoinnit ennen 2024'!M38</f>
        <v>35</v>
      </c>
      <c r="R38" s="92">
        <f>'Investoinnit ennen 2024'!N38</f>
        <v>45</v>
      </c>
      <c r="S38" s="11" t="str">
        <f t="shared" si="34"/>
        <v>OK</v>
      </c>
      <c r="U38" s="94">
        <v>10</v>
      </c>
    </row>
    <row r="39" spans="1:21" ht="15.75" thickBot="1" x14ac:dyDescent="0.3">
      <c r="A39" s="60" t="s">
        <v>70</v>
      </c>
      <c r="B39" s="26">
        <f t="shared" si="28"/>
        <v>0</v>
      </c>
      <c r="C39" s="24"/>
      <c r="D39" s="21">
        <f t="shared" si="29"/>
        <v>0</v>
      </c>
      <c r="E39" s="21">
        <f>Parametrit!$B$4-2025</f>
        <v>-1</v>
      </c>
      <c r="F39" s="24"/>
      <c r="G39" s="24"/>
      <c r="H39" s="40" t="str">
        <f>IF('Investoinnit ennen 2024'!G39&gt;0,'Investoinnit ennen 2024'!G39,"")</f>
        <v/>
      </c>
      <c r="I39" s="26">
        <f t="shared" si="30"/>
        <v>0</v>
      </c>
      <c r="J39" s="21">
        <f t="shared" si="31"/>
        <v>0</v>
      </c>
      <c r="K39" s="21">
        <f t="shared" si="32"/>
        <v>0</v>
      </c>
      <c r="L39" s="21">
        <f t="shared" si="33"/>
        <v>0</v>
      </c>
      <c r="M39" s="22" cm="1">
        <f t="array" ref="M39">ROUND('Investoinnit ennen 2024'!K39*(Parametrit!$B$9/Parametrit!$B$7),_xlfn.IFS('2024'!U39=100,-2,'2024'!U39=10,-1,U39=1,0))</f>
        <v>0</v>
      </c>
      <c r="N39" s="22"/>
      <c r="O39" s="21"/>
      <c r="P39" s="21"/>
      <c r="Q39" s="23">
        <f>'Investoinnit ennen 2024'!M39</f>
        <v>35</v>
      </c>
      <c r="R39" s="92">
        <f>'Investoinnit ennen 2024'!N39</f>
        <v>45</v>
      </c>
      <c r="S39" s="11" t="str">
        <f t="shared" ref="S39:S44" si="35">IF(AND(B39&gt;0,C39=""),"Ilmoita tuella rahoitettu osuus",IF(C39&gt;100,"Tuella rahoitettu osuus ei voi olla yli 100",IF(AND(B39&gt;0,H39=""),"Pitoaika puuttuu",IF(E39&gt;H39,"Keski-ikä ei voi olla suurempi kuin pitoaika",IF(AND(B39&gt;0,E39=""),"Keski-ikä puuttuu",IF(AND(B39&gt;0,OR(H39&lt;Q39,H39&gt;R39)),"Syötetty pitoaika ei ole pitoaikavälin sisällä","OK"))))))</f>
        <v>OK</v>
      </c>
      <c r="U39" s="94">
        <v>10</v>
      </c>
    </row>
    <row r="40" spans="1:21" ht="15.75" thickBot="1" x14ac:dyDescent="0.3">
      <c r="A40" s="60" t="s">
        <v>71</v>
      </c>
      <c r="B40" s="26">
        <f t="shared" si="28"/>
        <v>0</v>
      </c>
      <c r="C40" s="24"/>
      <c r="D40" s="21">
        <f t="shared" si="29"/>
        <v>0</v>
      </c>
      <c r="E40" s="21">
        <f>Parametrit!$B$4-2025</f>
        <v>-1</v>
      </c>
      <c r="F40" s="24"/>
      <c r="G40" s="24"/>
      <c r="H40" s="40" t="str">
        <f>IF('Investoinnit ennen 2024'!G40&gt;0,'Investoinnit ennen 2024'!G40,"")</f>
        <v/>
      </c>
      <c r="I40" s="26">
        <f t="shared" si="30"/>
        <v>0</v>
      </c>
      <c r="J40" s="21">
        <f t="shared" si="31"/>
        <v>0</v>
      </c>
      <c r="K40" s="21">
        <f t="shared" si="32"/>
        <v>0</v>
      </c>
      <c r="L40" s="21">
        <f t="shared" si="33"/>
        <v>0</v>
      </c>
      <c r="M40" s="22" cm="1">
        <f t="array" ref="M40">ROUND('Investoinnit ennen 2024'!K40*(Parametrit!$B$9/Parametrit!$B$7),_xlfn.IFS('2024'!U40=100,-2,'2024'!U40=10,-1,U40=1,0))</f>
        <v>0</v>
      </c>
      <c r="N40" s="22"/>
      <c r="O40" s="21"/>
      <c r="P40" s="21"/>
      <c r="Q40" s="23">
        <f>'Investoinnit ennen 2024'!M40</f>
        <v>35</v>
      </c>
      <c r="R40" s="92">
        <f>'Investoinnit ennen 2024'!N40</f>
        <v>45</v>
      </c>
      <c r="S40" s="11" t="str">
        <f t="shared" si="35"/>
        <v>OK</v>
      </c>
      <c r="U40" s="94">
        <v>10</v>
      </c>
    </row>
    <row r="41" spans="1:21" ht="15.75" thickBot="1" x14ac:dyDescent="0.3">
      <c r="A41" s="60" t="s">
        <v>72</v>
      </c>
      <c r="B41" s="26">
        <f t="shared" si="28"/>
        <v>0</v>
      </c>
      <c r="C41" s="24"/>
      <c r="D41" s="21">
        <f t="shared" si="29"/>
        <v>0</v>
      </c>
      <c r="E41" s="21">
        <f>Parametrit!$B$4-2025</f>
        <v>-1</v>
      </c>
      <c r="F41" s="24"/>
      <c r="G41" s="24"/>
      <c r="H41" s="40" t="str">
        <f>IF('Investoinnit ennen 2024'!G41&gt;0,'Investoinnit ennen 2024'!G41,"")</f>
        <v/>
      </c>
      <c r="I41" s="26">
        <f t="shared" si="30"/>
        <v>0</v>
      </c>
      <c r="J41" s="21">
        <f t="shared" si="31"/>
        <v>0</v>
      </c>
      <c r="K41" s="21">
        <f t="shared" si="32"/>
        <v>0</v>
      </c>
      <c r="L41" s="21">
        <f t="shared" si="33"/>
        <v>0</v>
      </c>
      <c r="M41" s="22" cm="1">
        <f t="array" ref="M41">ROUND('Investoinnit ennen 2024'!K41*(Parametrit!$B$9/Parametrit!$B$7),_xlfn.IFS('2024'!U41=100,-2,'2024'!U41=10,-1,U41=1,0))</f>
        <v>0</v>
      </c>
      <c r="N41" s="22"/>
      <c r="O41" s="21"/>
      <c r="P41" s="21"/>
      <c r="Q41" s="23">
        <f>'Investoinnit ennen 2024'!M41</f>
        <v>35</v>
      </c>
      <c r="R41" s="92">
        <f>'Investoinnit ennen 2024'!N41</f>
        <v>45</v>
      </c>
      <c r="S41" s="11" t="str">
        <f t="shared" si="35"/>
        <v>OK</v>
      </c>
      <c r="U41" s="94">
        <v>10</v>
      </c>
    </row>
    <row r="42" spans="1:21" ht="15.75" thickBot="1" x14ac:dyDescent="0.3">
      <c r="A42" s="60" t="s">
        <v>73</v>
      </c>
      <c r="B42" s="26">
        <f t="shared" si="28"/>
        <v>0</v>
      </c>
      <c r="C42" s="24"/>
      <c r="D42" s="21">
        <f t="shared" si="29"/>
        <v>0</v>
      </c>
      <c r="E42" s="21">
        <f>Parametrit!$B$4-2025</f>
        <v>-1</v>
      </c>
      <c r="F42" s="24"/>
      <c r="G42" s="24"/>
      <c r="H42" s="40" t="str">
        <f>IF('Investoinnit ennen 2024'!G42&gt;0,'Investoinnit ennen 2024'!G42,"")</f>
        <v/>
      </c>
      <c r="I42" s="26">
        <f t="shared" si="30"/>
        <v>0</v>
      </c>
      <c r="J42" s="21">
        <f t="shared" si="31"/>
        <v>0</v>
      </c>
      <c r="K42" s="21">
        <f t="shared" si="32"/>
        <v>0</v>
      </c>
      <c r="L42" s="21">
        <f t="shared" si="33"/>
        <v>0</v>
      </c>
      <c r="M42" s="22" cm="1">
        <f t="array" ref="M42">ROUND('Investoinnit ennen 2024'!K42*(Parametrit!$B$9/Parametrit!$B$7),_xlfn.IFS('2024'!U42=100,-2,'2024'!U42=10,-1,U42=1,0))</f>
        <v>0</v>
      </c>
      <c r="N42" s="22"/>
      <c r="O42" s="21"/>
      <c r="P42" s="21"/>
      <c r="Q42" s="23">
        <f>'Investoinnit ennen 2024'!M42</f>
        <v>35</v>
      </c>
      <c r="R42" s="92">
        <f>'Investoinnit ennen 2024'!N42</f>
        <v>45</v>
      </c>
      <c r="S42" s="11" t="str">
        <f t="shared" si="35"/>
        <v>OK</v>
      </c>
      <c r="U42" s="94">
        <v>10</v>
      </c>
    </row>
    <row r="43" spans="1:21" ht="15.75" thickBot="1" x14ac:dyDescent="0.3">
      <c r="A43" s="60" t="s">
        <v>74</v>
      </c>
      <c r="B43" s="26">
        <f t="shared" si="28"/>
        <v>0</v>
      </c>
      <c r="C43" s="24"/>
      <c r="D43" s="21">
        <f t="shared" si="29"/>
        <v>0</v>
      </c>
      <c r="E43" s="21">
        <f>Parametrit!$B$4-2025</f>
        <v>-1</v>
      </c>
      <c r="F43" s="24"/>
      <c r="G43" s="24"/>
      <c r="H43" s="40" t="str">
        <f>IF('Investoinnit ennen 2024'!G43&gt;0,'Investoinnit ennen 2024'!G43,"")</f>
        <v/>
      </c>
      <c r="I43" s="26">
        <f t="shared" si="30"/>
        <v>0</v>
      </c>
      <c r="J43" s="21">
        <f t="shared" si="31"/>
        <v>0</v>
      </c>
      <c r="K43" s="21">
        <f t="shared" si="32"/>
        <v>0</v>
      </c>
      <c r="L43" s="21">
        <f t="shared" si="33"/>
        <v>0</v>
      </c>
      <c r="M43" s="22" cm="1">
        <f t="array" ref="M43">ROUND('Investoinnit ennen 2024'!K43*(Parametrit!$B$9/Parametrit!$B$7),_xlfn.IFS('2024'!U43=100,-2,'2024'!U43=10,-1,U43=1,0))</f>
        <v>0</v>
      </c>
      <c r="N43" s="22"/>
      <c r="O43" s="22"/>
      <c r="P43" s="22"/>
      <c r="Q43" s="23">
        <f>'Investoinnit ennen 2024'!M43</f>
        <v>35</v>
      </c>
      <c r="R43" s="92">
        <f>'Investoinnit ennen 2024'!N43</f>
        <v>45</v>
      </c>
      <c r="S43" s="11" t="str">
        <f t="shared" si="35"/>
        <v>OK</v>
      </c>
      <c r="U43" s="94">
        <v>10</v>
      </c>
    </row>
    <row r="44" spans="1:21" ht="15.75" thickBot="1" x14ac:dyDescent="0.3">
      <c r="A44" s="60" t="s">
        <v>75</v>
      </c>
      <c r="B44" s="26">
        <f t="shared" si="28"/>
        <v>0</v>
      </c>
      <c r="C44" s="24"/>
      <c r="D44" s="21">
        <f t="shared" si="29"/>
        <v>0</v>
      </c>
      <c r="E44" s="21">
        <f>Parametrit!$B$4-2025</f>
        <v>-1</v>
      </c>
      <c r="F44" s="24"/>
      <c r="G44" s="24"/>
      <c r="H44" s="40" t="str">
        <f>IF('Investoinnit ennen 2024'!G44&gt;0,'Investoinnit ennen 2024'!G44,"")</f>
        <v/>
      </c>
      <c r="I44" s="26">
        <f t="shared" si="30"/>
        <v>0</v>
      </c>
      <c r="J44" s="21">
        <f t="shared" si="31"/>
        <v>0</v>
      </c>
      <c r="K44" s="21">
        <f t="shared" si="32"/>
        <v>0</v>
      </c>
      <c r="L44" s="21">
        <f t="shared" si="33"/>
        <v>0</v>
      </c>
      <c r="M44" s="22" cm="1">
        <f t="array" ref="M44">ROUND('Investoinnit ennen 2024'!K44*(Parametrit!$B$9/Parametrit!$B$7),_xlfn.IFS('2024'!U44=100,-2,'2024'!U44=10,-1,U44=1,0))</f>
        <v>0</v>
      </c>
      <c r="N44" s="22"/>
      <c r="O44" s="21"/>
      <c r="P44" s="21"/>
      <c r="Q44" s="23">
        <f>'Investoinnit ennen 2024'!M44</f>
        <v>35</v>
      </c>
      <c r="R44" s="92">
        <f>'Investoinnit ennen 2024'!N44</f>
        <v>45</v>
      </c>
      <c r="S44" s="11" t="str">
        <f t="shared" si="35"/>
        <v>OK</v>
      </c>
      <c r="U44" s="94">
        <v>10</v>
      </c>
    </row>
    <row r="45" spans="1:21" ht="15.75" thickBot="1" x14ac:dyDescent="0.3">
      <c r="A45" s="27" t="s">
        <v>76</v>
      </c>
      <c r="B45" s="91"/>
      <c r="C45" s="86"/>
      <c r="D45" s="5"/>
      <c r="E45" s="5"/>
      <c r="F45" s="37"/>
      <c r="G45" s="37"/>
      <c r="H45" s="41"/>
      <c r="I45" s="91"/>
      <c r="J45" s="5"/>
      <c r="K45" s="5"/>
      <c r="L45" s="5"/>
      <c r="M45" s="89"/>
      <c r="N45" s="89"/>
      <c r="O45" s="5"/>
      <c r="P45" s="5"/>
      <c r="Q45" s="90"/>
      <c r="R45" s="87"/>
    </row>
    <row r="46" spans="1:21" ht="15.75" thickBot="1" x14ac:dyDescent="0.3">
      <c r="A46" s="58" t="s">
        <v>77</v>
      </c>
      <c r="B46" s="91"/>
      <c r="C46" s="86"/>
      <c r="D46" s="5"/>
      <c r="E46" s="5"/>
      <c r="F46" s="86"/>
      <c r="G46" s="86"/>
      <c r="H46" s="105"/>
      <c r="I46" s="91"/>
      <c r="J46" s="5"/>
      <c r="K46" s="5"/>
      <c r="L46" s="5"/>
      <c r="M46" s="89"/>
      <c r="N46" s="89"/>
      <c r="O46" s="89"/>
      <c r="P46" s="89"/>
      <c r="Q46" s="90"/>
      <c r="R46" s="87"/>
      <c r="S46" s="94"/>
      <c r="U46" s="94">
        <v>10</v>
      </c>
    </row>
    <row r="47" spans="1:21" ht="15.75" thickBot="1" x14ac:dyDescent="0.3">
      <c r="A47" s="60" t="s">
        <v>78</v>
      </c>
      <c r="B47" s="26">
        <f t="shared" ref="B47:B52" si="36">F47-G47</f>
        <v>0</v>
      </c>
      <c r="C47" s="24"/>
      <c r="D47" s="21">
        <f t="shared" ref="D47:D52" si="37">B47*C47/100</f>
        <v>0</v>
      </c>
      <c r="E47" s="21">
        <f>Parametrit!$B$4-2025</f>
        <v>-1</v>
      </c>
      <c r="F47" s="24"/>
      <c r="G47" s="24"/>
      <c r="H47" s="40" t="str">
        <f>IF('Investoinnit ennen 2024'!G47&gt;0,'Investoinnit ennen 2024'!G47,"")</f>
        <v/>
      </c>
      <c r="I47" s="26">
        <f t="shared" ref="I47:I52" si="38">IF(N47="",(D47*(M47+O47))/1000,(D47*(N47+P47))/1000)</f>
        <v>0</v>
      </c>
      <c r="J47" s="21">
        <f t="shared" ref="J47:J52" si="39">IF(D47=0,0,I47*(1-E47/H47))</f>
        <v>0</v>
      </c>
      <c r="K47" s="21">
        <f t="shared" ref="K47:K52" si="40">IF(I47=0,0,I47/H47)</f>
        <v>0</v>
      </c>
      <c r="L47" s="21">
        <f t="shared" ref="L47:L52" si="41">IF(N47="",(F47*(C47/100)*(M47+O47))/1000,(F47*(C47/100)*(N47+P47)/1000))</f>
        <v>0</v>
      </c>
      <c r="M47" s="22" cm="1">
        <f t="array" ref="M47">ROUND('Investoinnit ennen 2024'!K47*(Parametrit!$B$9/Parametrit!$B$7),_xlfn.IFS('2024'!U47=100,-2,'2024'!U47=10,-1,U47=1,0))</f>
        <v>0</v>
      </c>
      <c r="N47" s="22"/>
      <c r="O47" s="22"/>
      <c r="P47" s="22"/>
      <c r="Q47" s="23">
        <f>'Investoinnit ennen 2024'!M47</f>
        <v>15</v>
      </c>
      <c r="R47" s="92">
        <f>'Investoinnit ennen 2024'!N47</f>
        <v>25</v>
      </c>
      <c r="S47" s="11" t="str">
        <f t="shared" ref="S47:S52" si="42">IF(AND(B47&gt;0,C47=""),"Ilmoita tuella rahoitettu osuus",IF(C47&gt;100,"Tuella rahoitettu osuus ei voi olla yli 100",IF(AND(B47&gt;0,H47=""),"Pitoaika puuttuu",IF(E47&gt;H47,"Keski-ikä ei voi olla suurempi kuin pitoaika",IF(AND(B47&gt;0,E47=""),"Keski-ikä puuttuu",IF(AND(B47&gt;0,OR(H47&lt;Q47,H47&gt;R47)),"Syötetty pitoaika ei ole pitoaikavälin sisällä","OK"))))))</f>
        <v>OK</v>
      </c>
      <c r="U47" s="94">
        <v>10</v>
      </c>
    </row>
    <row r="48" spans="1:21" ht="15.75" thickBot="1" x14ac:dyDescent="0.3">
      <c r="A48" s="60" t="s">
        <v>79</v>
      </c>
      <c r="B48" s="26">
        <f t="shared" si="36"/>
        <v>0</v>
      </c>
      <c r="C48" s="24"/>
      <c r="D48" s="21">
        <f t="shared" si="37"/>
        <v>0</v>
      </c>
      <c r="E48" s="21">
        <f>Parametrit!$B$4-2025</f>
        <v>-1</v>
      </c>
      <c r="F48" s="24"/>
      <c r="G48" s="24"/>
      <c r="H48" s="40" t="str">
        <f>IF('Investoinnit ennen 2024'!G48&gt;0,'Investoinnit ennen 2024'!G48,"")</f>
        <v/>
      </c>
      <c r="I48" s="26">
        <f t="shared" si="38"/>
        <v>0</v>
      </c>
      <c r="J48" s="21">
        <f t="shared" si="39"/>
        <v>0</v>
      </c>
      <c r="K48" s="21">
        <f t="shared" si="40"/>
        <v>0</v>
      </c>
      <c r="L48" s="21">
        <f t="shared" si="41"/>
        <v>0</v>
      </c>
      <c r="M48" s="22" cm="1">
        <f t="array" ref="M48">ROUND('Investoinnit ennen 2024'!K48*(Parametrit!$B$9/Parametrit!$B$7),_xlfn.IFS('2024'!U48=100,-2,'2024'!U48=10,-1,U48=1,0))</f>
        <v>0</v>
      </c>
      <c r="N48" s="22"/>
      <c r="O48" s="21"/>
      <c r="P48" s="21"/>
      <c r="Q48" s="23">
        <f>'Investoinnit ennen 2024'!M48</f>
        <v>15</v>
      </c>
      <c r="R48" s="92">
        <f>'Investoinnit ennen 2024'!N48</f>
        <v>25</v>
      </c>
      <c r="S48" s="11" t="str">
        <f t="shared" si="42"/>
        <v>OK</v>
      </c>
      <c r="U48" s="94">
        <v>10</v>
      </c>
    </row>
    <row r="49" spans="1:21" ht="15.75" thickBot="1" x14ac:dyDescent="0.3">
      <c r="A49" s="60" t="s">
        <v>80</v>
      </c>
      <c r="B49" s="26">
        <f t="shared" si="36"/>
        <v>0</v>
      </c>
      <c r="C49" s="24"/>
      <c r="D49" s="21">
        <f t="shared" si="37"/>
        <v>0</v>
      </c>
      <c r="E49" s="21">
        <f>Parametrit!$B$4-2025</f>
        <v>-1</v>
      </c>
      <c r="F49" s="24"/>
      <c r="G49" s="24"/>
      <c r="H49" s="40" t="str">
        <f>IF('Investoinnit ennen 2024'!G49&gt;0,'Investoinnit ennen 2024'!G49,"")</f>
        <v/>
      </c>
      <c r="I49" s="26">
        <f t="shared" si="38"/>
        <v>0</v>
      </c>
      <c r="J49" s="21">
        <f t="shared" si="39"/>
        <v>0</v>
      </c>
      <c r="K49" s="21">
        <f t="shared" si="40"/>
        <v>0</v>
      </c>
      <c r="L49" s="21">
        <f t="shared" si="41"/>
        <v>0</v>
      </c>
      <c r="M49" s="22" cm="1">
        <f t="array" ref="M49">ROUND('Investoinnit ennen 2024'!K49*(Parametrit!$B$9/Parametrit!$B$7),_xlfn.IFS('2024'!U49=100,-2,'2024'!U49=10,-1,U49=1,0))</f>
        <v>0</v>
      </c>
      <c r="N49" s="22"/>
      <c r="O49" s="21"/>
      <c r="P49" s="21"/>
      <c r="Q49" s="23">
        <f>'Investoinnit ennen 2024'!M49</f>
        <v>15</v>
      </c>
      <c r="R49" s="92">
        <f>'Investoinnit ennen 2024'!N49</f>
        <v>25</v>
      </c>
      <c r="S49" s="11" t="str">
        <f t="shared" si="42"/>
        <v>OK</v>
      </c>
      <c r="U49" s="94">
        <v>10</v>
      </c>
    </row>
    <row r="50" spans="1:21" ht="15.75" thickBot="1" x14ac:dyDescent="0.3">
      <c r="A50" s="60" t="s">
        <v>81</v>
      </c>
      <c r="B50" s="26">
        <f t="shared" si="36"/>
        <v>0</v>
      </c>
      <c r="C50" s="24"/>
      <c r="D50" s="21">
        <f t="shared" si="37"/>
        <v>0</v>
      </c>
      <c r="E50" s="21">
        <f>Parametrit!$B$4-2025</f>
        <v>-1</v>
      </c>
      <c r="F50" s="24"/>
      <c r="G50" s="24"/>
      <c r="H50" s="40" t="str">
        <f>IF('Investoinnit ennen 2024'!G50&gt;0,'Investoinnit ennen 2024'!G50,"")</f>
        <v/>
      </c>
      <c r="I50" s="26">
        <f t="shared" si="38"/>
        <v>0</v>
      </c>
      <c r="J50" s="21">
        <f t="shared" si="39"/>
        <v>0</v>
      </c>
      <c r="K50" s="21">
        <f t="shared" si="40"/>
        <v>0</v>
      </c>
      <c r="L50" s="21">
        <f t="shared" si="41"/>
        <v>0</v>
      </c>
      <c r="M50" s="22" cm="1">
        <f t="array" ref="M50">ROUND('Investoinnit ennen 2024'!K50*(Parametrit!$B$9/Parametrit!$B$7),_xlfn.IFS('2024'!U50=100,-2,'2024'!U50=10,-1,U50=1,0))</f>
        <v>0</v>
      </c>
      <c r="N50" s="22"/>
      <c r="O50" s="21"/>
      <c r="P50" s="21"/>
      <c r="Q50" s="23">
        <f>'Investoinnit ennen 2024'!M50</f>
        <v>15</v>
      </c>
      <c r="R50" s="92">
        <f>'Investoinnit ennen 2024'!N50</f>
        <v>25</v>
      </c>
      <c r="S50" s="11" t="str">
        <f t="shared" si="42"/>
        <v>OK</v>
      </c>
      <c r="U50" s="94">
        <v>10</v>
      </c>
    </row>
    <row r="51" spans="1:21" ht="15.75" thickBot="1" x14ac:dyDescent="0.3">
      <c r="A51" s="60" t="s">
        <v>82</v>
      </c>
      <c r="B51" s="26">
        <f t="shared" si="36"/>
        <v>0</v>
      </c>
      <c r="C51" s="24"/>
      <c r="D51" s="21">
        <f t="shared" si="37"/>
        <v>0</v>
      </c>
      <c r="E51" s="21">
        <f>Parametrit!$B$4-2025</f>
        <v>-1</v>
      </c>
      <c r="F51" s="24"/>
      <c r="G51" s="24"/>
      <c r="H51" s="40" t="str">
        <f>IF('Investoinnit ennen 2024'!G51&gt;0,'Investoinnit ennen 2024'!G51,"")</f>
        <v/>
      </c>
      <c r="I51" s="26">
        <f t="shared" si="38"/>
        <v>0</v>
      </c>
      <c r="J51" s="21">
        <f t="shared" si="39"/>
        <v>0</v>
      </c>
      <c r="K51" s="21">
        <f t="shared" si="40"/>
        <v>0</v>
      </c>
      <c r="L51" s="21">
        <f t="shared" si="41"/>
        <v>0</v>
      </c>
      <c r="M51" s="22" cm="1">
        <f t="array" ref="M51">ROUND('Investoinnit ennen 2024'!K51*(Parametrit!$B$9/Parametrit!$B$7),_xlfn.IFS('2024'!U51=100,-2,'2024'!U51=10,-1,U51=1,0))</f>
        <v>0</v>
      </c>
      <c r="N51" s="22"/>
      <c r="O51" s="21"/>
      <c r="P51" s="21"/>
      <c r="Q51" s="23">
        <f>'Investoinnit ennen 2024'!M51</f>
        <v>15</v>
      </c>
      <c r="R51" s="92">
        <f>'Investoinnit ennen 2024'!N51</f>
        <v>25</v>
      </c>
      <c r="S51" s="11" t="str">
        <f t="shared" si="42"/>
        <v>OK</v>
      </c>
      <c r="U51" s="94">
        <v>10</v>
      </c>
    </row>
    <row r="52" spans="1:21" ht="15.75" thickBot="1" x14ac:dyDescent="0.3">
      <c r="A52" s="60" t="s">
        <v>83</v>
      </c>
      <c r="B52" s="26">
        <f t="shared" si="36"/>
        <v>0</v>
      </c>
      <c r="C52" s="24"/>
      <c r="D52" s="21">
        <f t="shared" si="37"/>
        <v>0</v>
      </c>
      <c r="E52" s="21">
        <f>Parametrit!$B$4-2025</f>
        <v>-1</v>
      </c>
      <c r="F52" s="24"/>
      <c r="G52" s="24"/>
      <c r="H52" s="40" t="str">
        <f>IF('Investoinnit ennen 2024'!G52&gt;0,'Investoinnit ennen 2024'!G52,"")</f>
        <v/>
      </c>
      <c r="I52" s="26">
        <f t="shared" si="38"/>
        <v>0</v>
      </c>
      <c r="J52" s="21">
        <f t="shared" si="39"/>
        <v>0</v>
      </c>
      <c r="K52" s="21">
        <f t="shared" si="40"/>
        <v>0</v>
      </c>
      <c r="L52" s="21">
        <f t="shared" si="41"/>
        <v>0</v>
      </c>
      <c r="M52" s="22" cm="1">
        <f t="array" ref="M52">ROUND('Investoinnit ennen 2024'!K52*(Parametrit!$B$9/Parametrit!$B$7),_xlfn.IFS('2024'!U52=100,-2,'2024'!U52=10,-1,U52=1,0))</f>
        <v>0</v>
      </c>
      <c r="N52" s="22"/>
      <c r="O52" s="21"/>
      <c r="P52" s="21"/>
      <c r="Q52" s="23">
        <f>'Investoinnit ennen 2024'!M52</f>
        <v>15</v>
      </c>
      <c r="R52" s="92">
        <f>'Investoinnit ennen 2024'!N52</f>
        <v>25</v>
      </c>
      <c r="S52" s="11" t="str">
        <f t="shared" si="42"/>
        <v>OK</v>
      </c>
      <c r="U52" s="94">
        <v>10</v>
      </c>
    </row>
    <row r="53" spans="1:21" ht="15.75" thickBot="1" x14ac:dyDescent="0.3">
      <c r="A53" s="58" t="s">
        <v>84</v>
      </c>
      <c r="B53" s="91"/>
      <c r="C53" s="86"/>
      <c r="D53" s="5"/>
      <c r="E53" s="5"/>
      <c r="F53" s="86"/>
      <c r="G53" s="86"/>
      <c r="H53" s="105"/>
      <c r="I53" s="91"/>
      <c r="J53" s="5"/>
      <c r="K53" s="5"/>
      <c r="L53" s="5"/>
      <c r="M53" s="89"/>
      <c r="N53" s="89"/>
      <c r="O53" s="5"/>
      <c r="P53" s="5"/>
      <c r="Q53" s="90"/>
      <c r="R53" s="87"/>
    </row>
    <row r="54" spans="1:21" ht="15.75" thickBot="1" x14ac:dyDescent="0.3">
      <c r="A54" s="60" t="s">
        <v>78</v>
      </c>
      <c r="B54" s="26">
        <f t="shared" ref="B54:B57" si="43">F54-G54</f>
        <v>0</v>
      </c>
      <c r="C54" s="24"/>
      <c r="D54" s="21">
        <f t="shared" ref="D54:D57" si="44">B54*C54/100</f>
        <v>0</v>
      </c>
      <c r="E54" s="21">
        <f>Parametrit!$B$4-2025</f>
        <v>-1</v>
      </c>
      <c r="F54" s="24"/>
      <c r="G54" s="24"/>
      <c r="H54" s="40" t="str">
        <f>IF('Investoinnit ennen 2024'!G54&gt;0,'Investoinnit ennen 2024'!G54,"")</f>
        <v/>
      </c>
      <c r="I54" s="26">
        <f t="shared" ref="I54:I57" si="45">IF(N54="",(D54*(M54+O54))/1000,(D54*(N54+P54))/1000)</f>
        <v>0</v>
      </c>
      <c r="J54" s="21">
        <f t="shared" ref="J54:J57" si="46">IF(D54=0,0,I54*(1-E54/H54))</f>
        <v>0</v>
      </c>
      <c r="K54" s="21">
        <f t="shared" ref="K54:K57" si="47">IF(I54=0,0,I54/H54)</f>
        <v>0</v>
      </c>
      <c r="L54" s="21">
        <f t="shared" ref="L54:L57" si="48">IF(N54="",(F54*(C54/100)*(M54+O54))/1000,(F54*(C54/100)*(N54+P54)/1000))</f>
        <v>0</v>
      </c>
      <c r="M54" s="22" cm="1">
        <f t="array" ref="M54">ROUND('Investoinnit ennen 2024'!K54*(Parametrit!$B$9/Parametrit!$B$7),_xlfn.IFS('2024'!U54=100,-2,'2024'!U54=10,-1,U54=1,0))</f>
        <v>0</v>
      </c>
      <c r="N54" s="22"/>
      <c r="O54" s="22"/>
      <c r="P54" s="22"/>
      <c r="Q54" s="23">
        <f>'Investoinnit ennen 2024'!M54</f>
        <v>15</v>
      </c>
      <c r="R54" s="92">
        <f>'Investoinnit ennen 2024'!N54</f>
        <v>25</v>
      </c>
      <c r="S54" s="11" t="str">
        <f t="shared" ref="S54" si="49">IF(AND(B54&gt;0,C54=""),"Ilmoita tuella rahoitettu osuus",IF(C54&gt;100,"Tuella rahoitettu osuus ei voi olla yli 100",IF(AND(B54&gt;0,H54=""),"Pitoaika puuttuu",IF(E54&gt;H54,"Keski-ikä ei voi olla suurempi kuin pitoaika",IF(AND(B54&gt;0,E54=""),"Keski-ikä puuttuu",IF(AND(B54&gt;0,OR(H54&lt;Q54,H54&gt;R54)),"Syötetty pitoaika ei ole pitoaikavälin sisällä","OK"))))))</f>
        <v>OK</v>
      </c>
      <c r="U54" s="94">
        <v>10</v>
      </c>
    </row>
    <row r="55" spans="1:21" ht="15.75" thickBot="1" x14ac:dyDescent="0.3">
      <c r="A55" s="60" t="s">
        <v>79</v>
      </c>
      <c r="B55" s="26">
        <f t="shared" si="43"/>
        <v>0</v>
      </c>
      <c r="C55" s="24"/>
      <c r="D55" s="21">
        <f t="shared" si="44"/>
        <v>0</v>
      </c>
      <c r="E55" s="21">
        <f>Parametrit!$B$4-2025</f>
        <v>-1</v>
      </c>
      <c r="F55" s="24"/>
      <c r="G55" s="24"/>
      <c r="H55" s="40" t="str">
        <f>IF('Investoinnit ennen 2024'!G55&gt;0,'Investoinnit ennen 2024'!G55,"")</f>
        <v/>
      </c>
      <c r="I55" s="26">
        <f>IF(N55="",(D55*(M55+O55))/1000,(D55*(N55+P55))/1000)</f>
        <v>0</v>
      </c>
      <c r="J55" s="21">
        <f t="shared" si="46"/>
        <v>0</v>
      </c>
      <c r="K55" s="21">
        <f t="shared" si="47"/>
        <v>0</v>
      </c>
      <c r="L55" s="21">
        <f t="shared" si="48"/>
        <v>0</v>
      </c>
      <c r="M55" s="22" cm="1">
        <f t="array" ref="M55">ROUND('Investoinnit ennen 2024'!K55*(Parametrit!$B$9/Parametrit!$B$7),_xlfn.IFS('2024'!U55=100,-2,'2024'!U55=10,-1,U55=1,0))</f>
        <v>0</v>
      </c>
      <c r="N55" s="22"/>
      <c r="O55" s="21"/>
      <c r="P55" s="21"/>
      <c r="Q55" s="23">
        <f>'Investoinnit ennen 2024'!M55</f>
        <v>15</v>
      </c>
      <c r="R55" s="92">
        <f>'Investoinnit ennen 2024'!N55</f>
        <v>25</v>
      </c>
      <c r="S55" s="11" t="str">
        <f t="shared" ref="S55:S57" si="50">IF(AND(B55&gt;0,C55=""),"Ilmoita tuella rahoitettu osuus",IF(C55&gt;100,"Tuella rahoitettu osuus ei voi olla yli 100",IF(AND(B55&gt;0,H55=""),"Pitoaika puuttuu",IF(E55&gt;H55,"Keski-ikä ei voi olla suurempi kuin pitoaika",IF(AND(B55&gt;0,E55=""),"Keski-ikä puuttuu",IF(AND(B55&gt;0,OR(H55&lt;Q55,H55&gt;R55)),"Syötetty pitoaika ei ole pitoaikavälin sisällä",IF(AND(B55&gt;0,O55=0),"Syötä kaivun hintavaikutus Kaivun hintavaikutus -välilehdelle","OK")))))))</f>
        <v>OK</v>
      </c>
      <c r="U55" s="94">
        <v>10</v>
      </c>
    </row>
    <row r="56" spans="1:21" ht="15.75" thickBot="1" x14ac:dyDescent="0.3">
      <c r="A56" s="60" t="s">
        <v>85</v>
      </c>
      <c r="B56" s="26">
        <f t="shared" si="43"/>
        <v>0</v>
      </c>
      <c r="C56" s="24"/>
      <c r="D56" s="21">
        <f t="shared" si="44"/>
        <v>0</v>
      </c>
      <c r="E56" s="21">
        <f>Parametrit!$B$4-2025</f>
        <v>-1</v>
      </c>
      <c r="F56" s="24"/>
      <c r="G56" s="24"/>
      <c r="H56" s="40" t="str">
        <f>IF('Investoinnit ennen 2024'!G56&gt;0,'Investoinnit ennen 2024'!G56,"")</f>
        <v/>
      </c>
      <c r="I56" s="26">
        <f t="shared" si="45"/>
        <v>0</v>
      </c>
      <c r="J56" s="21">
        <f t="shared" si="46"/>
        <v>0</v>
      </c>
      <c r="K56" s="21">
        <f t="shared" si="47"/>
        <v>0</v>
      </c>
      <c r="L56" s="21">
        <f t="shared" si="48"/>
        <v>0</v>
      </c>
      <c r="M56" s="22" cm="1">
        <f t="array" ref="M56">ROUND('Investoinnit ennen 2024'!K56*(Parametrit!$B$9/Parametrit!$B$7),_xlfn.IFS('2024'!U56=100,-2,'2024'!U56=10,-1,U56=1,0))</f>
        <v>0</v>
      </c>
      <c r="N56" s="22"/>
      <c r="O56" s="21"/>
      <c r="P56" s="21"/>
      <c r="Q56" s="23">
        <f>'Investoinnit ennen 2024'!M56</f>
        <v>15</v>
      </c>
      <c r="R56" s="92">
        <f>'Investoinnit ennen 2024'!N56</f>
        <v>25</v>
      </c>
      <c r="S56" s="11" t="str">
        <f t="shared" si="50"/>
        <v>OK</v>
      </c>
      <c r="U56" s="94">
        <v>10</v>
      </c>
    </row>
    <row r="57" spans="1:21" ht="15.75" thickBot="1" x14ac:dyDescent="0.3">
      <c r="A57" s="60" t="s">
        <v>86</v>
      </c>
      <c r="B57" s="26">
        <f t="shared" si="43"/>
        <v>0</v>
      </c>
      <c r="C57" s="24"/>
      <c r="D57" s="21">
        <f t="shared" si="44"/>
        <v>0</v>
      </c>
      <c r="E57" s="21">
        <f>Parametrit!$B$4-2025</f>
        <v>-1</v>
      </c>
      <c r="F57" s="24"/>
      <c r="G57" s="24"/>
      <c r="H57" s="40" t="str">
        <f>IF('Investoinnit ennen 2024'!G57&gt;0,'Investoinnit ennen 2024'!G57,"")</f>
        <v/>
      </c>
      <c r="I57" s="26">
        <f t="shared" si="45"/>
        <v>0</v>
      </c>
      <c r="J57" s="21">
        <f t="shared" si="46"/>
        <v>0</v>
      </c>
      <c r="K57" s="21">
        <f t="shared" si="47"/>
        <v>0</v>
      </c>
      <c r="L57" s="21">
        <f t="shared" si="48"/>
        <v>0</v>
      </c>
      <c r="M57" s="22" cm="1">
        <f t="array" ref="M57">ROUND('Investoinnit ennen 2024'!K57*(Parametrit!$B$9/Parametrit!$B$7),_xlfn.IFS('2024'!U57=100,-2,'2024'!U57=10,-1,U57=1,0))</f>
        <v>0</v>
      </c>
      <c r="N57" s="22"/>
      <c r="O57" s="21"/>
      <c r="P57" s="21"/>
      <c r="Q57" s="23">
        <f>'Investoinnit ennen 2024'!M57</f>
        <v>15</v>
      </c>
      <c r="R57" s="92">
        <f>'Investoinnit ennen 2024'!N57</f>
        <v>25</v>
      </c>
      <c r="S57" s="11" t="str">
        <f t="shared" si="50"/>
        <v>OK</v>
      </c>
      <c r="U57" s="94">
        <v>10</v>
      </c>
    </row>
    <row r="58" spans="1:21" ht="15.75" thickBot="1" x14ac:dyDescent="0.3">
      <c r="A58" s="27" t="s">
        <v>87</v>
      </c>
      <c r="B58" s="91"/>
      <c r="C58" s="86"/>
      <c r="D58" s="5"/>
      <c r="E58" s="5"/>
      <c r="F58" s="37"/>
      <c r="G58" s="37"/>
      <c r="H58" s="41"/>
      <c r="I58" s="91"/>
      <c r="J58" s="5"/>
      <c r="K58" s="5"/>
      <c r="L58" s="5"/>
      <c r="M58" s="89"/>
      <c r="N58" s="89"/>
      <c r="O58" s="5"/>
      <c r="P58" s="5"/>
      <c r="Q58" s="90"/>
      <c r="R58" s="87"/>
    </row>
    <row r="59" spans="1:21" ht="15.75" thickBot="1" x14ac:dyDescent="0.3">
      <c r="A59" s="58" t="s">
        <v>88</v>
      </c>
      <c r="B59" s="91"/>
      <c r="C59" s="86"/>
      <c r="D59" s="5"/>
      <c r="E59" s="5"/>
      <c r="F59" s="86"/>
      <c r="G59" s="86"/>
      <c r="H59" s="105"/>
      <c r="I59" s="91"/>
      <c r="J59" s="5"/>
      <c r="K59" s="5"/>
      <c r="L59" s="5"/>
      <c r="M59" s="89"/>
      <c r="N59" s="89"/>
      <c r="O59" s="5"/>
      <c r="P59" s="5"/>
      <c r="Q59" s="90"/>
      <c r="R59" s="87"/>
    </row>
    <row r="60" spans="1:21" ht="15.75" thickBot="1" x14ac:dyDescent="0.3">
      <c r="A60" s="60" t="s">
        <v>89</v>
      </c>
      <c r="B60" s="70">
        <f t="shared" ref="B60" si="51">F60-G60</f>
        <v>0</v>
      </c>
      <c r="C60" s="39"/>
      <c r="D60" s="25">
        <f t="shared" ref="D60" si="52">B60*C60/100</f>
        <v>0</v>
      </c>
      <c r="E60" s="25">
        <f>Parametrit!$B$4-2025</f>
        <v>-1</v>
      </c>
      <c r="F60" s="39"/>
      <c r="G60" s="39"/>
      <c r="H60" s="73" t="str">
        <f>IF('Investoinnit ennen 2024'!G60&gt;0,'Investoinnit ennen 2024'!G60,"")</f>
        <v/>
      </c>
      <c r="I60" s="70">
        <f t="shared" ref="I60" si="53">IF(N60="",(D60*(M60+O60))/1000,(D60*(N60+P60))/1000)</f>
        <v>0</v>
      </c>
      <c r="J60" s="25">
        <f t="shared" ref="J60" si="54">IF(D60=0,0,I60*(1-E60/H60))</f>
        <v>0</v>
      </c>
      <c r="K60" s="25">
        <f t="shared" ref="K60" si="55">IF(I60=0,0,I60/H60)</f>
        <v>0</v>
      </c>
      <c r="L60" s="25">
        <f t="shared" ref="L60" si="56">IF(N60="",(F60*(C60/100)*(M60+O60))/1000,(F60*(C60/100)*(N60+P60)/1000))</f>
        <v>0</v>
      </c>
      <c r="M60" s="88" cm="1">
        <f t="array" ref="M60">ROUND('Investoinnit ennen 2024'!K60*(Parametrit!$B$9/Parametrit!$B$7),_xlfn.IFS('2024'!U60=100,-2,'2024'!U60=10,-1,U60=1,0))</f>
        <v>0</v>
      </c>
      <c r="N60" s="88"/>
      <c r="O60" s="25"/>
      <c r="P60" s="25"/>
      <c r="Q60" s="93">
        <f>'Investoinnit ennen 2024'!M60</f>
        <v>20</v>
      </c>
      <c r="R60" s="95">
        <f>'Investoinnit ennen 2024'!N60</f>
        <v>20</v>
      </c>
      <c r="S60" s="11" t="str">
        <f t="shared" ref="S60" si="57">IF(AND(B60&gt;0,C60=""),"Ilmoita tuella rahoitettu osuus",IF(C60&gt;100,"Tuella rahoitettu osuus ei voi olla yli 100",IF(AND(B60&gt;0,H60=""),"Pitoaika puuttuu",IF(E60&gt;H60,"Keski-ikä ei voi olla suurempi kuin pitoaika",IF(AND(B60&gt;0,E60=""),"Keski-ikä puuttuu",IF(AND(B60&gt;0,OR(H60&lt;Q60,H60&gt;R60)),"Syötetty pitoaika ei ole pitoaikavälin sisällä",IF(AND(B60&gt;0,O60=0),"Syötä kaivun hintavaikutus Kaivun hintavaikutus -välilehdelle","OK")))))))</f>
        <v>OK</v>
      </c>
      <c r="U60" s="94">
        <v>100</v>
      </c>
    </row>
    <row r="61" spans="1:21" x14ac:dyDescent="0.25">
      <c r="I61" s="28">
        <f>SUM(I4:I60)</f>
        <v>0</v>
      </c>
      <c r="J61" s="28">
        <f>SUM(J4:J60)</f>
        <v>0</v>
      </c>
      <c r="K61" s="28">
        <f>SUM(K4:K60)</f>
        <v>0</v>
      </c>
      <c r="L61" s="28">
        <f>SUM(L4:L60)</f>
        <v>0</v>
      </c>
    </row>
    <row r="62" spans="1:21" x14ac:dyDescent="0.25">
      <c r="M62" s="55"/>
    </row>
  </sheetData>
  <sheetProtection algorithmName="SHA-512" hashValue="14IwHtMKwocD9yCEhoyA6dScaPGPGX7Q8pgTgCQezxUKrMu2UPSNSbNO/MP0SpJc1VfzmKPhV7k6JuxnL61Jkw==" saltValue="bh0z2nRKYq2E+MjLFLpxXw==" spinCount="100000" sheet="1" objects="1" scenarios="1" sort="0" autoFilter="0"/>
  <autoFilter ref="A1:BO61" xr:uid="{C400664C-2943-4F6B-9F06-EDBC6B69ADD1}"/>
  <conditionalFormatting sqref="S4:S60">
    <cfRule type="containsBlanks" dxfId="8" priority="1">
      <formula>LEN(TRIM(S4))=0</formula>
    </cfRule>
    <cfRule type="notContainsText" dxfId="7" priority="2" operator="notContains" text="OK">
      <formula>ISERROR(SEARCH("OK",S4))</formula>
    </cfRule>
    <cfRule type="containsText" dxfId="6" priority="3" operator="containsText" text="OK">
      <formula>NOT(ISERROR(SEARCH("OK",S4)))</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53BD6-5D15-4347-A24C-1BC705C457B0}">
  <sheetPr codeName="Taul6"/>
  <dimension ref="A1:U62"/>
  <sheetViews>
    <sheetView workbookViewId="0">
      <pane ySplit="1" topLeftCell="A2" activePane="bottomLeft" state="frozen"/>
      <selection pane="bottomLeft" activeCell="C4" sqref="C4"/>
    </sheetView>
  </sheetViews>
  <sheetFormatPr defaultRowHeight="15" x14ac:dyDescent="0.25"/>
  <cols>
    <col min="1" max="1" width="95.5703125" style="1" customWidth="1"/>
    <col min="2" max="2" width="17.42578125" style="94" customWidth="1"/>
    <col min="3" max="3" width="10.85546875" style="94" customWidth="1"/>
    <col min="4" max="8" width="9" style="94" customWidth="1"/>
    <col min="9" max="9" width="10.7109375" style="94" customWidth="1"/>
    <col min="10" max="12" width="9" style="94" customWidth="1"/>
    <col min="13" max="13" width="17.140625" style="94" customWidth="1"/>
    <col min="14" max="14" width="12.5703125" style="94" customWidth="1"/>
    <col min="15" max="15" width="13.7109375" style="94" customWidth="1"/>
    <col min="16" max="16" width="13.42578125" style="94" customWidth="1"/>
    <col min="17" max="18" width="13.28515625" style="94" customWidth="1"/>
    <col min="19" max="19" width="47.7109375" style="11" customWidth="1"/>
    <col min="20" max="20" width="9.140625" style="94"/>
    <col min="21" max="21" width="0" style="94" hidden="1" customWidth="1"/>
    <col min="22" max="16384" width="9.140625" style="94"/>
  </cols>
  <sheetData>
    <row r="1" spans="1:21" s="2" customFormat="1" ht="42.75" thickBot="1" x14ac:dyDescent="0.3">
      <c r="A1" s="56" t="s">
        <v>93</v>
      </c>
      <c r="B1" s="14" t="s">
        <v>99</v>
      </c>
      <c r="C1" s="14" t="s">
        <v>2</v>
      </c>
      <c r="D1" s="14" t="s">
        <v>3</v>
      </c>
      <c r="E1" s="14" t="s">
        <v>4</v>
      </c>
      <c r="F1" s="14" t="s">
        <v>100</v>
      </c>
      <c r="G1" s="14" t="s">
        <v>5</v>
      </c>
      <c r="H1" s="14" t="s">
        <v>1</v>
      </c>
      <c r="I1" s="14" t="s">
        <v>6</v>
      </c>
      <c r="J1" s="14" t="s">
        <v>7</v>
      </c>
      <c r="K1" s="14" t="s">
        <v>8</v>
      </c>
      <c r="L1" s="14" t="s">
        <v>9</v>
      </c>
      <c r="M1" s="46" t="s">
        <v>21</v>
      </c>
      <c r="N1" s="46" t="s">
        <v>23</v>
      </c>
      <c r="O1" s="14" t="s">
        <v>22</v>
      </c>
      <c r="P1" s="14" t="s">
        <v>24</v>
      </c>
      <c r="Q1" s="47" t="s">
        <v>19</v>
      </c>
      <c r="R1" s="14" t="s">
        <v>20</v>
      </c>
      <c r="S1" s="49" t="s">
        <v>18</v>
      </c>
    </row>
    <row r="2" spans="1:21" ht="15.75" thickBot="1" x14ac:dyDescent="0.3">
      <c r="A2" s="27" t="s">
        <v>34</v>
      </c>
      <c r="B2" s="18"/>
      <c r="C2" s="19"/>
      <c r="D2" s="19"/>
      <c r="E2" s="19"/>
      <c r="F2" s="19"/>
      <c r="G2" s="19"/>
      <c r="H2" s="20"/>
      <c r="I2" s="18"/>
      <c r="J2" s="19"/>
      <c r="K2" s="19"/>
      <c r="L2" s="19"/>
      <c r="M2" s="65"/>
      <c r="N2" s="65"/>
      <c r="O2" s="66"/>
      <c r="P2" s="66"/>
      <c r="Q2" s="65"/>
      <c r="R2" s="67"/>
      <c r="S2" s="94"/>
    </row>
    <row r="3" spans="1:21" ht="15.75" thickBot="1" x14ac:dyDescent="0.3">
      <c r="A3" s="58" t="s">
        <v>35</v>
      </c>
      <c r="B3" s="10"/>
      <c r="C3" s="12"/>
      <c r="D3" s="12"/>
      <c r="E3" s="12"/>
      <c r="F3" s="12"/>
      <c r="G3" s="12"/>
      <c r="H3" s="9"/>
      <c r="I3" s="10"/>
      <c r="J3" s="12"/>
      <c r="K3" s="12"/>
      <c r="L3" s="12"/>
      <c r="M3" s="4"/>
      <c r="N3" s="4"/>
      <c r="O3" s="5"/>
      <c r="P3" s="5"/>
      <c r="Q3" s="4"/>
      <c r="R3" s="68"/>
      <c r="S3" s="94"/>
      <c r="U3" s="2"/>
    </row>
    <row r="4" spans="1:21" ht="15.75" thickBot="1" x14ac:dyDescent="0.3">
      <c r="A4" s="60" t="s">
        <v>36</v>
      </c>
      <c r="B4" s="26">
        <f>F4-G4</f>
        <v>0</v>
      </c>
      <c r="C4" s="24"/>
      <c r="D4" s="21">
        <f>B4*C4/100</f>
        <v>0</v>
      </c>
      <c r="E4" s="21">
        <f>Parametrit!$B$4-2026</f>
        <v>-2</v>
      </c>
      <c r="F4" s="24"/>
      <c r="G4" s="24"/>
      <c r="H4" s="40" t="str">
        <f>IF('Investoinnit ennen 2024'!G4&gt;0,'Investoinnit ennen 2024'!G4,"")</f>
        <v/>
      </c>
      <c r="I4" s="26">
        <f>IF(N4="",(D4*(M4+O4))/1000,(D4*(N4+P4))/1000)</f>
        <v>0</v>
      </c>
      <c r="J4" s="21">
        <f>IF(D4=0,0,I4*(1-E4/H4))</f>
        <v>0</v>
      </c>
      <c r="K4" s="21">
        <f>IF(I4=0,0,I4/H4)</f>
        <v>0</v>
      </c>
      <c r="L4" s="21">
        <f>IF(N4="",(F4*(C4/100)*(M4+O4))/1000,(F4*(C4/100)*(N4+P4)/1000))</f>
        <v>0</v>
      </c>
      <c r="M4" s="22" cm="1">
        <f t="array" ref="M4">ROUND('Investoinnit ennen 2024'!K4*(Parametrit!$B$10/Parametrit!$B$7),_xlfn.IFS('2024'!U4=100,-2,'2024'!U4=10,-1,U4=1,0))</f>
        <v>0</v>
      </c>
      <c r="N4" s="22"/>
      <c r="O4" s="21">
        <f>'Kaivun hintavaikutus'!$B$6</f>
        <v>0</v>
      </c>
      <c r="P4" s="21">
        <f>'Kaivun hintavaikutus'!$C$6</f>
        <v>0</v>
      </c>
      <c r="Q4" s="23">
        <f>'Investoinnit ennen 2024'!M4</f>
        <v>35</v>
      </c>
      <c r="R4" s="92">
        <f>'Investoinnit ennen 2024'!N4</f>
        <v>55</v>
      </c>
      <c r="S4" s="11" t="str">
        <f>IF(AND(B4&gt;0,C4=""),"Ilmoita tuella rahoitettu osuus",IF(C4&gt;100,"Tuella rahoitettu osuus ei voi olla yli 100",IF(AND(B4&gt;0,H4=""),"Pitoaika puuttuu",IF(E4&gt;H4,"Keski-ikä ei voi olla suurempi kuin pitoaika",IF(AND(B4&gt;0,E4=""),"Keski-ikä puuttuu",IF(AND(B4&gt;0,OR(H4&lt;Q4,H4&gt;R4)),"Syötetty pitoaika ei ole pitoaikavälin sisällä",IF(AND(B4&gt;0,O4=0),"Syötä kaivun hintavaikutus Kaivun hintavaikutus -välilehdelle","OK")))))))</f>
        <v>OK</v>
      </c>
      <c r="U4" s="94">
        <v>1</v>
      </c>
    </row>
    <row r="5" spans="1:21" ht="15.75" thickBot="1" x14ac:dyDescent="0.3">
      <c r="A5" s="60" t="s">
        <v>37</v>
      </c>
      <c r="B5" s="26">
        <f t="shared" ref="B5:B11" si="0">F5-G5</f>
        <v>0</v>
      </c>
      <c r="C5" s="24"/>
      <c r="D5" s="21">
        <f t="shared" ref="D5:D11" si="1">B5*C5/100</f>
        <v>0</v>
      </c>
      <c r="E5" s="21">
        <f>Parametrit!$B$4-2026</f>
        <v>-2</v>
      </c>
      <c r="F5" s="24"/>
      <c r="G5" s="24"/>
      <c r="H5" s="40" t="str">
        <f>IF('Investoinnit ennen 2024'!G5&gt;0,'Investoinnit ennen 2024'!G5,"")</f>
        <v/>
      </c>
      <c r="I5" s="26">
        <f t="shared" ref="I5:I11" si="2">IF(N5="",(D5*(M5+O5))/1000,(D5*(N5+P5))/1000)</f>
        <v>0</v>
      </c>
      <c r="J5" s="21">
        <f t="shared" ref="J5:J11" si="3">IF(D5=0,0,I5*(1-E5/H5))</f>
        <v>0</v>
      </c>
      <c r="K5" s="21">
        <f t="shared" ref="K5:K11" si="4">IF(I5=0,0,I5/H5)</f>
        <v>0</v>
      </c>
      <c r="L5" s="21">
        <f t="shared" ref="L5:L11" si="5">IF(N5="",(F5*(C5/100)*(M5+O5))/1000,(F5*(C5/100)*(N5+P5)/1000))</f>
        <v>0</v>
      </c>
      <c r="M5" s="22" cm="1">
        <f t="array" ref="M5">ROUND('Investoinnit ennen 2024'!K5*(Parametrit!$B$10/Parametrit!$B$7),_xlfn.IFS('2024'!U5=100,-2,'2024'!U5=10,-1,U5=1,0))</f>
        <v>0</v>
      </c>
      <c r="N5" s="22"/>
      <c r="O5" s="21">
        <f>'Kaivun hintavaikutus'!$B$6</f>
        <v>0</v>
      </c>
      <c r="P5" s="21">
        <f>'Kaivun hintavaikutus'!$C$6</f>
        <v>0</v>
      </c>
      <c r="Q5" s="23">
        <f>'Investoinnit ennen 2024'!M5</f>
        <v>35</v>
      </c>
      <c r="R5" s="92">
        <f>'Investoinnit ennen 2024'!N5</f>
        <v>55</v>
      </c>
      <c r="S5" s="11" t="str">
        <f t="shared" ref="S5:S11" si="6">IF(AND(B5&gt;0,C5=""),"Ilmoita tuella rahoitettu osuus",IF(C5&gt;100,"Tuella rahoitettu osuus ei voi olla yli 100",IF(AND(B5&gt;0,H5=""),"Pitoaika puuttuu",IF(E5&gt;H5,"Keski-ikä ei voi olla suurempi kuin pitoaika",IF(AND(B5&gt;0,E5=""),"Keski-ikä puuttuu",IF(AND(B5&gt;0,OR(H5&lt;Q5,H5&gt;R5)),"Syötetty pitoaika ei ole pitoaikavälin sisällä",IF(AND(B5&gt;0,O5=0),"Syötä kaivun hintavaikutus Kaivun hintavaikutus -välilehdelle","OK")))))))</f>
        <v>OK</v>
      </c>
      <c r="U5" s="94">
        <v>1</v>
      </c>
    </row>
    <row r="6" spans="1:21" ht="15.75" thickBot="1" x14ac:dyDescent="0.3">
      <c r="A6" s="60" t="s">
        <v>38</v>
      </c>
      <c r="B6" s="26">
        <f t="shared" si="0"/>
        <v>0</v>
      </c>
      <c r="C6" s="24"/>
      <c r="D6" s="21">
        <f t="shared" si="1"/>
        <v>0</v>
      </c>
      <c r="E6" s="21">
        <f>Parametrit!$B$4-2026</f>
        <v>-2</v>
      </c>
      <c r="F6" s="24"/>
      <c r="G6" s="24"/>
      <c r="H6" s="40" t="str">
        <f>IF('Investoinnit ennen 2024'!G6&gt;0,'Investoinnit ennen 2024'!G6,"")</f>
        <v/>
      </c>
      <c r="I6" s="26">
        <f t="shared" si="2"/>
        <v>0</v>
      </c>
      <c r="J6" s="21">
        <f t="shared" si="3"/>
        <v>0</v>
      </c>
      <c r="K6" s="21">
        <f t="shared" si="4"/>
        <v>0</v>
      </c>
      <c r="L6" s="21">
        <f t="shared" si="5"/>
        <v>0</v>
      </c>
      <c r="M6" s="22" cm="1">
        <f t="array" ref="M6">ROUND('Investoinnit ennen 2024'!K6*(Parametrit!$B$10/Parametrit!$B$7),_xlfn.IFS('2024'!U6=100,-2,'2024'!U6=10,-1,U6=1,0))</f>
        <v>0</v>
      </c>
      <c r="N6" s="22"/>
      <c r="O6" s="21">
        <f>'Kaivun hintavaikutus'!$B$6</f>
        <v>0</v>
      </c>
      <c r="P6" s="21">
        <f>'Kaivun hintavaikutus'!$C$6</f>
        <v>0</v>
      </c>
      <c r="Q6" s="23">
        <f>'Investoinnit ennen 2024'!M6</f>
        <v>35</v>
      </c>
      <c r="R6" s="92">
        <f>'Investoinnit ennen 2024'!N6</f>
        <v>55</v>
      </c>
      <c r="S6" s="11" t="str">
        <f t="shared" si="6"/>
        <v>OK</v>
      </c>
      <c r="U6" s="94">
        <v>1</v>
      </c>
    </row>
    <row r="7" spans="1:21" ht="15.75" thickBot="1" x14ac:dyDescent="0.3">
      <c r="A7" s="60" t="s">
        <v>39</v>
      </c>
      <c r="B7" s="26">
        <f t="shared" si="0"/>
        <v>0</v>
      </c>
      <c r="C7" s="24"/>
      <c r="D7" s="21">
        <f t="shared" si="1"/>
        <v>0</v>
      </c>
      <c r="E7" s="21">
        <f>Parametrit!$B$4-2026</f>
        <v>-2</v>
      </c>
      <c r="F7" s="24"/>
      <c r="G7" s="24"/>
      <c r="H7" s="40" t="str">
        <f>IF('Investoinnit ennen 2024'!G7&gt;0,'Investoinnit ennen 2024'!G7,"")</f>
        <v/>
      </c>
      <c r="I7" s="26">
        <f t="shared" si="2"/>
        <v>0</v>
      </c>
      <c r="J7" s="21">
        <f t="shared" si="3"/>
        <v>0</v>
      </c>
      <c r="K7" s="21">
        <f t="shared" si="4"/>
        <v>0</v>
      </c>
      <c r="L7" s="21">
        <f t="shared" si="5"/>
        <v>0</v>
      </c>
      <c r="M7" s="22" cm="1">
        <f t="array" ref="M7">ROUND('Investoinnit ennen 2024'!K7*(Parametrit!$B$10/Parametrit!$B$7),_xlfn.IFS('2024'!U7=100,-2,'2024'!U7=10,-1,U7=1,0))</f>
        <v>0</v>
      </c>
      <c r="N7" s="22"/>
      <c r="O7" s="21">
        <f>'Kaivun hintavaikutus'!$B$6</f>
        <v>0</v>
      </c>
      <c r="P7" s="21">
        <f>'Kaivun hintavaikutus'!$C$6</f>
        <v>0</v>
      </c>
      <c r="Q7" s="23">
        <f>'Investoinnit ennen 2024'!M7</f>
        <v>35</v>
      </c>
      <c r="R7" s="92">
        <f>'Investoinnit ennen 2024'!N7</f>
        <v>55</v>
      </c>
      <c r="S7" s="11" t="str">
        <f t="shared" si="6"/>
        <v>OK</v>
      </c>
      <c r="U7" s="94">
        <v>1</v>
      </c>
    </row>
    <row r="8" spans="1:21" ht="15.75" thickBot="1" x14ac:dyDescent="0.3">
      <c r="A8" s="60" t="s">
        <v>40</v>
      </c>
      <c r="B8" s="26">
        <f t="shared" si="0"/>
        <v>0</v>
      </c>
      <c r="C8" s="24"/>
      <c r="D8" s="21">
        <f t="shared" si="1"/>
        <v>0</v>
      </c>
      <c r="E8" s="21">
        <f>Parametrit!$B$4-2026</f>
        <v>-2</v>
      </c>
      <c r="F8" s="24"/>
      <c r="G8" s="24"/>
      <c r="H8" s="40" t="str">
        <f>IF('Investoinnit ennen 2024'!G8&gt;0,'Investoinnit ennen 2024'!G8,"")</f>
        <v/>
      </c>
      <c r="I8" s="26">
        <f t="shared" si="2"/>
        <v>0</v>
      </c>
      <c r="J8" s="21">
        <f t="shared" si="3"/>
        <v>0</v>
      </c>
      <c r="K8" s="21">
        <f t="shared" si="4"/>
        <v>0</v>
      </c>
      <c r="L8" s="21">
        <f t="shared" si="5"/>
        <v>0</v>
      </c>
      <c r="M8" s="22" cm="1">
        <f t="array" ref="M8">ROUND('Investoinnit ennen 2024'!K8*(Parametrit!$B$10/Parametrit!$B$7),_xlfn.IFS('2024'!U8=100,-2,'2024'!U8=10,-1,U8=1,0))</f>
        <v>0</v>
      </c>
      <c r="N8" s="22"/>
      <c r="O8" s="21">
        <f>'Kaivun hintavaikutus'!$B$6</f>
        <v>0</v>
      </c>
      <c r="P8" s="21">
        <f>'Kaivun hintavaikutus'!$C$6</f>
        <v>0</v>
      </c>
      <c r="Q8" s="23">
        <f>'Investoinnit ennen 2024'!M8</f>
        <v>35</v>
      </c>
      <c r="R8" s="92">
        <f>'Investoinnit ennen 2024'!N8</f>
        <v>55</v>
      </c>
      <c r="S8" s="11" t="str">
        <f t="shared" si="6"/>
        <v>OK</v>
      </c>
      <c r="U8" s="94">
        <v>1</v>
      </c>
    </row>
    <row r="9" spans="1:21" ht="15.75" thickBot="1" x14ac:dyDescent="0.3">
      <c r="A9" s="60" t="s">
        <v>41</v>
      </c>
      <c r="B9" s="26">
        <f t="shared" si="0"/>
        <v>0</v>
      </c>
      <c r="C9" s="24"/>
      <c r="D9" s="21">
        <f t="shared" si="1"/>
        <v>0</v>
      </c>
      <c r="E9" s="21">
        <f>Parametrit!$B$4-2026</f>
        <v>-2</v>
      </c>
      <c r="F9" s="24"/>
      <c r="G9" s="24"/>
      <c r="H9" s="40" t="str">
        <f>IF('Investoinnit ennen 2024'!G9&gt;0,'Investoinnit ennen 2024'!G9,"")</f>
        <v/>
      </c>
      <c r="I9" s="26">
        <f t="shared" si="2"/>
        <v>0</v>
      </c>
      <c r="J9" s="21">
        <f t="shared" si="3"/>
        <v>0</v>
      </c>
      <c r="K9" s="21">
        <f t="shared" si="4"/>
        <v>0</v>
      </c>
      <c r="L9" s="21">
        <f t="shared" si="5"/>
        <v>0</v>
      </c>
      <c r="M9" s="22" cm="1">
        <f t="array" ref="M9">ROUND('Investoinnit ennen 2024'!K9*(Parametrit!$B$10/Parametrit!$B$7),_xlfn.IFS('2024'!U9=100,-2,'2024'!U9=10,-1,U9=1,0))</f>
        <v>0</v>
      </c>
      <c r="N9" s="22"/>
      <c r="O9" s="21">
        <f>'Kaivun hintavaikutus'!$B$6</f>
        <v>0</v>
      </c>
      <c r="P9" s="21">
        <f>'Kaivun hintavaikutus'!$C$6</f>
        <v>0</v>
      </c>
      <c r="Q9" s="23">
        <f>'Investoinnit ennen 2024'!M9</f>
        <v>35</v>
      </c>
      <c r="R9" s="92">
        <f>'Investoinnit ennen 2024'!N9</f>
        <v>55</v>
      </c>
      <c r="S9" s="11" t="str">
        <f t="shared" si="6"/>
        <v>OK</v>
      </c>
      <c r="U9" s="94">
        <v>1</v>
      </c>
    </row>
    <row r="10" spans="1:21" ht="15.75" thickBot="1" x14ac:dyDescent="0.3">
      <c r="A10" s="60" t="s">
        <v>42</v>
      </c>
      <c r="B10" s="26">
        <f t="shared" si="0"/>
        <v>0</v>
      </c>
      <c r="C10" s="24"/>
      <c r="D10" s="21">
        <f t="shared" si="1"/>
        <v>0</v>
      </c>
      <c r="E10" s="21">
        <f>Parametrit!$B$4-2026</f>
        <v>-2</v>
      </c>
      <c r="F10" s="24"/>
      <c r="G10" s="24"/>
      <c r="H10" s="40" t="str">
        <f>IF('Investoinnit ennen 2024'!G10&gt;0,'Investoinnit ennen 2024'!G10,"")</f>
        <v/>
      </c>
      <c r="I10" s="26">
        <f t="shared" si="2"/>
        <v>0</v>
      </c>
      <c r="J10" s="21">
        <f t="shared" si="3"/>
        <v>0</v>
      </c>
      <c r="K10" s="21">
        <f t="shared" si="4"/>
        <v>0</v>
      </c>
      <c r="L10" s="21">
        <f t="shared" si="5"/>
        <v>0</v>
      </c>
      <c r="M10" s="22" cm="1">
        <f t="array" ref="M10">ROUND('Investoinnit ennen 2024'!K10*(Parametrit!$B$10/Parametrit!$B$7),_xlfn.IFS('2024'!U10=100,-2,'2024'!U10=10,-1,U10=1,0))</f>
        <v>0</v>
      </c>
      <c r="N10" s="22"/>
      <c r="O10" s="21">
        <f>'Kaivun hintavaikutus'!$B$6</f>
        <v>0</v>
      </c>
      <c r="P10" s="21">
        <f>'Kaivun hintavaikutus'!$C$6</f>
        <v>0</v>
      </c>
      <c r="Q10" s="23">
        <f>'Investoinnit ennen 2024'!M10</f>
        <v>35</v>
      </c>
      <c r="R10" s="92">
        <f>'Investoinnit ennen 2024'!N10</f>
        <v>55</v>
      </c>
      <c r="S10" s="11" t="str">
        <f t="shared" si="6"/>
        <v>OK</v>
      </c>
      <c r="U10" s="94">
        <v>10</v>
      </c>
    </row>
    <row r="11" spans="1:21" ht="15.75" thickBot="1" x14ac:dyDescent="0.3">
      <c r="A11" s="60" t="s">
        <v>43</v>
      </c>
      <c r="B11" s="26">
        <f t="shared" si="0"/>
        <v>0</v>
      </c>
      <c r="C11" s="24"/>
      <c r="D11" s="21">
        <f t="shared" si="1"/>
        <v>0</v>
      </c>
      <c r="E11" s="21">
        <f>Parametrit!$B$4-2026</f>
        <v>-2</v>
      </c>
      <c r="F11" s="24"/>
      <c r="G11" s="24"/>
      <c r="H11" s="40" t="str">
        <f>IF('Investoinnit ennen 2024'!G11&gt;0,'Investoinnit ennen 2024'!G11,"")</f>
        <v/>
      </c>
      <c r="I11" s="26">
        <f t="shared" si="2"/>
        <v>0</v>
      </c>
      <c r="J11" s="21">
        <f t="shared" si="3"/>
        <v>0</v>
      </c>
      <c r="K11" s="21">
        <f t="shared" si="4"/>
        <v>0</v>
      </c>
      <c r="L11" s="21">
        <f t="shared" si="5"/>
        <v>0</v>
      </c>
      <c r="M11" s="22" cm="1">
        <f t="array" ref="M11">ROUND('Investoinnit ennen 2024'!K11*(Parametrit!$B$10/Parametrit!$B$7),_xlfn.IFS('2024'!U11=100,-2,'2024'!U11=10,-1,U11=1,0))</f>
        <v>0</v>
      </c>
      <c r="N11" s="22"/>
      <c r="O11" s="21">
        <f>'Kaivun hintavaikutus'!$B$6</f>
        <v>0</v>
      </c>
      <c r="P11" s="21">
        <f>'Kaivun hintavaikutus'!$C$6</f>
        <v>0</v>
      </c>
      <c r="Q11" s="23">
        <f>'Investoinnit ennen 2024'!M11</f>
        <v>35</v>
      </c>
      <c r="R11" s="92">
        <f>'Investoinnit ennen 2024'!N11</f>
        <v>55</v>
      </c>
      <c r="S11" s="11" t="str">
        <f t="shared" si="6"/>
        <v>OK</v>
      </c>
      <c r="U11" s="94">
        <v>10</v>
      </c>
    </row>
    <row r="12" spans="1:21" ht="15.75" thickBot="1" x14ac:dyDescent="0.3">
      <c r="A12" s="58" t="s">
        <v>44</v>
      </c>
      <c r="B12" s="91"/>
      <c r="C12" s="86"/>
      <c r="D12" s="5"/>
      <c r="E12" s="5"/>
      <c r="F12" s="86"/>
      <c r="G12" s="86"/>
      <c r="H12" s="105"/>
      <c r="I12" s="91"/>
      <c r="J12" s="5"/>
      <c r="K12" s="5"/>
      <c r="L12" s="5"/>
      <c r="M12" s="89"/>
      <c r="N12" s="89"/>
      <c r="O12" s="5"/>
      <c r="P12" s="5"/>
      <c r="Q12" s="90"/>
      <c r="R12" s="87"/>
      <c r="U12" s="94">
        <v>1</v>
      </c>
    </row>
    <row r="13" spans="1:21" ht="15.75" thickBot="1" x14ac:dyDescent="0.3">
      <c r="A13" s="60" t="s">
        <v>45</v>
      </c>
      <c r="B13" s="26">
        <f t="shared" ref="B13:B16" si="7">F13-G13</f>
        <v>0</v>
      </c>
      <c r="C13" s="24"/>
      <c r="D13" s="21">
        <f t="shared" ref="D13:D16" si="8">B13*C13/100</f>
        <v>0</v>
      </c>
      <c r="E13" s="21">
        <f>Parametrit!$B$4-2026</f>
        <v>-2</v>
      </c>
      <c r="F13" s="24"/>
      <c r="G13" s="24"/>
      <c r="H13" s="40" t="str">
        <f>IF('Investoinnit ennen 2024'!G13&gt;0,'Investoinnit ennen 2024'!G13,"")</f>
        <v/>
      </c>
      <c r="I13" s="26">
        <f t="shared" ref="I13:I16" si="9">IF(N13="",(D13*(M13+O13))/1000,(D13*(N13+P13))/1000)</f>
        <v>0</v>
      </c>
      <c r="J13" s="21">
        <f t="shared" ref="J13:J16" si="10">IF(D13=0,0,I13*(1-E13/H13))</f>
        <v>0</v>
      </c>
      <c r="K13" s="21">
        <f t="shared" ref="K13:K16" si="11">IF(I13=0,0,I13/H13)</f>
        <v>0</v>
      </c>
      <c r="L13" s="21">
        <f t="shared" ref="L13:L16" si="12">IF(N13="",(F13*(C13/100)*(M13+O13))/1000,(F13*(C13/100)*(N13+P13)/1000))</f>
        <v>0</v>
      </c>
      <c r="M13" s="22" cm="1">
        <f t="array" ref="M13">ROUND('Investoinnit ennen 2024'!K13*(Parametrit!$B$10/Parametrit!$B$7),_xlfn.IFS('2024'!U13=100,-2,'2024'!U13=10,-1,U13=1,0))</f>
        <v>0</v>
      </c>
      <c r="N13" s="22"/>
      <c r="O13" s="21">
        <f>'Kaivun hintavaikutus'!$B$6</f>
        <v>0</v>
      </c>
      <c r="P13" s="21">
        <f>'Kaivun hintavaikutus'!$C$6</f>
        <v>0</v>
      </c>
      <c r="Q13" s="23">
        <f>'Investoinnit ennen 2024'!M13</f>
        <v>35</v>
      </c>
      <c r="R13" s="92">
        <f>'Investoinnit ennen 2024'!N13</f>
        <v>55</v>
      </c>
      <c r="S13" s="11" t="str">
        <f t="shared" ref="S13:S16" si="13">IF(AND(B13&gt;0,C13=""),"Ilmoita tuella rahoitettu osuus",IF(C13&gt;100,"Tuella rahoitettu osuus ei voi olla yli 100",IF(AND(B13&gt;0,H13=""),"Pitoaika puuttuu",IF(E13&gt;H13,"Keski-ikä ei voi olla suurempi kuin pitoaika",IF(AND(B13&gt;0,E13=""),"Keski-ikä puuttuu",IF(AND(B13&gt;0,OR(H13&lt;Q13,H13&gt;R13)),"Syötetty pitoaika ei ole pitoaikavälin sisällä",IF(AND(B13&gt;0,O13=0),"Syötä kaivun hintavaikutus Kaivun hintavaikutus -välilehdelle","OK")))))))</f>
        <v>OK</v>
      </c>
      <c r="U13" s="94">
        <v>1</v>
      </c>
    </row>
    <row r="14" spans="1:21" ht="15.75" thickBot="1" x14ac:dyDescent="0.3">
      <c r="A14" s="60" t="s">
        <v>46</v>
      </c>
      <c r="B14" s="26">
        <f t="shared" si="7"/>
        <v>0</v>
      </c>
      <c r="C14" s="24"/>
      <c r="D14" s="21">
        <f t="shared" si="8"/>
        <v>0</v>
      </c>
      <c r="E14" s="21">
        <f>Parametrit!$B$4-2026</f>
        <v>-2</v>
      </c>
      <c r="F14" s="24"/>
      <c r="G14" s="24"/>
      <c r="H14" s="40" t="str">
        <f>IF('Investoinnit ennen 2024'!G14&gt;0,'Investoinnit ennen 2024'!G14,"")</f>
        <v/>
      </c>
      <c r="I14" s="26">
        <f t="shared" si="9"/>
        <v>0</v>
      </c>
      <c r="J14" s="21">
        <f t="shared" si="10"/>
        <v>0</v>
      </c>
      <c r="K14" s="21">
        <f t="shared" si="11"/>
        <v>0</v>
      </c>
      <c r="L14" s="21">
        <f t="shared" si="12"/>
        <v>0</v>
      </c>
      <c r="M14" s="22" cm="1">
        <f t="array" ref="M14">ROUND('Investoinnit ennen 2024'!K14*(Parametrit!$B$10/Parametrit!$B$7),_xlfn.IFS('2024'!U14=100,-2,'2024'!U14=10,-1,U14=1,0))</f>
        <v>0</v>
      </c>
      <c r="N14" s="22"/>
      <c r="O14" s="21">
        <f>'Kaivun hintavaikutus'!$B$6</f>
        <v>0</v>
      </c>
      <c r="P14" s="21">
        <f>'Kaivun hintavaikutus'!$C$6</f>
        <v>0</v>
      </c>
      <c r="Q14" s="23">
        <f>'Investoinnit ennen 2024'!M14</f>
        <v>35</v>
      </c>
      <c r="R14" s="92">
        <f>'Investoinnit ennen 2024'!N14</f>
        <v>55</v>
      </c>
      <c r="S14" s="11" t="str">
        <f t="shared" si="13"/>
        <v>OK</v>
      </c>
      <c r="U14" s="94">
        <v>1</v>
      </c>
    </row>
    <row r="15" spans="1:21" ht="15.75" thickBot="1" x14ac:dyDescent="0.3">
      <c r="A15" s="60" t="s">
        <v>47</v>
      </c>
      <c r="B15" s="26">
        <f t="shared" si="7"/>
        <v>0</v>
      </c>
      <c r="C15" s="24"/>
      <c r="D15" s="21">
        <f t="shared" si="8"/>
        <v>0</v>
      </c>
      <c r="E15" s="21">
        <f>Parametrit!$B$4-2026</f>
        <v>-2</v>
      </c>
      <c r="F15" s="24"/>
      <c r="G15" s="24"/>
      <c r="H15" s="40" t="str">
        <f>IF('Investoinnit ennen 2024'!G15&gt;0,'Investoinnit ennen 2024'!G15,"")</f>
        <v/>
      </c>
      <c r="I15" s="26">
        <f t="shared" si="9"/>
        <v>0</v>
      </c>
      <c r="J15" s="21">
        <f t="shared" si="10"/>
        <v>0</v>
      </c>
      <c r="K15" s="21">
        <f t="shared" si="11"/>
        <v>0</v>
      </c>
      <c r="L15" s="21">
        <f t="shared" si="12"/>
        <v>0</v>
      </c>
      <c r="M15" s="22" cm="1">
        <f t="array" ref="M15">ROUND('Investoinnit ennen 2024'!K15*(Parametrit!$B$10/Parametrit!$B$7),_xlfn.IFS('2024'!U15=100,-2,'2024'!U15=10,-1,U15=1,0))</f>
        <v>0</v>
      </c>
      <c r="N15" s="22"/>
      <c r="O15" s="21">
        <f>'Kaivun hintavaikutus'!$B$6</f>
        <v>0</v>
      </c>
      <c r="P15" s="21">
        <f>'Kaivun hintavaikutus'!$C$6</f>
        <v>0</v>
      </c>
      <c r="Q15" s="23">
        <f>'Investoinnit ennen 2024'!M15</f>
        <v>35</v>
      </c>
      <c r="R15" s="92">
        <f>'Investoinnit ennen 2024'!N15</f>
        <v>55</v>
      </c>
      <c r="S15" s="11" t="str">
        <f t="shared" si="13"/>
        <v>OK</v>
      </c>
      <c r="U15" s="94">
        <v>1</v>
      </c>
    </row>
    <row r="16" spans="1:21" ht="15.75" thickBot="1" x14ac:dyDescent="0.3">
      <c r="A16" s="60" t="s">
        <v>48</v>
      </c>
      <c r="B16" s="26">
        <f t="shared" si="7"/>
        <v>0</v>
      </c>
      <c r="C16" s="24"/>
      <c r="D16" s="21">
        <f t="shared" si="8"/>
        <v>0</v>
      </c>
      <c r="E16" s="21">
        <f>Parametrit!$B$4-2026</f>
        <v>-2</v>
      </c>
      <c r="F16" s="24"/>
      <c r="G16" s="24"/>
      <c r="H16" s="40" t="str">
        <f>IF('Investoinnit ennen 2024'!G16&gt;0,'Investoinnit ennen 2024'!G16,"")</f>
        <v/>
      </c>
      <c r="I16" s="26">
        <f t="shared" si="9"/>
        <v>0</v>
      </c>
      <c r="J16" s="21">
        <f t="shared" si="10"/>
        <v>0</v>
      </c>
      <c r="K16" s="21">
        <f t="shared" si="11"/>
        <v>0</v>
      </c>
      <c r="L16" s="21">
        <f t="shared" si="12"/>
        <v>0</v>
      </c>
      <c r="M16" s="22" cm="1">
        <f t="array" ref="M16">ROUND('Investoinnit ennen 2024'!K16*(Parametrit!$B$10/Parametrit!$B$7),_xlfn.IFS('2024'!U16=100,-2,'2024'!U16=10,-1,U16=1,0))</f>
        <v>0</v>
      </c>
      <c r="N16" s="22"/>
      <c r="O16" s="21">
        <f>'Kaivun hintavaikutus'!$B$6</f>
        <v>0</v>
      </c>
      <c r="P16" s="21">
        <f>'Kaivun hintavaikutus'!$C$6</f>
        <v>0</v>
      </c>
      <c r="Q16" s="23">
        <f>'Investoinnit ennen 2024'!M16</f>
        <v>35</v>
      </c>
      <c r="R16" s="92">
        <f>'Investoinnit ennen 2024'!N16</f>
        <v>55</v>
      </c>
      <c r="S16" s="11" t="str">
        <f t="shared" si="13"/>
        <v>OK</v>
      </c>
      <c r="U16" s="94">
        <v>1</v>
      </c>
    </row>
    <row r="17" spans="1:21" ht="15.75" thickBot="1" x14ac:dyDescent="0.3">
      <c r="A17" s="58" t="s">
        <v>49</v>
      </c>
      <c r="B17" s="91"/>
      <c r="C17" s="86"/>
      <c r="D17" s="5"/>
      <c r="E17" s="5"/>
      <c r="F17" s="86"/>
      <c r="G17" s="86"/>
      <c r="H17" s="105"/>
      <c r="I17" s="91"/>
      <c r="J17" s="5"/>
      <c r="K17" s="5"/>
      <c r="L17" s="5"/>
      <c r="M17" s="89"/>
      <c r="N17" s="89"/>
      <c r="O17" s="5"/>
      <c r="P17" s="5"/>
      <c r="Q17" s="90"/>
      <c r="R17" s="87"/>
      <c r="U17" s="94">
        <v>1</v>
      </c>
    </row>
    <row r="18" spans="1:21" ht="15.75" thickBot="1" x14ac:dyDescent="0.3">
      <c r="A18" s="60" t="s">
        <v>90</v>
      </c>
      <c r="B18" s="26">
        <f t="shared" ref="B18:B22" si="14">F18-G18</f>
        <v>0</v>
      </c>
      <c r="C18" s="24"/>
      <c r="D18" s="21">
        <f t="shared" ref="D18:D22" si="15">B18*C18/100</f>
        <v>0</v>
      </c>
      <c r="E18" s="21">
        <f>Parametrit!$B$4-2026</f>
        <v>-2</v>
      </c>
      <c r="F18" s="24"/>
      <c r="G18" s="24"/>
      <c r="H18" s="40" t="str">
        <f>IF('Investoinnit ennen 2024'!G18&gt;0,'Investoinnit ennen 2024'!G18,"")</f>
        <v/>
      </c>
      <c r="I18" s="26">
        <f t="shared" ref="I18:I22" si="16">IF(N18="",(D18*(M18+O18))/1000,(D18*(N18+P18))/1000)</f>
        <v>0</v>
      </c>
      <c r="J18" s="21">
        <f t="shared" ref="J18:J22" si="17">IF(D18=0,0,I18*(1-E18/H18))</f>
        <v>0</v>
      </c>
      <c r="K18" s="21">
        <f t="shared" ref="K18:K22" si="18">IF(I18=0,0,I18/H18)</f>
        <v>0</v>
      </c>
      <c r="L18" s="21">
        <f t="shared" ref="L18:L22" si="19">IF(N18="",(F18*(C18/100)*(M18+O18))/1000,(F18*(C18/100)*(N18+P18)/1000))</f>
        <v>0</v>
      </c>
      <c r="M18" s="22" cm="1">
        <f t="array" ref="M18">ROUND('Investoinnit ennen 2024'!K18*(Parametrit!$B$10/Parametrit!$B$7),_xlfn.IFS('2024'!U18=100,-2,'2024'!U18=10,-1,U18=1,0))</f>
        <v>0</v>
      </c>
      <c r="N18" s="22"/>
      <c r="O18" s="21"/>
      <c r="P18" s="21"/>
      <c r="Q18" s="23">
        <f>'Investoinnit ennen 2024'!M18</f>
        <v>35</v>
      </c>
      <c r="R18" s="92">
        <f>'Investoinnit ennen 2024'!N18</f>
        <v>55</v>
      </c>
      <c r="S18" s="11" t="str">
        <f>IF(AND(B18&gt;0,C18=""),"Ilmoita tuella rahoitettu osuus",IF(C18&gt;100,"Tuella rahoitettu osuus ei voi olla yli 100",IF(AND(B18&gt;0,H18=""),"Pitoaika puuttuu",IF(E18&gt;H18,"Keski-ikä ei voi olla suurempi kuin pitoaika",IF(AND(B18&gt;0,E18=""),"Keski-ikä puuttuu",IF(AND(B18&gt;0,OR(H18&lt;Q18,H18&gt;R18)),"Syötetty pitoaika ei ole pitoaikavälin sisällä","OK"))))))</f>
        <v>OK</v>
      </c>
      <c r="U18" s="94">
        <v>1</v>
      </c>
    </row>
    <row r="19" spans="1:21" ht="15.75" thickBot="1" x14ac:dyDescent="0.3">
      <c r="A19" s="60" t="s">
        <v>50</v>
      </c>
      <c r="B19" s="26">
        <f t="shared" si="14"/>
        <v>0</v>
      </c>
      <c r="C19" s="24"/>
      <c r="D19" s="21">
        <f t="shared" si="15"/>
        <v>0</v>
      </c>
      <c r="E19" s="21">
        <f>Parametrit!$B$4-2026</f>
        <v>-2</v>
      </c>
      <c r="F19" s="24"/>
      <c r="G19" s="24"/>
      <c r="H19" s="40" t="str">
        <f>IF('Investoinnit ennen 2024'!G19&gt;0,'Investoinnit ennen 2024'!G19,"")</f>
        <v/>
      </c>
      <c r="I19" s="26">
        <f t="shared" si="16"/>
        <v>0</v>
      </c>
      <c r="J19" s="21">
        <f t="shared" si="17"/>
        <v>0</v>
      </c>
      <c r="K19" s="21">
        <f t="shared" si="18"/>
        <v>0</v>
      </c>
      <c r="L19" s="21">
        <f t="shared" si="19"/>
        <v>0</v>
      </c>
      <c r="M19" s="22" cm="1">
        <f t="array" ref="M19">ROUND('Investoinnit ennen 2024'!K19*(Parametrit!$B$10/Parametrit!$B$7),_xlfn.IFS('2024'!U19=100,-2,'2024'!U19=10,-1,U19=1,0))</f>
        <v>0</v>
      </c>
      <c r="N19" s="22"/>
      <c r="O19" s="21"/>
      <c r="P19" s="21"/>
      <c r="Q19" s="23">
        <f>'Investoinnit ennen 2024'!M19</f>
        <v>35</v>
      </c>
      <c r="R19" s="92">
        <f>'Investoinnit ennen 2024'!N19</f>
        <v>55</v>
      </c>
      <c r="S19" s="11" t="str">
        <f t="shared" ref="S19:S22" si="20">IF(AND(B19&gt;0,C19=""),"Ilmoita tuella rahoitettu osuus",IF(C19&gt;100,"Tuella rahoitettu osuus ei voi olla yli 100",IF(AND(B19&gt;0,H19=""),"Pitoaika puuttuu",IF(E19&gt;H19,"Keski-ikä ei voi olla suurempi kuin pitoaika",IF(AND(B19&gt;0,E19=""),"Keski-ikä puuttuu",IF(AND(B19&gt;0,OR(H19&lt;Q19,H19&gt;R19)),"Syötetty pitoaika ei ole pitoaikavälin sisällä","OK"))))))</f>
        <v>OK</v>
      </c>
      <c r="U19" s="94">
        <v>1</v>
      </c>
    </row>
    <row r="20" spans="1:21" ht="15.75" thickBot="1" x14ac:dyDescent="0.3">
      <c r="A20" s="60" t="s">
        <v>51</v>
      </c>
      <c r="B20" s="26">
        <f t="shared" si="14"/>
        <v>0</v>
      </c>
      <c r="C20" s="24"/>
      <c r="D20" s="21">
        <f t="shared" si="15"/>
        <v>0</v>
      </c>
      <c r="E20" s="21">
        <f>Parametrit!$B$4-2026</f>
        <v>-2</v>
      </c>
      <c r="F20" s="24"/>
      <c r="G20" s="24"/>
      <c r="H20" s="40" t="str">
        <f>IF('Investoinnit ennen 2024'!G20&gt;0,'Investoinnit ennen 2024'!G20,"")</f>
        <v/>
      </c>
      <c r="I20" s="26">
        <f t="shared" si="16"/>
        <v>0</v>
      </c>
      <c r="J20" s="21">
        <f t="shared" si="17"/>
        <v>0</v>
      </c>
      <c r="K20" s="21">
        <f t="shared" si="18"/>
        <v>0</v>
      </c>
      <c r="L20" s="21">
        <f t="shared" si="19"/>
        <v>0</v>
      </c>
      <c r="M20" s="22" cm="1">
        <f t="array" ref="M20">ROUND('Investoinnit ennen 2024'!K20*(Parametrit!$B$10/Parametrit!$B$7),_xlfn.IFS('2024'!U20=100,-2,'2024'!U20=10,-1,U20=1,0))</f>
        <v>0</v>
      </c>
      <c r="N20" s="22"/>
      <c r="O20" s="21"/>
      <c r="P20" s="21"/>
      <c r="Q20" s="23">
        <f>'Investoinnit ennen 2024'!M20</f>
        <v>35</v>
      </c>
      <c r="R20" s="92">
        <f>'Investoinnit ennen 2024'!N20</f>
        <v>55</v>
      </c>
      <c r="S20" s="11" t="str">
        <f t="shared" si="20"/>
        <v>OK</v>
      </c>
      <c r="U20" s="94">
        <v>1</v>
      </c>
    </row>
    <row r="21" spans="1:21" ht="15.75" thickBot="1" x14ac:dyDescent="0.3">
      <c r="A21" s="60" t="s">
        <v>52</v>
      </c>
      <c r="B21" s="26">
        <f t="shared" si="14"/>
        <v>0</v>
      </c>
      <c r="C21" s="24"/>
      <c r="D21" s="21">
        <f t="shared" si="15"/>
        <v>0</v>
      </c>
      <c r="E21" s="21">
        <f>Parametrit!$B$4-2026</f>
        <v>-2</v>
      </c>
      <c r="F21" s="24"/>
      <c r="G21" s="24"/>
      <c r="H21" s="40" t="str">
        <f>IF('Investoinnit ennen 2024'!G21&gt;0,'Investoinnit ennen 2024'!G21,"")</f>
        <v/>
      </c>
      <c r="I21" s="26">
        <f t="shared" si="16"/>
        <v>0</v>
      </c>
      <c r="J21" s="21">
        <f t="shared" si="17"/>
        <v>0</v>
      </c>
      <c r="K21" s="21">
        <f t="shared" si="18"/>
        <v>0</v>
      </c>
      <c r="L21" s="21">
        <f t="shared" si="19"/>
        <v>0</v>
      </c>
      <c r="M21" s="22" cm="1">
        <f t="array" ref="M21">ROUND('Investoinnit ennen 2024'!K21*(Parametrit!$B$10/Parametrit!$B$7),_xlfn.IFS('2024'!U21=100,-2,'2024'!U21=10,-1,U21=1,0))</f>
        <v>0</v>
      </c>
      <c r="N21" s="22"/>
      <c r="O21" s="21"/>
      <c r="P21" s="21"/>
      <c r="Q21" s="23">
        <f>'Investoinnit ennen 2024'!M21</f>
        <v>35</v>
      </c>
      <c r="R21" s="92">
        <f>'Investoinnit ennen 2024'!N21</f>
        <v>55</v>
      </c>
      <c r="S21" s="11" t="str">
        <f t="shared" si="20"/>
        <v>OK</v>
      </c>
      <c r="U21" s="94">
        <v>1</v>
      </c>
    </row>
    <row r="22" spans="1:21" ht="15.75" thickBot="1" x14ac:dyDescent="0.3">
      <c r="A22" s="60" t="s">
        <v>53</v>
      </c>
      <c r="B22" s="26">
        <f t="shared" si="14"/>
        <v>0</v>
      </c>
      <c r="C22" s="24"/>
      <c r="D22" s="21">
        <f t="shared" si="15"/>
        <v>0</v>
      </c>
      <c r="E22" s="21">
        <f>Parametrit!$B$4-2026</f>
        <v>-2</v>
      </c>
      <c r="F22" s="24"/>
      <c r="G22" s="24"/>
      <c r="H22" s="40" t="str">
        <f>IF('Investoinnit ennen 2024'!G22&gt;0,'Investoinnit ennen 2024'!G22,"")</f>
        <v/>
      </c>
      <c r="I22" s="26">
        <f t="shared" si="16"/>
        <v>0</v>
      </c>
      <c r="J22" s="21">
        <f t="shared" si="17"/>
        <v>0</v>
      </c>
      <c r="K22" s="21">
        <f t="shared" si="18"/>
        <v>0</v>
      </c>
      <c r="L22" s="21">
        <f t="shared" si="19"/>
        <v>0</v>
      </c>
      <c r="M22" s="22" cm="1">
        <f t="array" ref="M22">ROUND('Investoinnit ennen 2024'!K22*(Parametrit!$B$10/Parametrit!$B$7),_xlfn.IFS('2024'!U22=100,-2,'2024'!U22=10,-1,U22=1,0))</f>
        <v>0</v>
      </c>
      <c r="N22" s="22"/>
      <c r="O22" s="21"/>
      <c r="P22" s="21"/>
      <c r="Q22" s="23">
        <f>'Investoinnit ennen 2024'!M22</f>
        <v>35</v>
      </c>
      <c r="R22" s="92">
        <f>'Investoinnit ennen 2024'!N22</f>
        <v>55</v>
      </c>
      <c r="S22" s="11" t="str">
        <f t="shared" si="20"/>
        <v>OK</v>
      </c>
      <c r="U22" s="94">
        <v>1</v>
      </c>
    </row>
    <row r="23" spans="1:21" ht="15.75" thickBot="1" x14ac:dyDescent="0.3">
      <c r="A23" s="57" t="s">
        <v>54</v>
      </c>
      <c r="B23" s="91"/>
      <c r="C23" s="86"/>
      <c r="D23" s="5"/>
      <c r="E23" s="5"/>
      <c r="F23" s="37"/>
      <c r="G23" s="37"/>
      <c r="H23" s="41"/>
      <c r="I23" s="91"/>
      <c r="J23" s="5"/>
      <c r="K23" s="5"/>
      <c r="L23" s="5"/>
      <c r="M23" s="89"/>
      <c r="N23" s="89"/>
      <c r="O23" s="5"/>
      <c r="P23" s="5"/>
      <c r="Q23" s="90"/>
      <c r="R23" s="87"/>
    </row>
    <row r="24" spans="1:21" ht="15.75" thickBot="1" x14ac:dyDescent="0.3">
      <c r="A24" s="58" t="s">
        <v>55</v>
      </c>
      <c r="B24" s="91"/>
      <c r="C24" s="86"/>
      <c r="D24" s="5"/>
      <c r="E24" s="5"/>
      <c r="F24" s="86"/>
      <c r="G24" s="86"/>
      <c r="H24" s="105"/>
      <c r="I24" s="91"/>
      <c r="J24" s="5"/>
      <c r="K24" s="5"/>
      <c r="L24" s="5"/>
      <c r="M24" s="89"/>
      <c r="N24" s="89"/>
      <c r="O24" s="5"/>
      <c r="P24" s="5"/>
      <c r="Q24" s="90"/>
      <c r="R24" s="87"/>
      <c r="U24" s="94">
        <v>100</v>
      </c>
    </row>
    <row r="25" spans="1:21" ht="15.75" thickBot="1" x14ac:dyDescent="0.3">
      <c r="A25" s="60" t="s">
        <v>56</v>
      </c>
      <c r="B25" s="26">
        <f t="shared" ref="B25:B29" si="21">F25-G25</f>
        <v>0</v>
      </c>
      <c r="C25" s="24"/>
      <c r="D25" s="21">
        <f t="shared" ref="D25:D29" si="22">B25*C25/100</f>
        <v>0</v>
      </c>
      <c r="E25" s="21">
        <f>Parametrit!$B$4-2026</f>
        <v>-2</v>
      </c>
      <c r="F25" s="24"/>
      <c r="G25" s="24"/>
      <c r="H25" s="40" t="str">
        <f>IF('Investoinnit ennen 2024'!G25&gt;0,'Investoinnit ennen 2024'!G25,"")</f>
        <v/>
      </c>
      <c r="I25" s="26">
        <f t="shared" ref="I25:I29" si="23">IF(N25="",(D25*(M25+O25))/1000,(D25*(N25+P25))/1000)</f>
        <v>0</v>
      </c>
      <c r="J25" s="21">
        <f t="shared" ref="J25:J29" si="24">IF(D25=0,0,I25*(1-E25/H25))</f>
        <v>0</v>
      </c>
      <c r="K25" s="21">
        <f t="shared" ref="K25:K29" si="25">IF(I25=0,0,I25/H25)</f>
        <v>0</v>
      </c>
      <c r="L25" s="21">
        <f t="shared" ref="L25:L29" si="26">IF(N25="",(F25*(C25/100)*(M25+O25))/1000,(F25*(C25/100)*(N25+P25)/1000))</f>
        <v>0</v>
      </c>
      <c r="M25" s="22" cm="1">
        <f t="array" ref="M25">ROUND('Investoinnit ennen 2024'!K25*(Parametrit!$B$10/Parametrit!$B$7),_xlfn.IFS('2024'!U25=100,-2,'2024'!U25=10,-1,U25=1,0))</f>
        <v>0</v>
      </c>
      <c r="N25" s="22"/>
      <c r="O25" s="21"/>
      <c r="P25" s="21"/>
      <c r="Q25" s="23">
        <f>'Investoinnit ennen 2024'!M25</f>
        <v>20</v>
      </c>
      <c r="R25" s="92">
        <f>'Investoinnit ennen 2024'!N25</f>
        <v>35</v>
      </c>
      <c r="S25" s="11" t="str">
        <f t="shared" ref="S25:S26" si="27">IF(AND(B25&gt;0,C25=""),"Ilmoita tuella rahoitettu osuus",IF(C25&gt;100,"Tuella rahoitettu osuus ei voi olla yli 100",IF(AND(B25&gt;0,H25=""),"Pitoaika puuttuu",IF(E25&gt;H25,"Keski-ikä ei voi olla suurempi kuin pitoaika",IF(AND(B25&gt;0,E25=""),"Keski-ikä puuttuu",IF(AND(B25&gt;0,OR(H25&lt;Q25,H25&gt;R25)),"Syötetty pitoaika ei ole pitoaikavälin sisällä","OK"))))))</f>
        <v>OK</v>
      </c>
      <c r="U25" s="94">
        <v>100</v>
      </c>
    </row>
    <row r="26" spans="1:21" ht="15.75" thickBot="1" x14ac:dyDescent="0.3">
      <c r="A26" s="60" t="s">
        <v>57</v>
      </c>
      <c r="B26" s="26">
        <f t="shared" si="21"/>
        <v>0</v>
      </c>
      <c r="C26" s="24"/>
      <c r="D26" s="21">
        <f t="shared" si="22"/>
        <v>0</v>
      </c>
      <c r="E26" s="21">
        <f>Parametrit!$B$4-2026</f>
        <v>-2</v>
      </c>
      <c r="F26" s="24"/>
      <c r="G26" s="24"/>
      <c r="H26" s="40" t="str">
        <f>IF('Investoinnit ennen 2024'!G26&gt;0,'Investoinnit ennen 2024'!G26,"")</f>
        <v/>
      </c>
      <c r="I26" s="26">
        <f t="shared" si="23"/>
        <v>0</v>
      </c>
      <c r="J26" s="21">
        <f t="shared" si="24"/>
        <v>0</v>
      </c>
      <c r="K26" s="21">
        <f t="shared" si="25"/>
        <v>0</v>
      </c>
      <c r="L26" s="21">
        <f t="shared" si="26"/>
        <v>0</v>
      </c>
      <c r="M26" s="22" cm="1">
        <f t="array" ref="M26">ROUND('Investoinnit ennen 2024'!K26*(Parametrit!$B$10/Parametrit!$B$7),_xlfn.IFS('2024'!U26=100,-2,'2024'!U26=10,-1,U26=1,0))</f>
        <v>0</v>
      </c>
      <c r="N26" s="22"/>
      <c r="O26" s="22"/>
      <c r="P26" s="22"/>
      <c r="Q26" s="23">
        <f>'Investoinnit ennen 2024'!M26</f>
        <v>20</v>
      </c>
      <c r="R26" s="92">
        <f>'Investoinnit ennen 2024'!N26</f>
        <v>35</v>
      </c>
      <c r="S26" s="11" t="str">
        <f t="shared" si="27"/>
        <v>OK</v>
      </c>
      <c r="U26" s="94">
        <v>100</v>
      </c>
    </row>
    <row r="27" spans="1:21" ht="15.75" thickBot="1" x14ac:dyDescent="0.3">
      <c r="A27" s="60" t="s">
        <v>58</v>
      </c>
      <c r="B27" s="26">
        <f t="shared" si="21"/>
        <v>0</v>
      </c>
      <c r="C27" s="24"/>
      <c r="D27" s="21">
        <f t="shared" si="22"/>
        <v>0</v>
      </c>
      <c r="E27" s="21">
        <f>Parametrit!$B$4-2026</f>
        <v>-2</v>
      </c>
      <c r="F27" s="24"/>
      <c r="G27" s="24"/>
      <c r="H27" s="40" t="str">
        <f>IF('Investoinnit ennen 2024'!G27&gt;0,'Investoinnit ennen 2024'!G27,"")</f>
        <v/>
      </c>
      <c r="I27" s="26">
        <f t="shared" si="23"/>
        <v>0</v>
      </c>
      <c r="J27" s="21">
        <f t="shared" si="24"/>
        <v>0</v>
      </c>
      <c r="K27" s="21">
        <f t="shared" si="25"/>
        <v>0</v>
      </c>
      <c r="L27" s="21">
        <f t="shared" si="26"/>
        <v>0</v>
      </c>
      <c r="M27" s="22" cm="1">
        <f t="array" ref="M27">ROUND('Investoinnit ennen 2024'!K27*(Parametrit!$B$10/Parametrit!$B$7),_xlfn.IFS('2024'!U27=100,-2,'2024'!U27=10,-1,U27=1,0))</f>
        <v>0</v>
      </c>
      <c r="N27" s="22"/>
      <c r="O27" s="21"/>
      <c r="P27" s="21"/>
      <c r="Q27" s="23">
        <f>'Investoinnit ennen 2024'!M27</f>
        <v>20</v>
      </c>
      <c r="R27" s="92">
        <f>'Investoinnit ennen 2024'!N27</f>
        <v>35</v>
      </c>
      <c r="S27" s="11" t="str">
        <f>IF(AND(B27&gt;0,C27=""),"Ilmoita tuella rahoitettu osuus",IF(C27&gt;100,"Tuella rahoitettu osuus ei voi olla yli 100",IF(AND(B27&gt;0,H27=""),"Pitoaika puuttuu",IF(E27&gt;H27,"Keski-ikä ei voi olla suurempi kuin pitoaika",IF(AND(B27&gt;0,E27=""),"Keski-ikä puuttuu",IF(AND(B27&gt;0,OR(H27&lt;Q27,H27&gt;R27)),"Syötetty pitoaika ei ole pitoaikavälin sisällä","OK"))))))</f>
        <v>OK</v>
      </c>
      <c r="U27" s="94">
        <v>100</v>
      </c>
    </row>
    <row r="28" spans="1:21" ht="15.75" thickBot="1" x14ac:dyDescent="0.3">
      <c r="A28" s="60" t="s">
        <v>59</v>
      </c>
      <c r="B28" s="26">
        <f t="shared" si="21"/>
        <v>0</v>
      </c>
      <c r="C28" s="24"/>
      <c r="D28" s="21">
        <f t="shared" si="22"/>
        <v>0</v>
      </c>
      <c r="E28" s="21">
        <f>Parametrit!$B$4-2026</f>
        <v>-2</v>
      </c>
      <c r="F28" s="24"/>
      <c r="G28" s="24"/>
      <c r="H28" s="40" t="str">
        <f>IF('Investoinnit ennen 2024'!G28&gt;0,'Investoinnit ennen 2024'!G28,"")</f>
        <v/>
      </c>
      <c r="I28" s="26">
        <f t="shared" si="23"/>
        <v>0</v>
      </c>
      <c r="J28" s="21">
        <f t="shared" si="24"/>
        <v>0</v>
      </c>
      <c r="K28" s="21">
        <f t="shared" si="25"/>
        <v>0</v>
      </c>
      <c r="L28" s="21">
        <f t="shared" si="26"/>
        <v>0</v>
      </c>
      <c r="M28" s="22" cm="1">
        <f t="array" ref="M28">ROUND('Investoinnit ennen 2024'!K28*(Parametrit!$B$10/Parametrit!$B$7),_xlfn.IFS('2024'!U28=100,-2,'2024'!U28=10,-1,U28=1,0))</f>
        <v>0</v>
      </c>
      <c r="N28" s="22"/>
      <c r="O28" s="21"/>
      <c r="P28" s="21"/>
      <c r="Q28" s="23">
        <f>'Investoinnit ennen 2024'!M28</f>
        <v>30</v>
      </c>
      <c r="R28" s="92">
        <f>'Investoinnit ennen 2024'!N28</f>
        <v>40</v>
      </c>
      <c r="S28" s="11" t="str">
        <f>IF(AND(B28&gt;0,C28=""),"Ilmoita tuella rahoitettu osuus",IF(C28&gt;100,"Tuella rahoitettu osuus ei voi olla yli 100",IF(AND(B28&gt;0,H28=""),"Pitoaika puuttuu",IF(E28&gt;H28,"Keski-ikä ei voi olla suurempi kuin pitoaika",IF(AND(B28&gt;0,E28=""),"Keski-ikä puuttuu",IF(AND(B28&gt;0,OR(H28&lt;Q28,H28&gt;R28)),"Syötetty pitoaika ei ole pitoaikavälin sisällä","OK"))))))</f>
        <v>OK</v>
      </c>
      <c r="U28" s="94">
        <v>100</v>
      </c>
    </row>
    <row r="29" spans="1:21" ht="15.75" thickBot="1" x14ac:dyDescent="0.3">
      <c r="A29" s="61" t="s">
        <v>60</v>
      </c>
      <c r="B29" s="26">
        <f t="shared" si="21"/>
        <v>0</v>
      </c>
      <c r="C29" s="24"/>
      <c r="D29" s="21">
        <f t="shared" si="22"/>
        <v>0</v>
      </c>
      <c r="E29" s="21">
        <f>Parametrit!$B$4-2026</f>
        <v>-2</v>
      </c>
      <c r="F29" s="24"/>
      <c r="G29" s="24"/>
      <c r="H29" s="40" t="str">
        <f>IF('Investoinnit ennen 2024'!G29&gt;0,'Investoinnit ennen 2024'!G29,"")</f>
        <v/>
      </c>
      <c r="I29" s="26">
        <f t="shared" si="23"/>
        <v>0</v>
      </c>
      <c r="J29" s="21">
        <f t="shared" si="24"/>
        <v>0</v>
      </c>
      <c r="K29" s="21">
        <f t="shared" si="25"/>
        <v>0</v>
      </c>
      <c r="L29" s="21">
        <f t="shared" si="26"/>
        <v>0</v>
      </c>
      <c r="M29" s="22" cm="1">
        <f t="array" ref="M29">ROUND('Investoinnit ennen 2024'!K29*(Parametrit!$B$10/Parametrit!$B$7),_xlfn.IFS('2024'!U29=100,-2,'2024'!U29=10,-1,U29=1,0))</f>
        <v>0</v>
      </c>
      <c r="N29" s="22"/>
      <c r="O29" s="21"/>
      <c r="P29" s="21"/>
      <c r="Q29" s="23">
        <f>'Investoinnit ennen 2024'!M29</f>
        <v>30</v>
      </c>
      <c r="R29" s="92">
        <f>'Investoinnit ennen 2024'!N29</f>
        <v>40</v>
      </c>
      <c r="S29" s="11" t="str">
        <f>IF(AND(B29&gt;0,C29=""),"Ilmoita tuella rahoitettu osuus",IF(C29&gt;100,"Tuella rahoitettu osuus ei voi olla yli 100",IF(AND(B29&gt;0,H29=""),"Pitoaika puuttuu",IF(E29&gt;H29,"Keski-ikä ei voi olla suurempi kuin pitoaika",IF(AND(B29&gt;0,E29=""),"Keski-ikä puuttuu",IF(AND(B29&gt;0,OR(H29&lt;Q29,H29&gt;R29)),"Syötetty pitoaika ei ole pitoaikavälin sisällä","OK"))))))</f>
        <v>OK</v>
      </c>
      <c r="U29" s="94">
        <v>100</v>
      </c>
    </row>
    <row r="30" spans="1:21" ht="15.75" thickBot="1" x14ac:dyDescent="0.3">
      <c r="A30" s="59" t="s">
        <v>61</v>
      </c>
      <c r="B30" s="91"/>
      <c r="C30" s="86"/>
      <c r="D30" s="5"/>
      <c r="E30" s="5"/>
      <c r="F30" s="86"/>
      <c r="G30" s="86"/>
      <c r="H30" s="105"/>
      <c r="I30" s="91"/>
      <c r="J30" s="5"/>
      <c r="K30" s="5"/>
      <c r="L30" s="5"/>
      <c r="M30" s="89"/>
      <c r="N30" s="6"/>
      <c r="O30" s="5"/>
      <c r="P30" s="5"/>
      <c r="Q30" s="90"/>
      <c r="R30" s="87"/>
      <c r="S30" s="94"/>
      <c r="U30" s="94">
        <v>10</v>
      </c>
    </row>
    <row r="31" spans="1:21" ht="15.75" thickBot="1" x14ac:dyDescent="0.3">
      <c r="A31" s="60" t="s">
        <v>62</v>
      </c>
      <c r="B31" s="26">
        <f t="shared" ref="B31:B44" si="28">F31-G31</f>
        <v>0</v>
      </c>
      <c r="C31" s="24"/>
      <c r="D31" s="21">
        <f t="shared" ref="D31:D44" si="29">B31*C31/100</f>
        <v>0</v>
      </c>
      <c r="E31" s="21">
        <f>Parametrit!$B$4-2026</f>
        <v>-2</v>
      </c>
      <c r="F31" s="24"/>
      <c r="G31" s="24"/>
      <c r="H31" s="40" t="str">
        <f>IF('Investoinnit ennen 2024'!G31&gt;0,'Investoinnit ennen 2024'!G31,"")</f>
        <v/>
      </c>
      <c r="I31" s="26">
        <f t="shared" ref="I31:I44" si="30">IF(N31="",(D31*(M31+O31))/1000,(D31*(N31+P31))/1000)</f>
        <v>0</v>
      </c>
      <c r="J31" s="21">
        <f t="shared" ref="J31:J44" si="31">IF(D31=0,0,I31*(1-E31/H31))</f>
        <v>0</v>
      </c>
      <c r="K31" s="21">
        <f t="shared" ref="K31:K44" si="32">IF(I31=0,0,I31/H31)</f>
        <v>0</v>
      </c>
      <c r="L31" s="21">
        <f t="shared" ref="L31:L44" si="33">IF(N31="",(F31*(C31/100)*(M31+O31))/1000,(F31*(C31/100)*(N31+P31)/1000))</f>
        <v>0</v>
      </c>
      <c r="M31" s="22" cm="1">
        <f t="array" ref="M31">ROUND('Investoinnit ennen 2024'!K31*(Parametrit!$B$10/Parametrit!$B$7),_xlfn.IFS('2024'!U31=100,-2,'2024'!U31=10,-1,U31=1,0))</f>
        <v>0</v>
      </c>
      <c r="N31" s="22"/>
      <c r="O31" s="21"/>
      <c r="P31" s="21"/>
      <c r="Q31" s="23">
        <f>'Investoinnit ennen 2024'!M31</f>
        <v>30</v>
      </c>
      <c r="R31" s="92">
        <f>'Investoinnit ennen 2024'!N31</f>
        <v>40</v>
      </c>
      <c r="S31" s="11" t="str">
        <f t="shared" ref="S31:S38" si="34">IF(AND(B31&gt;0,C31=""),"Ilmoita tuella rahoitettu osuus",IF(C31&gt;100,"Tuella rahoitettu osuus ei voi olla yli 100",IF(AND(B31&gt;0,H31=""),"Pitoaika puuttuu",IF(E31&gt;H31,"Keski-ikä ei voi olla suurempi kuin pitoaika",IF(AND(B31&gt;0,E31=""),"Keski-ikä puuttuu",IF(AND(B31&gt;0,OR(H31&lt;Q31,H31&gt;R31)),"Syötetty pitoaika ei ole pitoaikavälin sisällä","OK"))))))</f>
        <v>OK</v>
      </c>
      <c r="U31" s="94">
        <v>10</v>
      </c>
    </row>
    <row r="32" spans="1:21" ht="15.75" thickBot="1" x14ac:dyDescent="0.3">
      <c r="A32" s="60" t="s">
        <v>63</v>
      </c>
      <c r="B32" s="26">
        <f t="shared" si="28"/>
        <v>0</v>
      </c>
      <c r="C32" s="24"/>
      <c r="D32" s="21">
        <f t="shared" si="29"/>
        <v>0</v>
      </c>
      <c r="E32" s="21">
        <f>Parametrit!$B$4-2026</f>
        <v>-2</v>
      </c>
      <c r="F32" s="24"/>
      <c r="G32" s="24"/>
      <c r="H32" s="40" t="str">
        <f>IF('Investoinnit ennen 2024'!G32&gt;0,'Investoinnit ennen 2024'!G32,"")</f>
        <v/>
      </c>
      <c r="I32" s="26">
        <f t="shared" si="30"/>
        <v>0</v>
      </c>
      <c r="J32" s="21">
        <f t="shared" si="31"/>
        <v>0</v>
      </c>
      <c r="K32" s="21">
        <f t="shared" si="32"/>
        <v>0</v>
      </c>
      <c r="L32" s="21">
        <f t="shared" si="33"/>
        <v>0</v>
      </c>
      <c r="M32" s="22" cm="1">
        <f t="array" ref="M32">ROUND('Investoinnit ennen 2024'!K32*(Parametrit!$B$10/Parametrit!$B$7),_xlfn.IFS('2024'!U32=100,-2,'2024'!U32=10,-1,U32=1,0))</f>
        <v>0</v>
      </c>
      <c r="N32" s="22"/>
      <c r="O32" s="21"/>
      <c r="P32" s="21"/>
      <c r="Q32" s="23">
        <f>'Investoinnit ennen 2024'!M32</f>
        <v>30</v>
      </c>
      <c r="R32" s="92">
        <f>'Investoinnit ennen 2024'!N32</f>
        <v>40</v>
      </c>
      <c r="S32" s="11" t="str">
        <f t="shared" si="34"/>
        <v>OK</v>
      </c>
      <c r="U32" s="94">
        <v>10</v>
      </c>
    </row>
    <row r="33" spans="1:21" ht="15.75" thickBot="1" x14ac:dyDescent="0.3">
      <c r="A33" s="60" t="s">
        <v>64</v>
      </c>
      <c r="B33" s="26">
        <f t="shared" si="28"/>
        <v>0</v>
      </c>
      <c r="C33" s="24"/>
      <c r="D33" s="21">
        <f t="shared" si="29"/>
        <v>0</v>
      </c>
      <c r="E33" s="21">
        <f>Parametrit!$B$4-2026</f>
        <v>-2</v>
      </c>
      <c r="F33" s="24"/>
      <c r="G33" s="24"/>
      <c r="H33" s="40" t="str">
        <f>IF('Investoinnit ennen 2024'!G33&gt;0,'Investoinnit ennen 2024'!G33,"")</f>
        <v/>
      </c>
      <c r="I33" s="26">
        <f t="shared" si="30"/>
        <v>0</v>
      </c>
      <c r="J33" s="21">
        <f t="shared" si="31"/>
        <v>0</v>
      </c>
      <c r="K33" s="21">
        <f t="shared" si="32"/>
        <v>0</v>
      </c>
      <c r="L33" s="21">
        <f t="shared" si="33"/>
        <v>0</v>
      </c>
      <c r="M33" s="22" cm="1">
        <f t="array" ref="M33">ROUND('Investoinnit ennen 2024'!K33*(Parametrit!$B$10/Parametrit!$B$7),_xlfn.IFS('2024'!U33=100,-2,'2024'!U33=10,-1,U33=1,0))</f>
        <v>0</v>
      </c>
      <c r="N33" s="22"/>
      <c r="O33" s="21"/>
      <c r="P33" s="21"/>
      <c r="Q33" s="23">
        <f>'Investoinnit ennen 2024'!M33</f>
        <v>30</v>
      </c>
      <c r="R33" s="92">
        <f>'Investoinnit ennen 2024'!N33</f>
        <v>40</v>
      </c>
      <c r="S33" s="11" t="str">
        <f t="shared" si="34"/>
        <v>OK</v>
      </c>
      <c r="U33" s="94">
        <v>10</v>
      </c>
    </row>
    <row r="34" spans="1:21" ht="15.75" thickBot="1" x14ac:dyDescent="0.3">
      <c r="A34" s="60" t="s">
        <v>65</v>
      </c>
      <c r="B34" s="26">
        <f t="shared" si="28"/>
        <v>0</v>
      </c>
      <c r="C34" s="24"/>
      <c r="D34" s="21">
        <f t="shared" si="29"/>
        <v>0</v>
      </c>
      <c r="E34" s="21">
        <f>Parametrit!$B$4-2026</f>
        <v>-2</v>
      </c>
      <c r="F34" s="24"/>
      <c r="G34" s="24"/>
      <c r="H34" s="40" t="str">
        <f>IF('Investoinnit ennen 2024'!G34&gt;0,'Investoinnit ennen 2024'!G34,"")</f>
        <v/>
      </c>
      <c r="I34" s="26">
        <f t="shared" si="30"/>
        <v>0</v>
      </c>
      <c r="J34" s="21">
        <f t="shared" si="31"/>
        <v>0</v>
      </c>
      <c r="K34" s="21">
        <f t="shared" si="32"/>
        <v>0</v>
      </c>
      <c r="L34" s="21">
        <f t="shared" si="33"/>
        <v>0</v>
      </c>
      <c r="M34" s="22" cm="1">
        <f t="array" ref="M34">ROUND('Investoinnit ennen 2024'!K34*(Parametrit!$B$10/Parametrit!$B$7),_xlfn.IFS('2024'!U34=100,-2,'2024'!U34=10,-1,U34=1,0))</f>
        <v>0</v>
      </c>
      <c r="N34" s="22"/>
      <c r="O34" s="21"/>
      <c r="P34" s="21"/>
      <c r="Q34" s="23">
        <f>'Investoinnit ennen 2024'!M34</f>
        <v>30</v>
      </c>
      <c r="R34" s="92">
        <f>'Investoinnit ennen 2024'!N34</f>
        <v>40</v>
      </c>
      <c r="S34" s="11" t="str">
        <f t="shared" si="34"/>
        <v>OK</v>
      </c>
      <c r="U34" s="94">
        <v>10</v>
      </c>
    </row>
    <row r="35" spans="1:21" ht="15.75" thickBot="1" x14ac:dyDescent="0.3">
      <c r="A35" s="60" t="s">
        <v>66</v>
      </c>
      <c r="B35" s="26">
        <f t="shared" si="28"/>
        <v>0</v>
      </c>
      <c r="C35" s="24"/>
      <c r="D35" s="21">
        <f t="shared" si="29"/>
        <v>0</v>
      </c>
      <c r="E35" s="21">
        <f>Parametrit!$B$4-2026</f>
        <v>-2</v>
      </c>
      <c r="F35" s="24"/>
      <c r="G35" s="24"/>
      <c r="H35" s="40" t="str">
        <f>IF('Investoinnit ennen 2024'!G35&gt;0,'Investoinnit ennen 2024'!G35,"")</f>
        <v/>
      </c>
      <c r="I35" s="26">
        <f t="shared" si="30"/>
        <v>0</v>
      </c>
      <c r="J35" s="21">
        <f t="shared" si="31"/>
        <v>0</v>
      </c>
      <c r="K35" s="21">
        <f t="shared" si="32"/>
        <v>0</v>
      </c>
      <c r="L35" s="21">
        <f t="shared" si="33"/>
        <v>0</v>
      </c>
      <c r="M35" s="22" cm="1">
        <f t="array" ref="M35">ROUND('Investoinnit ennen 2024'!K35*(Parametrit!$B$10/Parametrit!$B$7),_xlfn.IFS('2024'!U35=100,-2,'2024'!U35=10,-1,U35=1,0))</f>
        <v>0</v>
      </c>
      <c r="N35" s="22"/>
      <c r="O35" s="21"/>
      <c r="P35" s="21"/>
      <c r="Q35" s="23">
        <f>'Investoinnit ennen 2024'!M35</f>
        <v>20</v>
      </c>
      <c r="R35" s="92">
        <f>'Investoinnit ennen 2024'!N35</f>
        <v>30</v>
      </c>
      <c r="S35" s="11" t="str">
        <f t="shared" si="34"/>
        <v>OK</v>
      </c>
      <c r="U35" s="94">
        <v>10</v>
      </c>
    </row>
    <row r="36" spans="1:21" ht="15.75" thickBot="1" x14ac:dyDescent="0.3">
      <c r="A36" s="60" t="s">
        <v>67</v>
      </c>
      <c r="B36" s="26">
        <f t="shared" si="28"/>
        <v>0</v>
      </c>
      <c r="C36" s="24"/>
      <c r="D36" s="21">
        <f t="shared" si="29"/>
        <v>0</v>
      </c>
      <c r="E36" s="21">
        <f>Parametrit!$B$4-2026</f>
        <v>-2</v>
      </c>
      <c r="F36" s="24"/>
      <c r="G36" s="24"/>
      <c r="H36" s="40" t="str">
        <f>IF('Investoinnit ennen 2024'!G36&gt;0,'Investoinnit ennen 2024'!G36,"")</f>
        <v/>
      </c>
      <c r="I36" s="26">
        <f t="shared" si="30"/>
        <v>0</v>
      </c>
      <c r="J36" s="21">
        <f t="shared" si="31"/>
        <v>0</v>
      </c>
      <c r="K36" s="21">
        <f t="shared" si="32"/>
        <v>0</v>
      </c>
      <c r="L36" s="21">
        <f t="shared" si="33"/>
        <v>0</v>
      </c>
      <c r="M36" s="22" cm="1">
        <f t="array" ref="M36">ROUND('Investoinnit ennen 2024'!K36*(Parametrit!$B$10/Parametrit!$B$7),_xlfn.IFS('2024'!U36=100,-2,'2024'!U36=10,-1,U36=1,0))</f>
        <v>0</v>
      </c>
      <c r="N36" s="22"/>
      <c r="O36" s="21"/>
      <c r="P36" s="21"/>
      <c r="Q36" s="23">
        <f>'Investoinnit ennen 2024'!M36</f>
        <v>35</v>
      </c>
      <c r="R36" s="92">
        <f>'Investoinnit ennen 2024'!N36</f>
        <v>45</v>
      </c>
      <c r="S36" s="11" t="str">
        <f t="shared" si="34"/>
        <v>OK</v>
      </c>
      <c r="U36" s="94">
        <v>10</v>
      </c>
    </row>
    <row r="37" spans="1:21" ht="15.75" thickBot="1" x14ac:dyDescent="0.3">
      <c r="A37" s="60" t="s">
        <v>68</v>
      </c>
      <c r="B37" s="26">
        <f t="shared" si="28"/>
        <v>0</v>
      </c>
      <c r="C37" s="24"/>
      <c r="D37" s="21">
        <f t="shared" si="29"/>
        <v>0</v>
      </c>
      <c r="E37" s="21">
        <f>Parametrit!$B$4-2026</f>
        <v>-2</v>
      </c>
      <c r="F37" s="24"/>
      <c r="G37" s="24"/>
      <c r="H37" s="40" t="str">
        <f>IF('Investoinnit ennen 2024'!G37&gt;0,'Investoinnit ennen 2024'!G37,"")</f>
        <v/>
      </c>
      <c r="I37" s="26">
        <f t="shared" si="30"/>
        <v>0</v>
      </c>
      <c r="J37" s="21">
        <f t="shared" si="31"/>
        <v>0</v>
      </c>
      <c r="K37" s="21">
        <f t="shared" si="32"/>
        <v>0</v>
      </c>
      <c r="L37" s="21">
        <f t="shared" si="33"/>
        <v>0</v>
      </c>
      <c r="M37" s="22" cm="1">
        <f t="array" ref="M37">ROUND('Investoinnit ennen 2024'!K37*(Parametrit!$B$10/Parametrit!$B$7),_xlfn.IFS('2024'!U37=100,-2,'2024'!U37=10,-1,U37=1,0))</f>
        <v>0</v>
      </c>
      <c r="N37" s="22"/>
      <c r="O37" s="21"/>
      <c r="P37" s="21"/>
      <c r="Q37" s="23">
        <f>'Investoinnit ennen 2024'!M37</f>
        <v>35</v>
      </c>
      <c r="R37" s="92">
        <f>'Investoinnit ennen 2024'!N37</f>
        <v>45</v>
      </c>
      <c r="S37" s="11" t="str">
        <f t="shared" si="34"/>
        <v>OK</v>
      </c>
      <c r="U37" s="94">
        <v>10</v>
      </c>
    </row>
    <row r="38" spans="1:21" ht="15.75" thickBot="1" x14ac:dyDescent="0.3">
      <c r="A38" s="60" t="s">
        <v>69</v>
      </c>
      <c r="B38" s="26">
        <f t="shared" si="28"/>
        <v>0</v>
      </c>
      <c r="C38" s="24"/>
      <c r="D38" s="21">
        <f t="shared" si="29"/>
        <v>0</v>
      </c>
      <c r="E38" s="21">
        <f>Parametrit!$B$4-2026</f>
        <v>-2</v>
      </c>
      <c r="F38" s="24"/>
      <c r="G38" s="24"/>
      <c r="H38" s="40" t="str">
        <f>IF('Investoinnit ennen 2024'!G38&gt;0,'Investoinnit ennen 2024'!G38,"")</f>
        <v/>
      </c>
      <c r="I38" s="26">
        <f t="shared" si="30"/>
        <v>0</v>
      </c>
      <c r="J38" s="21">
        <f t="shared" si="31"/>
        <v>0</v>
      </c>
      <c r="K38" s="21">
        <f t="shared" si="32"/>
        <v>0</v>
      </c>
      <c r="L38" s="21">
        <f t="shared" si="33"/>
        <v>0</v>
      </c>
      <c r="M38" s="22" cm="1">
        <f t="array" ref="M38">ROUND('Investoinnit ennen 2024'!K38*(Parametrit!$B$10/Parametrit!$B$7),_xlfn.IFS('2024'!U38=100,-2,'2024'!U38=10,-1,U38=1,0))</f>
        <v>0</v>
      </c>
      <c r="N38" s="22"/>
      <c r="O38" s="22"/>
      <c r="P38" s="22"/>
      <c r="Q38" s="23">
        <f>'Investoinnit ennen 2024'!M38</f>
        <v>35</v>
      </c>
      <c r="R38" s="92">
        <f>'Investoinnit ennen 2024'!N38</f>
        <v>45</v>
      </c>
      <c r="S38" s="11" t="str">
        <f t="shared" si="34"/>
        <v>OK</v>
      </c>
      <c r="U38" s="94">
        <v>10</v>
      </c>
    </row>
    <row r="39" spans="1:21" ht="15.75" thickBot="1" x14ac:dyDescent="0.3">
      <c r="A39" s="60" t="s">
        <v>70</v>
      </c>
      <c r="B39" s="26">
        <f t="shared" si="28"/>
        <v>0</v>
      </c>
      <c r="C39" s="24"/>
      <c r="D39" s="21">
        <f t="shared" si="29"/>
        <v>0</v>
      </c>
      <c r="E39" s="21">
        <f>Parametrit!$B$4-2026</f>
        <v>-2</v>
      </c>
      <c r="F39" s="24"/>
      <c r="G39" s="24"/>
      <c r="H39" s="40" t="str">
        <f>IF('Investoinnit ennen 2024'!G39&gt;0,'Investoinnit ennen 2024'!G39,"")</f>
        <v/>
      </c>
      <c r="I39" s="26">
        <f t="shared" si="30"/>
        <v>0</v>
      </c>
      <c r="J39" s="21">
        <f t="shared" si="31"/>
        <v>0</v>
      </c>
      <c r="K39" s="21">
        <f t="shared" si="32"/>
        <v>0</v>
      </c>
      <c r="L39" s="21">
        <f t="shared" si="33"/>
        <v>0</v>
      </c>
      <c r="M39" s="22" cm="1">
        <f t="array" ref="M39">ROUND('Investoinnit ennen 2024'!K39*(Parametrit!$B$10/Parametrit!$B$7),_xlfn.IFS('2024'!U39=100,-2,'2024'!U39=10,-1,U39=1,0))</f>
        <v>0</v>
      </c>
      <c r="N39" s="22"/>
      <c r="O39" s="21"/>
      <c r="P39" s="21"/>
      <c r="Q39" s="23">
        <f>'Investoinnit ennen 2024'!M39</f>
        <v>35</v>
      </c>
      <c r="R39" s="92">
        <f>'Investoinnit ennen 2024'!N39</f>
        <v>45</v>
      </c>
      <c r="S39" s="11" t="str">
        <f t="shared" ref="S39:S44" si="35">IF(AND(B39&gt;0,C39=""),"Ilmoita tuella rahoitettu osuus",IF(C39&gt;100,"Tuella rahoitettu osuus ei voi olla yli 100",IF(AND(B39&gt;0,H39=""),"Pitoaika puuttuu",IF(E39&gt;H39,"Keski-ikä ei voi olla suurempi kuin pitoaika",IF(AND(B39&gt;0,E39=""),"Keski-ikä puuttuu",IF(AND(B39&gt;0,OR(H39&lt;Q39,H39&gt;R39)),"Syötetty pitoaika ei ole pitoaikavälin sisällä","OK"))))))</f>
        <v>OK</v>
      </c>
      <c r="U39" s="94">
        <v>10</v>
      </c>
    </row>
    <row r="40" spans="1:21" ht="15.75" thickBot="1" x14ac:dyDescent="0.3">
      <c r="A40" s="60" t="s">
        <v>71</v>
      </c>
      <c r="B40" s="26">
        <f t="shared" si="28"/>
        <v>0</v>
      </c>
      <c r="C40" s="24"/>
      <c r="D40" s="21">
        <f t="shared" si="29"/>
        <v>0</v>
      </c>
      <c r="E40" s="21">
        <f>Parametrit!$B$4-2026</f>
        <v>-2</v>
      </c>
      <c r="F40" s="24"/>
      <c r="G40" s="24"/>
      <c r="H40" s="40" t="str">
        <f>IF('Investoinnit ennen 2024'!G40&gt;0,'Investoinnit ennen 2024'!G40,"")</f>
        <v/>
      </c>
      <c r="I40" s="26">
        <f t="shared" si="30"/>
        <v>0</v>
      </c>
      <c r="J40" s="21">
        <f t="shared" si="31"/>
        <v>0</v>
      </c>
      <c r="K40" s="21">
        <f t="shared" si="32"/>
        <v>0</v>
      </c>
      <c r="L40" s="21">
        <f t="shared" si="33"/>
        <v>0</v>
      </c>
      <c r="M40" s="22" cm="1">
        <f t="array" ref="M40">ROUND('Investoinnit ennen 2024'!K40*(Parametrit!$B$10/Parametrit!$B$7),_xlfn.IFS('2024'!U40=100,-2,'2024'!U40=10,-1,U40=1,0))</f>
        <v>0</v>
      </c>
      <c r="N40" s="22"/>
      <c r="O40" s="21"/>
      <c r="P40" s="21"/>
      <c r="Q40" s="23">
        <f>'Investoinnit ennen 2024'!M40</f>
        <v>35</v>
      </c>
      <c r="R40" s="92">
        <f>'Investoinnit ennen 2024'!N40</f>
        <v>45</v>
      </c>
      <c r="S40" s="11" t="str">
        <f t="shared" si="35"/>
        <v>OK</v>
      </c>
      <c r="U40" s="94">
        <v>10</v>
      </c>
    </row>
    <row r="41" spans="1:21" ht="15.75" thickBot="1" x14ac:dyDescent="0.3">
      <c r="A41" s="60" t="s">
        <v>72</v>
      </c>
      <c r="B41" s="26">
        <f t="shared" si="28"/>
        <v>0</v>
      </c>
      <c r="C41" s="24"/>
      <c r="D41" s="21">
        <f t="shared" si="29"/>
        <v>0</v>
      </c>
      <c r="E41" s="21">
        <f>Parametrit!$B$4-2026</f>
        <v>-2</v>
      </c>
      <c r="F41" s="24"/>
      <c r="G41" s="24"/>
      <c r="H41" s="40" t="str">
        <f>IF('Investoinnit ennen 2024'!G41&gt;0,'Investoinnit ennen 2024'!G41,"")</f>
        <v/>
      </c>
      <c r="I41" s="26">
        <f t="shared" si="30"/>
        <v>0</v>
      </c>
      <c r="J41" s="21">
        <f t="shared" si="31"/>
        <v>0</v>
      </c>
      <c r="K41" s="21">
        <f t="shared" si="32"/>
        <v>0</v>
      </c>
      <c r="L41" s="21">
        <f t="shared" si="33"/>
        <v>0</v>
      </c>
      <c r="M41" s="22" cm="1">
        <f t="array" ref="M41">ROUND('Investoinnit ennen 2024'!K41*(Parametrit!$B$10/Parametrit!$B$7),_xlfn.IFS('2024'!U41=100,-2,'2024'!U41=10,-1,U41=1,0))</f>
        <v>0</v>
      </c>
      <c r="N41" s="22"/>
      <c r="O41" s="21"/>
      <c r="P41" s="21"/>
      <c r="Q41" s="23">
        <f>'Investoinnit ennen 2024'!M41</f>
        <v>35</v>
      </c>
      <c r="R41" s="92">
        <f>'Investoinnit ennen 2024'!N41</f>
        <v>45</v>
      </c>
      <c r="S41" s="11" t="str">
        <f t="shared" si="35"/>
        <v>OK</v>
      </c>
      <c r="U41" s="94">
        <v>10</v>
      </c>
    </row>
    <row r="42" spans="1:21" ht="15.75" thickBot="1" x14ac:dyDescent="0.3">
      <c r="A42" s="60" t="s">
        <v>73</v>
      </c>
      <c r="B42" s="26">
        <f t="shared" si="28"/>
        <v>0</v>
      </c>
      <c r="C42" s="24"/>
      <c r="D42" s="21">
        <f t="shared" si="29"/>
        <v>0</v>
      </c>
      <c r="E42" s="21">
        <f>Parametrit!$B$4-2026</f>
        <v>-2</v>
      </c>
      <c r="F42" s="24"/>
      <c r="G42" s="24"/>
      <c r="H42" s="40" t="str">
        <f>IF('Investoinnit ennen 2024'!G42&gt;0,'Investoinnit ennen 2024'!G42,"")</f>
        <v/>
      </c>
      <c r="I42" s="26">
        <f t="shared" si="30"/>
        <v>0</v>
      </c>
      <c r="J42" s="21">
        <f t="shared" si="31"/>
        <v>0</v>
      </c>
      <c r="K42" s="21">
        <f t="shared" si="32"/>
        <v>0</v>
      </c>
      <c r="L42" s="21">
        <f t="shared" si="33"/>
        <v>0</v>
      </c>
      <c r="M42" s="22" cm="1">
        <f t="array" ref="M42">ROUND('Investoinnit ennen 2024'!K42*(Parametrit!$B$10/Parametrit!$B$7),_xlfn.IFS('2024'!U42=100,-2,'2024'!U42=10,-1,U42=1,0))</f>
        <v>0</v>
      </c>
      <c r="N42" s="22"/>
      <c r="O42" s="21"/>
      <c r="P42" s="21"/>
      <c r="Q42" s="23">
        <f>'Investoinnit ennen 2024'!M42</f>
        <v>35</v>
      </c>
      <c r="R42" s="92">
        <f>'Investoinnit ennen 2024'!N42</f>
        <v>45</v>
      </c>
      <c r="S42" s="11" t="str">
        <f t="shared" si="35"/>
        <v>OK</v>
      </c>
      <c r="U42" s="94">
        <v>10</v>
      </c>
    </row>
    <row r="43" spans="1:21" ht="15.75" thickBot="1" x14ac:dyDescent="0.3">
      <c r="A43" s="60" t="s">
        <v>74</v>
      </c>
      <c r="B43" s="26">
        <f t="shared" si="28"/>
        <v>0</v>
      </c>
      <c r="C43" s="24"/>
      <c r="D43" s="21">
        <f t="shared" si="29"/>
        <v>0</v>
      </c>
      <c r="E43" s="21">
        <f>Parametrit!$B$4-2026</f>
        <v>-2</v>
      </c>
      <c r="F43" s="24"/>
      <c r="G43" s="24"/>
      <c r="H43" s="40" t="str">
        <f>IF('Investoinnit ennen 2024'!G43&gt;0,'Investoinnit ennen 2024'!G43,"")</f>
        <v/>
      </c>
      <c r="I43" s="26">
        <f t="shared" si="30"/>
        <v>0</v>
      </c>
      <c r="J43" s="21">
        <f t="shared" si="31"/>
        <v>0</v>
      </c>
      <c r="K43" s="21">
        <f t="shared" si="32"/>
        <v>0</v>
      </c>
      <c r="L43" s="21">
        <f t="shared" si="33"/>
        <v>0</v>
      </c>
      <c r="M43" s="22" cm="1">
        <f t="array" ref="M43">ROUND('Investoinnit ennen 2024'!K43*(Parametrit!$B$10/Parametrit!$B$7),_xlfn.IFS('2024'!U43=100,-2,'2024'!U43=10,-1,U43=1,0))</f>
        <v>0</v>
      </c>
      <c r="N43" s="22"/>
      <c r="O43" s="22"/>
      <c r="P43" s="22"/>
      <c r="Q43" s="23">
        <f>'Investoinnit ennen 2024'!M43</f>
        <v>35</v>
      </c>
      <c r="R43" s="92">
        <f>'Investoinnit ennen 2024'!N43</f>
        <v>45</v>
      </c>
      <c r="S43" s="11" t="str">
        <f t="shared" si="35"/>
        <v>OK</v>
      </c>
      <c r="U43" s="94">
        <v>10</v>
      </c>
    </row>
    <row r="44" spans="1:21" ht="15.75" thickBot="1" x14ac:dyDescent="0.3">
      <c r="A44" s="60" t="s">
        <v>75</v>
      </c>
      <c r="B44" s="26">
        <f t="shared" si="28"/>
        <v>0</v>
      </c>
      <c r="C44" s="24"/>
      <c r="D44" s="21">
        <f t="shared" si="29"/>
        <v>0</v>
      </c>
      <c r="E44" s="21">
        <f>Parametrit!$B$4-2026</f>
        <v>-2</v>
      </c>
      <c r="F44" s="24"/>
      <c r="G44" s="24"/>
      <c r="H44" s="40" t="str">
        <f>IF('Investoinnit ennen 2024'!G44&gt;0,'Investoinnit ennen 2024'!G44,"")</f>
        <v/>
      </c>
      <c r="I44" s="26">
        <f t="shared" si="30"/>
        <v>0</v>
      </c>
      <c r="J44" s="21">
        <f t="shared" si="31"/>
        <v>0</v>
      </c>
      <c r="K44" s="21">
        <f t="shared" si="32"/>
        <v>0</v>
      </c>
      <c r="L44" s="21">
        <f t="shared" si="33"/>
        <v>0</v>
      </c>
      <c r="M44" s="22" cm="1">
        <f t="array" ref="M44">ROUND('Investoinnit ennen 2024'!K44*(Parametrit!$B$10/Parametrit!$B$7),_xlfn.IFS('2024'!U44=100,-2,'2024'!U44=10,-1,U44=1,0))</f>
        <v>0</v>
      </c>
      <c r="N44" s="22"/>
      <c r="O44" s="21"/>
      <c r="P44" s="21"/>
      <c r="Q44" s="23">
        <f>'Investoinnit ennen 2024'!M44</f>
        <v>35</v>
      </c>
      <c r="R44" s="92">
        <f>'Investoinnit ennen 2024'!N44</f>
        <v>45</v>
      </c>
      <c r="S44" s="11" t="str">
        <f t="shared" si="35"/>
        <v>OK</v>
      </c>
      <c r="U44" s="94">
        <v>10</v>
      </c>
    </row>
    <row r="45" spans="1:21" ht="15.75" thickBot="1" x14ac:dyDescent="0.3">
      <c r="A45" s="27" t="s">
        <v>76</v>
      </c>
      <c r="B45" s="91"/>
      <c r="C45" s="86"/>
      <c r="D45" s="5"/>
      <c r="E45" s="5"/>
      <c r="F45" s="37"/>
      <c r="G45" s="37"/>
      <c r="H45" s="41"/>
      <c r="I45" s="91"/>
      <c r="J45" s="5"/>
      <c r="K45" s="5"/>
      <c r="L45" s="5"/>
      <c r="M45" s="89"/>
      <c r="N45" s="89"/>
      <c r="O45" s="5"/>
      <c r="P45" s="5"/>
      <c r="Q45" s="90"/>
      <c r="R45" s="87"/>
    </row>
    <row r="46" spans="1:21" ht="15.75" thickBot="1" x14ac:dyDescent="0.3">
      <c r="A46" s="58" t="s">
        <v>77</v>
      </c>
      <c r="B46" s="91"/>
      <c r="C46" s="86"/>
      <c r="D46" s="5"/>
      <c r="E46" s="5"/>
      <c r="F46" s="86"/>
      <c r="G46" s="86"/>
      <c r="H46" s="105"/>
      <c r="I46" s="91"/>
      <c r="J46" s="5"/>
      <c r="K46" s="5"/>
      <c r="L46" s="5"/>
      <c r="M46" s="89"/>
      <c r="N46" s="89"/>
      <c r="O46" s="89"/>
      <c r="P46" s="89"/>
      <c r="Q46" s="90"/>
      <c r="R46" s="87"/>
      <c r="S46" s="94"/>
      <c r="U46" s="94">
        <v>10</v>
      </c>
    </row>
    <row r="47" spans="1:21" ht="15.75" thickBot="1" x14ac:dyDescent="0.3">
      <c r="A47" s="60" t="s">
        <v>78</v>
      </c>
      <c r="B47" s="26">
        <f t="shared" ref="B47:B52" si="36">F47-G47</f>
        <v>0</v>
      </c>
      <c r="C47" s="24"/>
      <c r="D47" s="21">
        <f t="shared" ref="D47:D52" si="37">B47*C47/100</f>
        <v>0</v>
      </c>
      <c r="E47" s="21">
        <f>Parametrit!$B$4-2026</f>
        <v>-2</v>
      </c>
      <c r="F47" s="24"/>
      <c r="G47" s="24"/>
      <c r="H47" s="40" t="str">
        <f>IF('Investoinnit ennen 2024'!G47&gt;0,'Investoinnit ennen 2024'!G47,"")</f>
        <v/>
      </c>
      <c r="I47" s="26">
        <f t="shared" ref="I47:I52" si="38">IF(N47="",(D47*(M47+O47))/1000,(D47*(N47+P47))/1000)</f>
        <v>0</v>
      </c>
      <c r="J47" s="21">
        <f t="shared" ref="J47:J52" si="39">IF(D47=0,0,I47*(1-E47/H47))</f>
        <v>0</v>
      </c>
      <c r="K47" s="21">
        <f t="shared" ref="K47:K52" si="40">IF(I47=0,0,I47/H47)</f>
        <v>0</v>
      </c>
      <c r="L47" s="21">
        <f t="shared" ref="L47:L52" si="41">IF(N47="",(F47*(C47/100)*(M47+O47))/1000,(F47*(C47/100)*(N47+P47)/1000))</f>
        <v>0</v>
      </c>
      <c r="M47" s="22" cm="1">
        <f t="array" ref="M47">ROUND('Investoinnit ennen 2024'!K47*(Parametrit!$B$10/Parametrit!$B$7),_xlfn.IFS('2024'!U47=100,-2,'2024'!U47=10,-1,U47=1,0))</f>
        <v>0</v>
      </c>
      <c r="N47" s="22"/>
      <c r="O47" s="22"/>
      <c r="P47" s="22"/>
      <c r="Q47" s="23">
        <f>'Investoinnit ennen 2024'!M47</f>
        <v>15</v>
      </c>
      <c r="R47" s="92">
        <f>'Investoinnit ennen 2024'!N47</f>
        <v>25</v>
      </c>
      <c r="S47" s="11" t="str">
        <f t="shared" ref="S47:S52" si="42">IF(AND(B47&gt;0,C47=""),"Ilmoita tuella rahoitettu osuus",IF(C47&gt;100,"Tuella rahoitettu osuus ei voi olla yli 100",IF(AND(B47&gt;0,H47=""),"Pitoaika puuttuu",IF(E47&gt;H47,"Keski-ikä ei voi olla suurempi kuin pitoaika",IF(AND(B47&gt;0,E47=""),"Keski-ikä puuttuu",IF(AND(B47&gt;0,OR(H47&lt;Q47,H47&gt;R47)),"Syötetty pitoaika ei ole pitoaikavälin sisällä","OK"))))))</f>
        <v>OK</v>
      </c>
      <c r="U47" s="94">
        <v>10</v>
      </c>
    </row>
    <row r="48" spans="1:21" ht="15.75" thickBot="1" x14ac:dyDescent="0.3">
      <c r="A48" s="60" t="s">
        <v>79</v>
      </c>
      <c r="B48" s="26">
        <f t="shared" si="36"/>
        <v>0</v>
      </c>
      <c r="C48" s="24"/>
      <c r="D48" s="21">
        <f t="shared" si="37"/>
        <v>0</v>
      </c>
      <c r="E48" s="21">
        <f>Parametrit!$B$4-2026</f>
        <v>-2</v>
      </c>
      <c r="F48" s="24"/>
      <c r="G48" s="24"/>
      <c r="H48" s="40" t="str">
        <f>IF('Investoinnit ennen 2024'!G48&gt;0,'Investoinnit ennen 2024'!G48,"")</f>
        <v/>
      </c>
      <c r="I48" s="26">
        <f t="shared" si="38"/>
        <v>0</v>
      </c>
      <c r="J48" s="21">
        <f t="shared" si="39"/>
        <v>0</v>
      </c>
      <c r="K48" s="21">
        <f t="shared" si="40"/>
        <v>0</v>
      </c>
      <c r="L48" s="21">
        <f t="shared" si="41"/>
        <v>0</v>
      </c>
      <c r="M48" s="22" cm="1">
        <f t="array" ref="M48">ROUND('Investoinnit ennen 2024'!K48*(Parametrit!$B$10/Parametrit!$B$7),_xlfn.IFS('2024'!U48=100,-2,'2024'!U48=10,-1,U48=1,0))</f>
        <v>0</v>
      </c>
      <c r="N48" s="22"/>
      <c r="O48" s="21"/>
      <c r="P48" s="21"/>
      <c r="Q48" s="23">
        <f>'Investoinnit ennen 2024'!M48</f>
        <v>15</v>
      </c>
      <c r="R48" s="92">
        <f>'Investoinnit ennen 2024'!N48</f>
        <v>25</v>
      </c>
      <c r="S48" s="11" t="str">
        <f t="shared" si="42"/>
        <v>OK</v>
      </c>
      <c r="U48" s="94">
        <v>10</v>
      </c>
    </row>
    <row r="49" spans="1:21" ht="15.75" thickBot="1" x14ac:dyDescent="0.3">
      <c r="A49" s="60" t="s">
        <v>80</v>
      </c>
      <c r="B49" s="26">
        <f t="shared" si="36"/>
        <v>0</v>
      </c>
      <c r="C49" s="24"/>
      <c r="D49" s="21">
        <f t="shared" si="37"/>
        <v>0</v>
      </c>
      <c r="E49" s="21">
        <f>Parametrit!$B$4-2026</f>
        <v>-2</v>
      </c>
      <c r="F49" s="24"/>
      <c r="G49" s="24"/>
      <c r="H49" s="40" t="str">
        <f>IF('Investoinnit ennen 2024'!G49&gt;0,'Investoinnit ennen 2024'!G49,"")</f>
        <v/>
      </c>
      <c r="I49" s="26">
        <f t="shared" si="38"/>
        <v>0</v>
      </c>
      <c r="J49" s="21">
        <f t="shared" si="39"/>
        <v>0</v>
      </c>
      <c r="K49" s="21">
        <f t="shared" si="40"/>
        <v>0</v>
      </c>
      <c r="L49" s="21">
        <f t="shared" si="41"/>
        <v>0</v>
      </c>
      <c r="M49" s="22" cm="1">
        <f t="array" ref="M49">ROUND('Investoinnit ennen 2024'!K49*(Parametrit!$B$10/Parametrit!$B$7),_xlfn.IFS('2024'!U49=100,-2,'2024'!U49=10,-1,U49=1,0))</f>
        <v>0</v>
      </c>
      <c r="N49" s="22"/>
      <c r="O49" s="21"/>
      <c r="P49" s="21"/>
      <c r="Q49" s="23">
        <f>'Investoinnit ennen 2024'!M49</f>
        <v>15</v>
      </c>
      <c r="R49" s="92">
        <f>'Investoinnit ennen 2024'!N49</f>
        <v>25</v>
      </c>
      <c r="S49" s="11" t="str">
        <f t="shared" si="42"/>
        <v>OK</v>
      </c>
      <c r="U49" s="94">
        <v>10</v>
      </c>
    </row>
    <row r="50" spans="1:21" ht="15.75" thickBot="1" x14ac:dyDescent="0.3">
      <c r="A50" s="60" t="s">
        <v>81</v>
      </c>
      <c r="B50" s="26">
        <f t="shared" si="36"/>
        <v>0</v>
      </c>
      <c r="C50" s="24"/>
      <c r="D50" s="21">
        <f t="shared" si="37"/>
        <v>0</v>
      </c>
      <c r="E50" s="21">
        <f>Parametrit!$B$4-2026</f>
        <v>-2</v>
      </c>
      <c r="F50" s="24"/>
      <c r="G50" s="24"/>
      <c r="H50" s="40" t="str">
        <f>IF('Investoinnit ennen 2024'!G50&gt;0,'Investoinnit ennen 2024'!G50,"")</f>
        <v/>
      </c>
      <c r="I50" s="26">
        <f t="shared" si="38"/>
        <v>0</v>
      </c>
      <c r="J50" s="21">
        <f t="shared" si="39"/>
        <v>0</v>
      </c>
      <c r="K50" s="21">
        <f t="shared" si="40"/>
        <v>0</v>
      </c>
      <c r="L50" s="21">
        <f t="shared" si="41"/>
        <v>0</v>
      </c>
      <c r="M50" s="22" cm="1">
        <f t="array" ref="M50">ROUND('Investoinnit ennen 2024'!K50*(Parametrit!$B$10/Parametrit!$B$7),_xlfn.IFS('2024'!U50=100,-2,'2024'!U50=10,-1,U50=1,0))</f>
        <v>0</v>
      </c>
      <c r="N50" s="22"/>
      <c r="O50" s="21"/>
      <c r="P50" s="21"/>
      <c r="Q50" s="23">
        <f>'Investoinnit ennen 2024'!M50</f>
        <v>15</v>
      </c>
      <c r="R50" s="92">
        <f>'Investoinnit ennen 2024'!N50</f>
        <v>25</v>
      </c>
      <c r="S50" s="11" t="str">
        <f t="shared" si="42"/>
        <v>OK</v>
      </c>
      <c r="U50" s="94">
        <v>10</v>
      </c>
    </row>
    <row r="51" spans="1:21" ht="15.75" thickBot="1" x14ac:dyDescent="0.3">
      <c r="A51" s="60" t="s">
        <v>82</v>
      </c>
      <c r="B51" s="26">
        <f t="shared" si="36"/>
        <v>0</v>
      </c>
      <c r="C51" s="24"/>
      <c r="D51" s="21">
        <f t="shared" si="37"/>
        <v>0</v>
      </c>
      <c r="E51" s="21">
        <f>Parametrit!$B$4-2026</f>
        <v>-2</v>
      </c>
      <c r="F51" s="24"/>
      <c r="G51" s="24"/>
      <c r="H51" s="40" t="str">
        <f>IF('Investoinnit ennen 2024'!G51&gt;0,'Investoinnit ennen 2024'!G51,"")</f>
        <v/>
      </c>
      <c r="I51" s="26">
        <f t="shared" si="38"/>
        <v>0</v>
      </c>
      <c r="J51" s="21">
        <f t="shared" si="39"/>
        <v>0</v>
      </c>
      <c r="K51" s="21">
        <f t="shared" si="40"/>
        <v>0</v>
      </c>
      <c r="L51" s="21">
        <f t="shared" si="41"/>
        <v>0</v>
      </c>
      <c r="M51" s="22" cm="1">
        <f t="array" ref="M51">ROUND('Investoinnit ennen 2024'!K51*(Parametrit!$B$10/Parametrit!$B$7),_xlfn.IFS('2024'!U51=100,-2,'2024'!U51=10,-1,U51=1,0))</f>
        <v>0</v>
      </c>
      <c r="N51" s="22"/>
      <c r="O51" s="21"/>
      <c r="P51" s="21"/>
      <c r="Q51" s="23">
        <f>'Investoinnit ennen 2024'!M51</f>
        <v>15</v>
      </c>
      <c r="R51" s="92">
        <f>'Investoinnit ennen 2024'!N51</f>
        <v>25</v>
      </c>
      <c r="S51" s="11" t="str">
        <f t="shared" si="42"/>
        <v>OK</v>
      </c>
      <c r="U51" s="94">
        <v>10</v>
      </c>
    </row>
    <row r="52" spans="1:21" ht="15.75" thickBot="1" x14ac:dyDescent="0.3">
      <c r="A52" s="60" t="s">
        <v>83</v>
      </c>
      <c r="B52" s="26">
        <f t="shared" si="36"/>
        <v>0</v>
      </c>
      <c r="C52" s="24"/>
      <c r="D52" s="21">
        <f t="shared" si="37"/>
        <v>0</v>
      </c>
      <c r="E52" s="21">
        <f>Parametrit!$B$4-2026</f>
        <v>-2</v>
      </c>
      <c r="F52" s="24"/>
      <c r="G52" s="24"/>
      <c r="H52" s="40" t="str">
        <f>IF('Investoinnit ennen 2024'!G52&gt;0,'Investoinnit ennen 2024'!G52,"")</f>
        <v/>
      </c>
      <c r="I52" s="26">
        <f t="shared" si="38"/>
        <v>0</v>
      </c>
      <c r="J52" s="21">
        <f t="shared" si="39"/>
        <v>0</v>
      </c>
      <c r="K52" s="21">
        <f t="shared" si="40"/>
        <v>0</v>
      </c>
      <c r="L52" s="21">
        <f t="shared" si="41"/>
        <v>0</v>
      </c>
      <c r="M52" s="22" cm="1">
        <f t="array" ref="M52">ROUND('Investoinnit ennen 2024'!K52*(Parametrit!$B$10/Parametrit!$B$7),_xlfn.IFS('2024'!U52=100,-2,'2024'!U52=10,-1,U52=1,0))</f>
        <v>0</v>
      </c>
      <c r="N52" s="22"/>
      <c r="O52" s="21"/>
      <c r="P52" s="21"/>
      <c r="Q52" s="23">
        <f>'Investoinnit ennen 2024'!M52</f>
        <v>15</v>
      </c>
      <c r="R52" s="92">
        <f>'Investoinnit ennen 2024'!N52</f>
        <v>25</v>
      </c>
      <c r="S52" s="11" t="str">
        <f t="shared" si="42"/>
        <v>OK</v>
      </c>
      <c r="U52" s="94">
        <v>10</v>
      </c>
    </row>
    <row r="53" spans="1:21" ht="15.75" thickBot="1" x14ac:dyDescent="0.3">
      <c r="A53" s="58" t="s">
        <v>84</v>
      </c>
      <c r="B53" s="91"/>
      <c r="C53" s="86"/>
      <c r="D53" s="5"/>
      <c r="E53" s="5"/>
      <c r="F53" s="86"/>
      <c r="G53" s="86"/>
      <c r="H53" s="105"/>
      <c r="I53" s="91"/>
      <c r="J53" s="5"/>
      <c r="K53" s="5"/>
      <c r="L53" s="5"/>
      <c r="M53" s="89"/>
      <c r="N53" s="89"/>
      <c r="O53" s="5"/>
      <c r="P53" s="5"/>
      <c r="Q53" s="90"/>
      <c r="R53" s="87"/>
    </row>
    <row r="54" spans="1:21" ht="15.75" thickBot="1" x14ac:dyDescent="0.3">
      <c r="A54" s="60" t="s">
        <v>78</v>
      </c>
      <c r="B54" s="26">
        <f t="shared" ref="B54:B57" si="43">F54-G54</f>
        <v>0</v>
      </c>
      <c r="C54" s="24"/>
      <c r="D54" s="21">
        <f t="shared" ref="D54:D57" si="44">B54*C54/100</f>
        <v>0</v>
      </c>
      <c r="E54" s="21">
        <f>Parametrit!$B$4-2026</f>
        <v>-2</v>
      </c>
      <c r="F54" s="24"/>
      <c r="G54" s="24"/>
      <c r="H54" s="40" t="str">
        <f>IF('Investoinnit ennen 2024'!G54&gt;0,'Investoinnit ennen 2024'!G54,"")</f>
        <v/>
      </c>
      <c r="I54" s="26">
        <f t="shared" ref="I54:I57" si="45">IF(N54="",(D54*(M54+O54))/1000,(D54*(N54+P54))/1000)</f>
        <v>0</v>
      </c>
      <c r="J54" s="21">
        <f t="shared" ref="J54:J57" si="46">IF(D54=0,0,I54*(1-E54/H54))</f>
        <v>0</v>
      </c>
      <c r="K54" s="21">
        <f t="shared" ref="K54:K57" si="47">IF(I54=0,0,I54/H54)</f>
        <v>0</v>
      </c>
      <c r="L54" s="21">
        <f t="shared" ref="L54:L57" si="48">IF(N54="",(F54*(C54/100)*(M54+O54))/1000,(F54*(C54/100)*(N54+P54)/1000))</f>
        <v>0</v>
      </c>
      <c r="M54" s="22" cm="1">
        <f t="array" ref="M54">ROUND('Investoinnit ennen 2024'!K54*(Parametrit!$B$10/Parametrit!$B$7),_xlfn.IFS('2024'!U54=100,-2,'2024'!U54=10,-1,U54=1,0))</f>
        <v>0</v>
      </c>
      <c r="N54" s="22"/>
      <c r="O54" s="22"/>
      <c r="P54" s="22"/>
      <c r="Q54" s="23">
        <f>'Investoinnit ennen 2024'!M54</f>
        <v>15</v>
      </c>
      <c r="R54" s="92">
        <f>'Investoinnit ennen 2024'!N54</f>
        <v>25</v>
      </c>
      <c r="S54" s="11" t="str">
        <f t="shared" ref="S54" si="49">IF(AND(B54&gt;0,C54=""),"Ilmoita tuella rahoitettu osuus",IF(C54&gt;100,"Tuella rahoitettu osuus ei voi olla yli 100",IF(AND(B54&gt;0,H54=""),"Pitoaika puuttuu",IF(E54&gt;H54,"Keski-ikä ei voi olla suurempi kuin pitoaika",IF(AND(B54&gt;0,E54=""),"Keski-ikä puuttuu",IF(AND(B54&gt;0,OR(H54&lt;Q54,H54&gt;R54)),"Syötetty pitoaika ei ole pitoaikavälin sisällä","OK"))))))</f>
        <v>OK</v>
      </c>
      <c r="U54" s="94">
        <v>10</v>
      </c>
    </row>
    <row r="55" spans="1:21" ht="15.75" thickBot="1" x14ac:dyDescent="0.3">
      <c r="A55" s="60" t="s">
        <v>79</v>
      </c>
      <c r="B55" s="26">
        <f t="shared" si="43"/>
        <v>0</v>
      </c>
      <c r="C55" s="24"/>
      <c r="D55" s="21">
        <f t="shared" si="44"/>
        <v>0</v>
      </c>
      <c r="E55" s="21">
        <f>Parametrit!$B$4-2026</f>
        <v>-2</v>
      </c>
      <c r="F55" s="24"/>
      <c r="G55" s="24"/>
      <c r="H55" s="40" t="str">
        <f>IF('Investoinnit ennen 2024'!G55&gt;0,'Investoinnit ennen 2024'!G55,"")</f>
        <v/>
      </c>
      <c r="I55" s="26">
        <f t="shared" si="45"/>
        <v>0</v>
      </c>
      <c r="J55" s="21">
        <f t="shared" si="46"/>
        <v>0</v>
      </c>
      <c r="K55" s="21">
        <f t="shared" si="47"/>
        <v>0</v>
      </c>
      <c r="L55" s="21">
        <f t="shared" si="48"/>
        <v>0</v>
      </c>
      <c r="M55" s="22" cm="1">
        <f t="array" ref="M55">ROUND('Investoinnit ennen 2024'!K55*(Parametrit!$B$10/Parametrit!$B$7),_xlfn.IFS('2024'!U55=100,-2,'2024'!U55=10,-1,U55=1,0))</f>
        <v>0</v>
      </c>
      <c r="N55" s="22"/>
      <c r="O55" s="21"/>
      <c r="P55" s="21"/>
      <c r="Q55" s="23">
        <f>'Investoinnit ennen 2024'!M55</f>
        <v>15</v>
      </c>
      <c r="R55" s="92">
        <f>'Investoinnit ennen 2024'!N55</f>
        <v>25</v>
      </c>
      <c r="S55" s="11" t="str">
        <f t="shared" ref="S55:S57" si="50">IF(AND(B55&gt;0,C55=""),"Ilmoita tuella rahoitettu osuus",IF(C55&gt;100,"Tuella rahoitettu osuus ei voi olla yli 100",IF(AND(B55&gt;0,H55=""),"Pitoaika puuttuu",IF(E55&gt;H55,"Keski-ikä ei voi olla suurempi kuin pitoaika",IF(AND(B55&gt;0,E55=""),"Keski-ikä puuttuu",IF(AND(B55&gt;0,OR(H55&lt;Q55,H55&gt;R55)),"Syötetty pitoaika ei ole pitoaikavälin sisällä",IF(AND(B55&gt;0,O55=0),"Syötä kaivun hintavaikutus Kaivun hintavaikutus -välilehdelle","OK")))))))</f>
        <v>OK</v>
      </c>
      <c r="U55" s="94">
        <v>10</v>
      </c>
    </row>
    <row r="56" spans="1:21" ht="15.75" thickBot="1" x14ac:dyDescent="0.3">
      <c r="A56" s="60" t="s">
        <v>85</v>
      </c>
      <c r="B56" s="26">
        <f t="shared" si="43"/>
        <v>0</v>
      </c>
      <c r="C56" s="24"/>
      <c r="D56" s="21">
        <f t="shared" si="44"/>
        <v>0</v>
      </c>
      <c r="E56" s="21">
        <f>Parametrit!$B$4-2026</f>
        <v>-2</v>
      </c>
      <c r="F56" s="24"/>
      <c r="G56" s="24"/>
      <c r="H56" s="40" t="str">
        <f>IF('Investoinnit ennen 2024'!G56&gt;0,'Investoinnit ennen 2024'!G56,"")</f>
        <v/>
      </c>
      <c r="I56" s="26">
        <f t="shared" si="45"/>
        <v>0</v>
      </c>
      <c r="J56" s="21">
        <f t="shared" si="46"/>
        <v>0</v>
      </c>
      <c r="K56" s="21">
        <f t="shared" si="47"/>
        <v>0</v>
      </c>
      <c r="L56" s="21">
        <f t="shared" si="48"/>
        <v>0</v>
      </c>
      <c r="M56" s="22" cm="1">
        <f t="array" ref="M56">ROUND('Investoinnit ennen 2024'!K56*(Parametrit!$B$10/Parametrit!$B$7),_xlfn.IFS('2024'!U56=100,-2,'2024'!U56=10,-1,U56=1,0))</f>
        <v>0</v>
      </c>
      <c r="N56" s="22"/>
      <c r="O56" s="21"/>
      <c r="P56" s="21"/>
      <c r="Q56" s="23">
        <f>'Investoinnit ennen 2024'!M56</f>
        <v>15</v>
      </c>
      <c r="R56" s="92">
        <f>'Investoinnit ennen 2024'!N56</f>
        <v>25</v>
      </c>
      <c r="S56" s="11" t="str">
        <f t="shared" si="50"/>
        <v>OK</v>
      </c>
      <c r="U56" s="94">
        <v>10</v>
      </c>
    </row>
    <row r="57" spans="1:21" ht="15.75" thickBot="1" x14ac:dyDescent="0.3">
      <c r="A57" s="60" t="s">
        <v>86</v>
      </c>
      <c r="B57" s="26">
        <f t="shared" si="43"/>
        <v>0</v>
      </c>
      <c r="C57" s="24"/>
      <c r="D57" s="21">
        <f t="shared" si="44"/>
        <v>0</v>
      </c>
      <c r="E57" s="21">
        <f>Parametrit!$B$4-2026</f>
        <v>-2</v>
      </c>
      <c r="F57" s="24"/>
      <c r="G57" s="24"/>
      <c r="H57" s="40" t="str">
        <f>IF('Investoinnit ennen 2024'!G57&gt;0,'Investoinnit ennen 2024'!G57,"")</f>
        <v/>
      </c>
      <c r="I57" s="26">
        <f t="shared" si="45"/>
        <v>0</v>
      </c>
      <c r="J57" s="21">
        <f t="shared" si="46"/>
        <v>0</v>
      </c>
      <c r="K57" s="21">
        <f t="shared" si="47"/>
        <v>0</v>
      </c>
      <c r="L57" s="21">
        <f t="shared" si="48"/>
        <v>0</v>
      </c>
      <c r="M57" s="22" cm="1">
        <f t="array" ref="M57">ROUND('Investoinnit ennen 2024'!K57*(Parametrit!$B$10/Parametrit!$B$7),_xlfn.IFS('2024'!U57=100,-2,'2024'!U57=10,-1,U57=1,0))</f>
        <v>0</v>
      </c>
      <c r="N57" s="22"/>
      <c r="O57" s="21"/>
      <c r="P57" s="21"/>
      <c r="Q57" s="23">
        <f>'Investoinnit ennen 2024'!M57</f>
        <v>15</v>
      </c>
      <c r="R57" s="92">
        <f>'Investoinnit ennen 2024'!N57</f>
        <v>25</v>
      </c>
      <c r="S57" s="11" t="str">
        <f t="shared" si="50"/>
        <v>OK</v>
      </c>
      <c r="U57" s="94">
        <v>10</v>
      </c>
    </row>
    <row r="58" spans="1:21" ht="15.75" thickBot="1" x14ac:dyDescent="0.3">
      <c r="A58" s="27" t="s">
        <v>87</v>
      </c>
      <c r="B58" s="91"/>
      <c r="C58" s="86"/>
      <c r="D58" s="5"/>
      <c r="E58" s="5"/>
      <c r="F58" s="37"/>
      <c r="G58" s="37"/>
      <c r="H58" s="41"/>
      <c r="I58" s="91"/>
      <c r="J58" s="5"/>
      <c r="K58" s="5"/>
      <c r="L58" s="5"/>
      <c r="M58" s="89"/>
      <c r="N58" s="89"/>
      <c r="O58" s="5"/>
      <c r="P58" s="5"/>
      <c r="Q58" s="90"/>
      <c r="R58" s="87"/>
    </row>
    <row r="59" spans="1:21" ht="15.75" thickBot="1" x14ac:dyDescent="0.3">
      <c r="A59" s="58" t="s">
        <v>88</v>
      </c>
      <c r="B59" s="91"/>
      <c r="C59" s="86"/>
      <c r="D59" s="5"/>
      <c r="E59" s="5"/>
      <c r="F59" s="86"/>
      <c r="G59" s="86"/>
      <c r="H59" s="105"/>
      <c r="I59" s="91"/>
      <c r="J59" s="5"/>
      <c r="K59" s="5"/>
      <c r="L59" s="5"/>
      <c r="M59" s="89"/>
      <c r="N59" s="89"/>
      <c r="O59" s="5"/>
      <c r="P59" s="5"/>
      <c r="Q59" s="90"/>
      <c r="R59" s="87"/>
    </row>
    <row r="60" spans="1:21" ht="15.75" thickBot="1" x14ac:dyDescent="0.3">
      <c r="A60" s="60" t="s">
        <v>89</v>
      </c>
      <c r="B60" s="70">
        <f t="shared" ref="B60" si="51">F60-G60</f>
        <v>0</v>
      </c>
      <c r="C60" s="39"/>
      <c r="D60" s="25">
        <f t="shared" ref="D60" si="52">B60*C60/100</f>
        <v>0</v>
      </c>
      <c r="E60" s="25">
        <f>Parametrit!$B$4-2026</f>
        <v>-2</v>
      </c>
      <c r="F60" s="39"/>
      <c r="G60" s="39"/>
      <c r="H60" s="73" t="str">
        <f>IF('Investoinnit ennen 2024'!G60&gt;0,'Investoinnit ennen 2024'!G60,"")</f>
        <v/>
      </c>
      <c r="I60" s="70">
        <f t="shared" ref="I60" si="53">IF(N60="",(D60*(M60+O60))/1000,(D60*(N60+P60))/1000)</f>
        <v>0</v>
      </c>
      <c r="J60" s="25">
        <f t="shared" ref="J60" si="54">IF(D60=0,0,I60*(1-E60/H60))</f>
        <v>0</v>
      </c>
      <c r="K60" s="25">
        <f t="shared" ref="K60" si="55">IF(I60=0,0,I60/H60)</f>
        <v>0</v>
      </c>
      <c r="L60" s="25">
        <f t="shared" ref="L60" si="56">IF(N60="",(F60*(C60/100)*(M60+O60))/1000,(F60*(C60/100)*(N60+P60)/1000))</f>
        <v>0</v>
      </c>
      <c r="M60" s="88" cm="1">
        <f t="array" ref="M60">ROUND('Investoinnit ennen 2024'!K60*(Parametrit!$B$10/Parametrit!$B$7),_xlfn.IFS('2024'!U60=100,-2,'2024'!U60=10,-1,U60=1,0))</f>
        <v>0</v>
      </c>
      <c r="N60" s="88"/>
      <c r="O60" s="25"/>
      <c r="P60" s="25"/>
      <c r="Q60" s="93">
        <f>'Investoinnit ennen 2024'!M60</f>
        <v>20</v>
      </c>
      <c r="R60" s="95">
        <f>'Investoinnit ennen 2024'!N60</f>
        <v>20</v>
      </c>
      <c r="S60" s="11" t="str">
        <f t="shared" ref="S60" si="57">IF(AND(B60&gt;0,C60=""),"Ilmoita tuella rahoitettu osuus",IF(C60&gt;100,"Tuella rahoitettu osuus ei voi olla yli 100",IF(AND(B60&gt;0,H60=""),"Pitoaika puuttuu",IF(E60&gt;H60,"Keski-ikä ei voi olla suurempi kuin pitoaika",IF(AND(B60&gt;0,E60=""),"Keski-ikä puuttuu",IF(AND(B60&gt;0,OR(H60&lt;Q60,H60&gt;R60)),"Syötetty pitoaika ei ole pitoaikavälin sisällä",IF(AND(B60&gt;0,O60=0),"Syötä kaivun hintavaikutus Kaivun hintavaikutus -välilehdelle","OK")))))))</f>
        <v>OK</v>
      </c>
      <c r="U60" s="94">
        <v>100</v>
      </c>
    </row>
    <row r="61" spans="1:21" x14ac:dyDescent="0.25">
      <c r="I61" s="28">
        <f>SUM(I4:I60)</f>
        <v>0</v>
      </c>
      <c r="J61" s="28">
        <f>SUM(J4:J60)</f>
        <v>0</v>
      </c>
      <c r="K61" s="28">
        <f>SUM(K4:K60)</f>
        <v>0</v>
      </c>
      <c r="L61" s="28">
        <f>SUM(L4:L60)</f>
        <v>0</v>
      </c>
    </row>
    <row r="62" spans="1:21" x14ac:dyDescent="0.25">
      <c r="M62" s="55"/>
    </row>
  </sheetData>
  <sheetProtection algorithmName="SHA-512" hashValue="HaVxk9XV8GY621kl5FPEW9E7puqqpbpnKfBWBjLfRUqBqPbiZUQhzCNdwCkP8ycnn7T48Zhjxay3L0Y1d10K0A==" saltValue="dKgOKo1n0X32FFi3/Qaw5Q==" spinCount="100000" sheet="1" objects="1" scenarios="1" sort="0" autoFilter="0"/>
  <autoFilter ref="A1:BO517" xr:uid="{00453BD6-5D15-4347-A24C-1BC705C457B0}"/>
  <conditionalFormatting sqref="S4:S60">
    <cfRule type="containsBlanks" dxfId="5" priority="1">
      <formula>LEN(TRIM(S4))=0</formula>
    </cfRule>
    <cfRule type="notContainsText" dxfId="4" priority="2" operator="notContains" text="OK">
      <formula>ISERROR(SEARCH("OK",S4))</formula>
    </cfRule>
    <cfRule type="containsText" dxfId="3" priority="3" operator="containsText" text="OK">
      <formula>NOT(ISERROR(SEARCH("OK",S4)))</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F9294-8402-47BD-AD73-0370CEB3A533}">
  <sheetPr codeName="Taul7"/>
  <dimension ref="A1:U62"/>
  <sheetViews>
    <sheetView workbookViewId="0">
      <pane ySplit="1" topLeftCell="A2" activePane="bottomLeft" state="frozen"/>
      <selection pane="bottomLeft" activeCell="C4" sqref="C4"/>
    </sheetView>
  </sheetViews>
  <sheetFormatPr defaultRowHeight="15" x14ac:dyDescent="0.25"/>
  <cols>
    <col min="1" max="1" width="95.5703125" style="1" customWidth="1"/>
    <col min="2" max="2" width="17.42578125" style="94" customWidth="1"/>
    <col min="3" max="3" width="10.85546875" style="94" customWidth="1"/>
    <col min="4" max="8" width="9" style="94" customWidth="1"/>
    <col min="9" max="9" width="10.7109375" style="94" customWidth="1"/>
    <col min="10" max="12" width="9" style="94" customWidth="1"/>
    <col min="13" max="13" width="17.140625" style="94" customWidth="1"/>
    <col min="14" max="14" width="12.5703125" style="94" customWidth="1"/>
    <col min="15" max="15" width="13.7109375" style="94" customWidth="1"/>
    <col min="16" max="16" width="13.42578125" style="94" customWidth="1"/>
    <col min="17" max="18" width="13.28515625" style="94" customWidth="1"/>
    <col min="19" max="19" width="47.7109375" style="11" customWidth="1"/>
    <col min="20" max="20" width="9.140625" style="94"/>
    <col min="21" max="21" width="0" style="94" hidden="1" customWidth="1"/>
    <col min="22" max="16384" width="9.140625" style="94"/>
  </cols>
  <sheetData>
    <row r="1" spans="1:21" s="2" customFormat="1" ht="42.75" thickBot="1" x14ac:dyDescent="0.3">
      <c r="A1" s="56" t="s">
        <v>94</v>
      </c>
      <c r="B1" s="14" t="s">
        <v>99</v>
      </c>
      <c r="C1" s="14" t="s">
        <v>2</v>
      </c>
      <c r="D1" s="14" t="s">
        <v>3</v>
      </c>
      <c r="E1" s="14" t="s">
        <v>4</v>
      </c>
      <c r="F1" s="14" t="s">
        <v>100</v>
      </c>
      <c r="G1" s="14" t="s">
        <v>5</v>
      </c>
      <c r="H1" s="14" t="s">
        <v>1</v>
      </c>
      <c r="I1" s="14" t="s">
        <v>6</v>
      </c>
      <c r="J1" s="14" t="s">
        <v>7</v>
      </c>
      <c r="K1" s="14" t="s">
        <v>8</v>
      </c>
      <c r="L1" s="14" t="s">
        <v>9</v>
      </c>
      <c r="M1" s="46" t="s">
        <v>21</v>
      </c>
      <c r="N1" s="46" t="s">
        <v>23</v>
      </c>
      <c r="O1" s="14" t="s">
        <v>22</v>
      </c>
      <c r="P1" s="14" t="s">
        <v>24</v>
      </c>
      <c r="Q1" s="47" t="s">
        <v>19</v>
      </c>
      <c r="R1" s="14" t="s">
        <v>20</v>
      </c>
      <c r="S1" s="49" t="s">
        <v>18</v>
      </c>
    </row>
    <row r="2" spans="1:21" ht="15.75" thickBot="1" x14ac:dyDescent="0.3">
      <c r="A2" s="27" t="s">
        <v>34</v>
      </c>
      <c r="B2" s="18"/>
      <c r="C2" s="19"/>
      <c r="D2" s="19"/>
      <c r="E2" s="19"/>
      <c r="F2" s="19"/>
      <c r="G2" s="19"/>
      <c r="H2" s="20"/>
      <c r="I2" s="18"/>
      <c r="J2" s="19"/>
      <c r="K2" s="19"/>
      <c r="L2" s="19"/>
      <c r="M2" s="65"/>
      <c r="N2" s="65"/>
      <c r="O2" s="66"/>
      <c r="P2" s="66"/>
      <c r="Q2" s="65"/>
      <c r="R2" s="67"/>
      <c r="S2" s="94"/>
    </row>
    <row r="3" spans="1:21" ht="15.75" thickBot="1" x14ac:dyDescent="0.3">
      <c r="A3" s="58" t="s">
        <v>35</v>
      </c>
      <c r="B3" s="10"/>
      <c r="C3" s="12"/>
      <c r="D3" s="12"/>
      <c r="E3" s="12"/>
      <c r="F3" s="12"/>
      <c r="G3" s="12"/>
      <c r="H3" s="9"/>
      <c r="I3" s="10"/>
      <c r="J3" s="12"/>
      <c r="K3" s="12"/>
      <c r="L3" s="12"/>
      <c r="M3" s="4"/>
      <c r="N3" s="4"/>
      <c r="O3" s="5"/>
      <c r="P3" s="5"/>
      <c r="Q3" s="4"/>
      <c r="R3" s="68"/>
      <c r="S3" s="94"/>
      <c r="U3" s="2"/>
    </row>
    <row r="4" spans="1:21" ht="15.75" thickBot="1" x14ac:dyDescent="0.3">
      <c r="A4" s="60" t="s">
        <v>36</v>
      </c>
      <c r="B4" s="26">
        <f>F4-G4</f>
        <v>0</v>
      </c>
      <c r="C4" s="24"/>
      <c r="D4" s="21">
        <f>B4*C4/100</f>
        <v>0</v>
      </c>
      <c r="E4" s="21">
        <f>Parametrit!$B$4-2027</f>
        <v>-3</v>
      </c>
      <c r="F4" s="24"/>
      <c r="G4" s="24"/>
      <c r="H4" s="40" t="str">
        <f>IF('Investoinnit ennen 2024'!G4&gt;0,'Investoinnit ennen 2024'!G4,"")</f>
        <v/>
      </c>
      <c r="I4" s="26">
        <f>IF(N4="",(D4*(M4+O4))/1000,(D4*(N4+P4))/1000)</f>
        <v>0</v>
      </c>
      <c r="J4" s="21">
        <f>IF(D4=0,0,I4*(1-E4/H4))</f>
        <v>0</v>
      </c>
      <c r="K4" s="21">
        <f>IF(I4=0,0,I4/H4)</f>
        <v>0</v>
      </c>
      <c r="L4" s="21">
        <f>IF(N4="",(F4*(C4/100)*(M4+O4))/1000,(F4*(C4/100)*(N4+P4)/1000))</f>
        <v>0</v>
      </c>
      <c r="M4" s="22" cm="1">
        <f t="array" ref="M4">ROUND('Investoinnit ennen 2024'!K4*(Parametrit!$B$11/Parametrit!$B$7),_xlfn.IFS('2024'!U4=100,-2,'2024'!U4=10,-1,U4=1,0))</f>
        <v>0</v>
      </c>
      <c r="N4" s="22"/>
      <c r="O4" s="21">
        <f>'Kaivun hintavaikutus'!$B$7</f>
        <v>0</v>
      </c>
      <c r="P4" s="21">
        <f>'Kaivun hintavaikutus'!$C$7</f>
        <v>0</v>
      </c>
      <c r="Q4" s="23">
        <f>'Investoinnit ennen 2024'!M4</f>
        <v>35</v>
      </c>
      <c r="R4" s="92">
        <f>'Investoinnit ennen 2024'!N4</f>
        <v>55</v>
      </c>
      <c r="S4" s="11" t="str">
        <f>IF(AND(B4&gt;0,C4=""),"Ilmoita tuella rahoitettu osuus",IF(C4&gt;100,"Tuella rahoitettu osuus ei voi olla yli 100",IF(AND(B4&gt;0,H4=""),"Pitoaika puuttuu",IF(E4&gt;H4,"Keski-ikä ei voi olla suurempi kuin pitoaika",IF(AND(B4&gt;0,E4=""),"Keski-ikä puuttuu",IF(AND(B4&gt;0,OR(H4&lt;Q4,H4&gt;R4)),"Syötetty pitoaika ei ole pitoaikavälin sisällä",IF(AND(B4&gt;0,O4=0),"Syötä kaivun hintavaikutus Kaivun hintavaikutus -välilehdelle","OK")))))))</f>
        <v>OK</v>
      </c>
      <c r="U4" s="94">
        <v>1</v>
      </c>
    </row>
    <row r="5" spans="1:21" ht="15.75" thickBot="1" x14ac:dyDescent="0.3">
      <c r="A5" s="60" t="s">
        <v>37</v>
      </c>
      <c r="B5" s="26">
        <f t="shared" ref="B5:B11" si="0">F5-G5</f>
        <v>0</v>
      </c>
      <c r="C5" s="24"/>
      <c r="D5" s="21">
        <f t="shared" ref="D5:D11" si="1">B5*C5/100</f>
        <v>0</v>
      </c>
      <c r="E5" s="21">
        <f>Parametrit!$B$4-2027</f>
        <v>-3</v>
      </c>
      <c r="F5" s="24"/>
      <c r="G5" s="24"/>
      <c r="H5" s="40" t="str">
        <f>IF('Investoinnit ennen 2024'!G5&gt;0,'Investoinnit ennen 2024'!G5,"")</f>
        <v/>
      </c>
      <c r="I5" s="26">
        <f t="shared" ref="I5:I11" si="2">IF(N5="",(D5*(M5+O5))/1000,(D5*(N5+P5))/1000)</f>
        <v>0</v>
      </c>
      <c r="J5" s="21">
        <f t="shared" ref="J5:J11" si="3">IF(D5=0,0,I5*(1-E5/H5))</f>
        <v>0</v>
      </c>
      <c r="K5" s="21">
        <f t="shared" ref="K5:K11" si="4">IF(I5=0,0,I5/H5)</f>
        <v>0</v>
      </c>
      <c r="L5" s="21">
        <f t="shared" ref="L5:L11" si="5">IF(N5="",(F5*(C5/100)*(M5+O5))/1000,(F5*(C5/100)*(N5+P5)/1000))</f>
        <v>0</v>
      </c>
      <c r="M5" s="22" cm="1">
        <f t="array" ref="M5">ROUND('Investoinnit ennen 2024'!K5*(Parametrit!$B$11/Parametrit!$B$7),_xlfn.IFS('2024'!U5=100,-2,'2024'!U5=10,-1,U5=1,0))</f>
        <v>0</v>
      </c>
      <c r="N5" s="22"/>
      <c r="O5" s="21">
        <f>'Kaivun hintavaikutus'!$B$7</f>
        <v>0</v>
      </c>
      <c r="P5" s="21">
        <f>'Kaivun hintavaikutus'!$C$7</f>
        <v>0</v>
      </c>
      <c r="Q5" s="23">
        <f>'Investoinnit ennen 2024'!M5</f>
        <v>35</v>
      </c>
      <c r="R5" s="92">
        <f>'Investoinnit ennen 2024'!N5</f>
        <v>55</v>
      </c>
      <c r="S5" s="11" t="str">
        <f t="shared" ref="S5:S11" si="6">IF(AND(B5&gt;0,C5=""),"Ilmoita tuella rahoitettu osuus",IF(C5&gt;100,"Tuella rahoitettu osuus ei voi olla yli 100",IF(AND(B5&gt;0,H5=""),"Pitoaika puuttuu",IF(E5&gt;H5,"Keski-ikä ei voi olla suurempi kuin pitoaika",IF(AND(B5&gt;0,E5=""),"Keski-ikä puuttuu",IF(AND(B5&gt;0,OR(H5&lt;Q5,H5&gt;R5)),"Syötetty pitoaika ei ole pitoaikavälin sisällä",IF(AND(B5&gt;0,O5=0),"Syötä kaivun hintavaikutus Kaivun hintavaikutus -välilehdelle","OK")))))))</f>
        <v>OK</v>
      </c>
      <c r="U5" s="94">
        <v>1</v>
      </c>
    </row>
    <row r="6" spans="1:21" ht="15.75" thickBot="1" x14ac:dyDescent="0.3">
      <c r="A6" s="60" t="s">
        <v>38</v>
      </c>
      <c r="B6" s="26">
        <f t="shared" si="0"/>
        <v>0</v>
      </c>
      <c r="C6" s="24"/>
      <c r="D6" s="21">
        <f t="shared" si="1"/>
        <v>0</v>
      </c>
      <c r="E6" s="21">
        <f>Parametrit!$B$4-2027</f>
        <v>-3</v>
      </c>
      <c r="F6" s="24"/>
      <c r="G6" s="24"/>
      <c r="H6" s="40" t="str">
        <f>IF('Investoinnit ennen 2024'!G6&gt;0,'Investoinnit ennen 2024'!G6,"")</f>
        <v/>
      </c>
      <c r="I6" s="26">
        <f t="shared" si="2"/>
        <v>0</v>
      </c>
      <c r="J6" s="21">
        <f t="shared" si="3"/>
        <v>0</v>
      </c>
      <c r="K6" s="21">
        <f t="shared" si="4"/>
        <v>0</v>
      </c>
      <c r="L6" s="21">
        <f t="shared" si="5"/>
        <v>0</v>
      </c>
      <c r="M6" s="22" cm="1">
        <f t="array" ref="M6">ROUND('Investoinnit ennen 2024'!K6*(Parametrit!$B$11/Parametrit!$B$7),_xlfn.IFS('2024'!U6=100,-2,'2024'!U6=10,-1,U6=1,0))</f>
        <v>0</v>
      </c>
      <c r="N6" s="22"/>
      <c r="O6" s="21">
        <f>'Kaivun hintavaikutus'!$B$7</f>
        <v>0</v>
      </c>
      <c r="P6" s="21">
        <f>'Kaivun hintavaikutus'!$C$7</f>
        <v>0</v>
      </c>
      <c r="Q6" s="23">
        <f>'Investoinnit ennen 2024'!M6</f>
        <v>35</v>
      </c>
      <c r="R6" s="92">
        <f>'Investoinnit ennen 2024'!N6</f>
        <v>55</v>
      </c>
      <c r="S6" s="11" t="str">
        <f t="shared" si="6"/>
        <v>OK</v>
      </c>
      <c r="U6" s="94">
        <v>1</v>
      </c>
    </row>
    <row r="7" spans="1:21" ht="15.75" thickBot="1" x14ac:dyDescent="0.3">
      <c r="A7" s="60" t="s">
        <v>39</v>
      </c>
      <c r="B7" s="26">
        <f t="shared" si="0"/>
        <v>0</v>
      </c>
      <c r="C7" s="24"/>
      <c r="D7" s="21">
        <f t="shared" si="1"/>
        <v>0</v>
      </c>
      <c r="E7" s="21">
        <f>Parametrit!$B$4-2027</f>
        <v>-3</v>
      </c>
      <c r="F7" s="24"/>
      <c r="G7" s="24"/>
      <c r="H7" s="40" t="str">
        <f>IF('Investoinnit ennen 2024'!G7&gt;0,'Investoinnit ennen 2024'!G7,"")</f>
        <v/>
      </c>
      <c r="I7" s="26">
        <f t="shared" si="2"/>
        <v>0</v>
      </c>
      <c r="J7" s="21">
        <f t="shared" si="3"/>
        <v>0</v>
      </c>
      <c r="K7" s="21">
        <f t="shared" si="4"/>
        <v>0</v>
      </c>
      <c r="L7" s="21">
        <f t="shared" si="5"/>
        <v>0</v>
      </c>
      <c r="M7" s="22" cm="1">
        <f t="array" ref="M7">ROUND('Investoinnit ennen 2024'!K7*(Parametrit!$B$11/Parametrit!$B$7),_xlfn.IFS('2024'!U7=100,-2,'2024'!U7=10,-1,U7=1,0))</f>
        <v>0</v>
      </c>
      <c r="N7" s="22"/>
      <c r="O7" s="21">
        <f>'Kaivun hintavaikutus'!$B$7</f>
        <v>0</v>
      </c>
      <c r="P7" s="21">
        <f>'Kaivun hintavaikutus'!$C$7</f>
        <v>0</v>
      </c>
      <c r="Q7" s="23">
        <f>'Investoinnit ennen 2024'!M7</f>
        <v>35</v>
      </c>
      <c r="R7" s="92">
        <f>'Investoinnit ennen 2024'!N7</f>
        <v>55</v>
      </c>
      <c r="S7" s="11" t="str">
        <f t="shared" si="6"/>
        <v>OK</v>
      </c>
      <c r="U7" s="94">
        <v>1</v>
      </c>
    </row>
    <row r="8" spans="1:21" ht="15.75" thickBot="1" x14ac:dyDescent="0.3">
      <c r="A8" s="60" t="s">
        <v>40</v>
      </c>
      <c r="B8" s="26">
        <f t="shared" si="0"/>
        <v>0</v>
      </c>
      <c r="C8" s="24"/>
      <c r="D8" s="21">
        <f t="shared" si="1"/>
        <v>0</v>
      </c>
      <c r="E8" s="21">
        <f>Parametrit!$B$4-2027</f>
        <v>-3</v>
      </c>
      <c r="F8" s="24"/>
      <c r="G8" s="24"/>
      <c r="H8" s="40" t="str">
        <f>IF('Investoinnit ennen 2024'!G8&gt;0,'Investoinnit ennen 2024'!G8,"")</f>
        <v/>
      </c>
      <c r="I8" s="26">
        <f t="shared" si="2"/>
        <v>0</v>
      </c>
      <c r="J8" s="21">
        <f t="shared" si="3"/>
        <v>0</v>
      </c>
      <c r="K8" s="21">
        <f t="shared" si="4"/>
        <v>0</v>
      </c>
      <c r="L8" s="21">
        <f t="shared" si="5"/>
        <v>0</v>
      </c>
      <c r="M8" s="22" cm="1">
        <f t="array" ref="M8">ROUND('Investoinnit ennen 2024'!K8*(Parametrit!$B$11/Parametrit!$B$7),_xlfn.IFS('2024'!U8=100,-2,'2024'!U8=10,-1,U8=1,0))</f>
        <v>0</v>
      </c>
      <c r="N8" s="22"/>
      <c r="O8" s="21">
        <f>'Kaivun hintavaikutus'!$B$7</f>
        <v>0</v>
      </c>
      <c r="P8" s="21">
        <f>'Kaivun hintavaikutus'!$C$7</f>
        <v>0</v>
      </c>
      <c r="Q8" s="23">
        <f>'Investoinnit ennen 2024'!M8</f>
        <v>35</v>
      </c>
      <c r="R8" s="92">
        <f>'Investoinnit ennen 2024'!N8</f>
        <v>55</v>
      </c>
      <c r="S8" s="11" t="str">
        <f t="shared" si="6"/>
        <v>OK</v>
      </c>
      <c r="U8" s="94">
        <v>1</v>
      </c>
    </row>
    <row r="9" spans="1:21" ht="15.75" thickBot="1" x14ac:dyDescent="0.3">
      <c r="A9" s="60" t="s">
        <v>41</v>
      </c>
      <c r="B9" s="26">
        <f t="shared" si="0"/>
        <v>0</v>
      </c>
      <c r="C9" s="24"/>
      <c r="D9" s="21">
        <f t="shared" si="1"/>
        <v>0</v>
      </c>
      <c r="E9" s="21">
        <f>Parametrit!$B$4-2027</f>
        <v>-3</v>
      </c>
      <c r="F9" s="24"/>
      <c r="G9" s="24"/>
      <c r="H9" s="40" t="str">
        <f>IF('Investoinnit ennen 2024'!G9&gt;0,'Investoinnit ennen 2024'!G9,"")</f>
        <v/>
      </c>
      <c r="I9" s="26">
        <f t="shared" si="2"/>
        <v>0</v>
      </c>
      <c r="J9" s="21">
        <f t="shared" si="3"/>
        <v>0</v>
      </c>
      <c r="K9" s="21">
        <f t="shared" si="4"/>
        <v>0</v>
      </c>
      <c r="L9" s="21">
        <f t="shared" si="5"/>
        <v>0</v>
      </c>
      <c r="M9" s="22" cm="1">
        <f t="array" ref="M9">ROUND('Investoinnit ennen 2024'!K9*(Parametrit!$B$11/Parametrit!$B$7),_xlfn.IFS('2024'!U9=100,-2,'2024'!U9=10,-1,U9=1,0))</f>
        <v>0</v>
      </c>
      <c r="N9" s="22"/>
      <c r="O9" s="21">
        <f>'Kaivun hintavaikutus'!$B$7</f>
        <v>0</v>
      </c>
      <c r="P9" s="21">
        <f>'Kaivun hintavaikutus'!$C$7</f>
        <v>0</v>
      </c>
      <c r="Q9" s="23">
        <f>'Investoinnit ennen 2024'!M9</f>
        <v>35</v>
      </c>
      <c r="R9" s="92">
        <f>'Investoinnit ennen 2024'!N9</f>
        <v>55</v>
      </c>
      <c r="S9" s="11" t="str">
        <f t="shared" si="6"/>
        <v>OK</v>
      </c>
      <c r="U9" s="94">
        <v>1</v>
      </c>
    </row>
    <row r="10" spans="1:21" ht="15.75" thickBot="1" x14ac:dyDescent="0.3">
      <c r="A10" s="60" t="s">
        <v>42</v>
      </c>
      <c r="B10" s="26">
        <f t="shared" si="0"/>
        <v>0</v>
      </c>
      <c r="C10" s="24"/>
      <c r="D10" s="21">
        <f t="shared" si="1"/>
        <v>0</v>
      </c>
      <c r="E10" s="21">
        <f>Parametrit!$B$4-2027</f>
        <v>-3</v>
      </c>
      <c r="F10" s="24"/>
      <c r="G10" s="24"/>
      <c r="H10" s="40" t="str">
        <f>IF('Investoinnit ennen 2024'!G10&gt;0,'Investoinnit ennen 2024'!G10,"")</f>
        <v/>
      </c>
      <c r="I10" s="26">
        <f t="shared" si="2"/>
        <v>0</v>
      </c>
      <c r="J10" s="21">
        <f t="shared" si="3"/>
        <v>0</v>
      </c>
      <c r="K10" s="21">
        <f t="shared" si="4"/>
        <v>0</v>
      </c>
      <c r="L10" s="21">
        <f t="shared" si="5"/>
        <v>0</v>
      </c>
      <c r="M10" s="22" cm="1">
        <f t="array" ref="M10">ROUND('Investoinnit ennen 2024'!K10*(Parametrit!$B$11/Parametrit!$B$7),_xlfn.IFS('2024'!U10=100,-2,'2024'!U10=10,-1,U10=1,0))</f>
        <v>0</v>
      </c>
      <c r="N10" s="22"/>
      <c r="O10" s="21">
        <f>'Kaivun hintavaikutus'!$B$7</f>
        <v>0</v>
      </c>
      <c r="P10" s="21">
        <f>'Kaivun hintavaikutus'!$C$7</f>
        <v>0</v>
      </c>
      <c r="Q10" s="23">
        <f>'Investoinnit ennen 2024'!M10</f>
        <v>35</v>
      </c>
      <c r="R10" s="92">
        <f>'Investoinnit ennen 2024'!N10</f>
        <v>55</v>
      </c>
      <c r="S10" s="11" t="str">
        <f t="shared" si="6"/>
        <v>OK</v>
      </c>
      <c r="U10" s="94">
        <v>10</v>
      </c>
    </row>
    <row r="11" spans="1:21" ht="15.75" thickBot="1" x14ac:dyDescent="0.3">
      <c r="A11" s="60" t="s">
        <v>43</v>
      </c>
      <c r="B11" s="26">
        <f t="shared" si="0"/>
        <v>0</v>
      </c>
      <c r="C11" s="24"/>
      <c r="D11" s="21">
        <f t="shared" si="1"/>
        <v>0</v>
      </c>
      <c r="E11" s="21">
        <f>Parametrit!$B$4-2027</f>
        <v>-3</v>
      </c>
      <c r="F11" s="24"/>
      <c r="G11" s="24"/>
      <c r="H11" s="40" t="str">
        <f>IF('Investoinnit ennen 2024'!G11&gt;0,'Investoinnit ennen 2024'!G11,"")</f>
        <v/>
      </c>
      <c r="I11" s="26">
        <f t="shared" si="2"/>
        <v>0</v>
      </c>
      <c r="J11" s="21">
        <f t="shared" si="3"/>
        <v>0</v>
      </c>
      <c r="K11" s="21">
        <f t="shared" si="4"/>
        <v>0</v>
      </c>
      <c r="L11" s="21">
        <f t="shared" si="5"/>
        <v>0</v>
      </c>
      <c r="M11" s="22" cm="1">
        <f t="array" ref="M11">ROUND('Investoinnit ennen 2024'!K11*(Parametrit!$B$11/Parametrit!$B$7),_xlfn.IFS('2024'!U11=100,-2,'2024'!U11=10,-1,U11=1,0))</f>
        <v>0</v>
      </c>
      <c r="N11" s="22"/>
      <c r="O11" s="21">
        <f>'Kaivun hintavaikutus'!$B$7</f>
        <v>0</v>
      </c>
      <c r="P11" s="21">
        <f>'Kaivun hintavaikutus'!$C$7</f>
        <v>0</v>
      </c>
      <c r="Q11" s="23">
        <f>'Investoinnit ennen 2024'!M11</f>
        <v>35</v>
      </c>
      <c r="R11" s="92">
        <f>'Investoinnit ennen 2024'!N11</f>
        <v>55</v>
      </c>
      <c r="S11" s="11" t="str">
        <f t="shared" si="6"/>
        <v>OK</v>
      </c>
      <c r="U11" s="94">
        <v>10</v>
      </c>
    </row>
    <row r="12" spans="1:21" ht="15.75" thickBot="1" x14ac:dyDescent="0.3">
      <c r="A12" s="58" t="s">
        <v>44</v>
      </c>
      <c r="B12" s="91"/>
      <c r="C12" s="86"/>
      <c r="D12" s="5"/>
      <c r="E12" s="5"/>
      <c r="F12" s="86"/>
      <c r="G12" s="86"/>
      <c r="H12" s="105"/>
      <c r="I12" s="91"/>
      <c r="J12" s="5"/>
      <c r="K12" s="5"/>
      <c r="L12" s="5"/>
      <c r="M12" s="89"/>
      <c r="N12" s="89"/>
      <c r="O12" s="5"/>
      <c r="P12" s="5"/>
      <c r="Q12" s="90"/>
      <c r="R12" s="87"/>
      <c r="U12" s="94">
        <v>1</v>
      </c>
    </row>
    <row r="13" spans="1:21" ht="15.75" thickBot="1" x14ac:dyDescent="0.3">
      <c r="A13" s="60" t="s">
        <v>45</v>
      </c>
      <c r="B13" s="26">
        <f t="shared" ref="B13:B16" si="7">F13-G13</f>
        <v>0</v>
      </c>
      <c r="C13" s="24"/>
      <c r="D13" s="21">
        <f t="shared" ref="D13:D16" si="8">B13*C13/100</f>
        <v>0</v>
      </c>
      <c r="E13" s="21">
        <f>Parametrit!$B$4-2027</f>
        <v>-3</v>
      </c>
      <c r="F13" s="24"/>
      <c r="G13" s="24"/>
      <c r="H13" s="40" t="str">
        <f>IF('Investoinnit ennen 2024'!G13&gt;0,'Investoinnit ennen 2024'!G13,"")</f>
        <v/>
      </c>
      <c r="I13" s="26">
        <f t="shared" ref="I13:I16" si="9">IF(N13="",(D13*(M13+O13))/1000,(D13*(N13+P13))/1000)</f>
        <v>0</v>
      </c>
      <c r="J13" s="21">
        <f t="shared" ref="J13:J16" si="10">IF(D13=0,0,I13*(1-E13/H13))</f>
        <v>0</v>
      </c>
      <c r="K13" s="21">
        <f t="shared" ref="K13:K16" si="11">IF(I13=0,0,I13/H13)</f>
        <v>0</v>
      </c>
      <c r="L13" s="21">
        <f t="shared" ref="L13:L16" si="12">IF(N13="",(F13*(C13/100)*(M13+O13))/1000,(F13*(C13/100)*(N13+P13)/1000))</f>
        <v>0</v>
      </c>
      <c r="M13" s="22" cm="1">
        <f t="array" ref="M13">ROUND('Investoinnit ennen 2024'!K13*(Parametrit!$B$11/Parametrit!$B$7),_xlfn.IFS('2024'!U13=100,-2,'2024'!U13=10,-1,U13=1,0))</f>
        <v>0</v>
      </c>
      <c r="N13" s="22"/>
      <c r="O13" s="21">
        <f>'Kaivun hintavaikutus'!$B$7</f>
        <v>0</v>
      </c>
      <c r="P13" s="21">
        <f>'Kaivun hintavaikutus'!$C$7</f>
        <v>0</v>
      </c>
      <c r="Q13" s="23">
        <f>'Investoinnit ennen 2024'!M13</f>
        <v>35</v>
      </c>
      <c r="R13" s="92">
        <f>'Investoinnit ennen 2024'!N13</f>
        <v>55</v>
      </c>
      <c r="S13" s="11" t="str">
        <f t="shared" ref="S13:S16" si="13">IF(AND(B13&gt;0,C13=""),"Ilmoita tuella rahoitettu osuus",IF(C13&gt;100,"Tuella rahoitettu osuus ei voi olla yli 100",IF(AND(B13&gt;0,H13=""),"Pitoaika puuttuu",IF(E13&gt;H13,"Keski-ikä ei voi olla suurempi kuin pitoaika",IF(AND(B13&gt;0,E13=""),"Keski-ikä puuttuu",IF(AND(B13&gt;0,OR(H13&lt;Q13,H13&gt;R13)),"Syötetty pitoaika ei ole pitoaikavälin sisällä",IF(AND(B13&gt;0,O13=0),"Syötä kaivun hintavaikutus Kaivun hintavaikutus -välilehdelle","OK")))))))</f>
        <v>OK</v>
      </c>
      <c r="U13" s="94">
        <v>1</v>
      </c>
    </row>
    <row r="14" spans="1:21" ht="15.75" thickBot="1" x14ac:dyDescent="0.3">
      <c r="A14" s="60" t="s">
        <v>46</v>
      </c>
      <c r="B14" s="26">
        <f t="shared" si="7"/>
        <v>0</v>
      </c>
      <c r="C14" s="24"/>
      <c r="D14" s="21">
        <f t="shared" si="8"/>
        <v>0</v>
      </c>
      <c r="E14" s="21">
        <f>Parametrit!$B$4-2027</f>
        <v>-3</v>
      </c>
      <c r="F14" s="24"/>
      <c r="G14" s="24"/>
      <c r="H14" s="40" t="str">
        <f>IF('Investoinnit ennen 2024'!G14&gt;0,'Investoinnit ennen 2024'!G14,"")</f>
        <v/>
      </c>
      <c r="I14" s="26">
        <f t="shared" si="9"/>
        <v>0</v>
      </c>
      <c r="J14" s="21">
        <f t="shared" si="10"/>
        <v>0</v>
      </c>
      <c r="K14" s="21">
        <f t="shared" si="11"/>
        <v>0</v>
      </c>
      <c r="L14" s="21">
        <f t="shared" si="12"/>
        <v>0</v>
      </c>
      <c r="M14" s="22" cm="1">
        <f t="array" ref="M14">ROUND('Investoinnit ennen 2024'!K14*(Parametrit!$B$11/Parametrit!$B$7),_xlfn.IFS('2024'!U14=100,-2,'2024'!U14=10,-1,U14=1,0))</f>
        <v>0</v>
      </c>
      <c r="N14" s="22"/>
      <c r="O14" s="21">
        <f>'Kaivun hintavaikutus'!$B$7</f>
        <v>0</v>
      </c>
      <c r="P14" s="21">
        <f>'Kaivun hintavaikutus'!$C$7</f>
        <v>0</v>
      </c>
      <c r="Q14" s="23">
        <f>'Investoinnit ennen 2024'!M14</f>
        <v>35</v>
      </c>
      <c r="R14" s="92">
        <f>'Investoinnit ennen 2024'!N14</f>
        <v>55</v>
      </c>
      <c r="S14" s="11" t="str">
        <f t="shared" si="13"/>
        <v>OK</v>
      </c>
      <c r="U14" s="94">
        <v>1</v>
      </c>
    </row>
    <row r="15" spans="1:21" ht="15.75" thickBot="1" x14ac:dyDescent="0.3">
      <c r="A15" s="60" t="s">
        <v>47</v>
      </c>
      <c r="B15" s="26">
        <f t="shared" si="7"/>
        <v>0</v>
      </c>
      <c r="C15" s="24"/>
      <c r="D15" s="21">
        <f t="shared" si="8"/>
        <v>0</v>
      </c>
      <c r="E15" s="21">
        <f>Parametrit!$B$4-2027</f>
        <v>-3</v>
      </c>
      <c r="F15" s="24"/>
      <c r="G15" s="24"/>
      <c r="H15" s="40" t="str">
        <f>IF('Investoinnit ennen 2024'!G15&gt;0,'Investoinnit ennen 2024'!G15,"")</f>
        <v/>
      </c>
      <c r="I15" s="26">
        <f t="shared" si="9"/>
        <v>0</v>
      </c>
      <c r="J15" s="21">
        <f t="shared" si="10"/>
        <v>0</v>
      </c>
      <c r="K15" s="21">
        <f t="shared" si="11"/>
        <v>0</v>
      </c>
      <c r="L15" s="21">
        <f t="shared" si="12"/>
        <v>0</v>
      </c>
      <c r="M15" s="22" cm="1">
        <f t="array" ref="M15">ROUND('Investoinnit ennen 2024'!K15*(Parametrit!$B$11/Parametrit!$B$7),_xlfn.IFS('2024'!U15=100,-2,'2024'!U15=10,-1,U15=1,0))</f>
        <v>0</v>
      </c>
      <c r="N15" s="22"/>
      <c r="O15" s="21">
        <f>'Kaivun hintavaikutus'!$B$7</f>
        <v>0</v>
      </c>
      <c r="P15" s="21">
        <f>'Kaivun hintavaikutus'!$C$7</f>
        <v>0</v>
      </c>
      <c r="Q15" s="23">
        <f>'Investoinnit ennen 2024'!M15</f>
        <v>35</v>
      </c>
      <c r="R15" s="92">
        <f>'Investoinnit ennen 2024'!N15</f>
        <v>55</v>
      </c>
      <c r="S15" s="11" t="str">
        <f t="shared" si="13"/>
        <v>OK</v>
      </c>
      <c r="U15" s="94">
        <v>1</v>
      </c>
    </row>
    <row r="16" spans="1:21" ht="15.75" thickBot="1" x14ac:dyDescent="0.3">
      <c r="A16" s="60" t="s">
        <v>48</v>
      </c>
      <c r="B16" s="26">
        <f t="shared" si="7"/>
        <v>0</v>
      </c>
      <c r="C16" s="24"/>
      <c r="D16" s="21">
        <f t="shared" si="8"/>
        <v>0</v>
      </c>
      <c r="E16" s="21">
        <f>Parametrit!$B$4-2027</f>
        <v>-3</v>
      </c>
      <c r="F16" s="24"/>
      <c r="G16" s="24"/>
      <c r="H16" s="40" t="str">
        <f>IF('Investoinnit ennen 2024'!G16&gt;0,'Investoinnit ennen 2024'!G16,"")</f>
        <v/>
      </c>
      <c r="I16" s="26">
        <f t="shared" si="9"/>
        <v>0</v>
      </c>
      <c r="J16" s="21">
        <f t="shared" si="10"/>
        <v>0</v>
      </c>
      <c r="K16" s="21">
        <f t="shared" si="11"/>
        <v>0</v>
      </c>
      <c r="L16" s="21">
        <f t="shared" si="12"/>
        <v>0</v>
      </c>
      <c r="M16" s="22" cm="1">
        <f t="array" ref="M16">ROUND('Investoinnit ennen 2024'!K16*(Parametrit!$B$11/Parametrit!$B$7),_xlfn.IFS('2024'!U16=100,-2,'2024'!U16=10,-1,U16=1,0))</f>
        <v>0</v>
      </c>
      <c r="N16" s="22"/>
      <c r="O16" s="21">
        <f>'Kaivun hintavaikutus'!$B$7</f>
        <v>0</v>
      </c>
      <c r="P16" s="21">
        <f>'Kaivun hintavaikutus'!$C$7</f>
        <v>0</v>
      </c>
      <c r="Q16" s="23">
        <f>'Investoinnit ennen 2024'!M16</f>
        <v>35</v>
      </c>
      <c r="R16" s="92">
        <f>'Investoinnit ennen 2024'!N16</f>
        <v>55</v>
      </c>
      <c r="S16" s="11" t="str">
        <f t="shared" si="13"/>
        <v>OK</v>
      </c>
      <c r="U16" s="94">
        <v>1</v>
      </c>
    </row>
    <row r="17" spans="1:21" ht="15.75" thickBot="1" x14ac:dyDescent="0.3">
      <c r="A17" s="58" t="s">
        <v>49</v>
      </c>
      <c r="B17" s="91"/>
      <c r="C17" s="86"/>
      <c r="D17" s="5"/>
      <c r="E17" s="5"/>
      <c r="F17" s="86"/>
      <c r="G17" s="86"/>
      <c r="H17" s="105"/>
      <c r="I17" s="91"/>
      <c r="J17" s="5"/>
      <c r="K17" s="5"/>
      <c r="L17" s="5"/>
      <c r="M17" s="89"/>
      <c r="N17" s="89"/>
      <c r="O17" s="5"/>
      <c r="P17" s="5"/>
      <c r="Q17" s="90"/>
      <c r="R17" s="87"/>
      <c r="U17" s="94">
        <v>1</v>
      </c>
    </row>
    <row r="18" spans="1:21" ht="15.75" thickBot="1" x14ac:dyDescent="0.3">
      <c r="A18" s="60" t="s">
        <v>90</v>
      </c>
      <c r="B18" s="26">
        <f t="shared" ref="B18:B22" si="14">F18-G18</f>
        <v>0</v>
      </c>
      <c r="C18" s="24"/>
      <c r="D18" s="21">
        <f t="shared" ref="D18:D22" si="15">B18*C18/100</f>
        <v>0</v>
      </c>
      <c r="E18" s="21">
        <f>Parametrit!$B$4-2027</f>
        <v>-3</v>
      </c>
      <c r="F18" s="24"/>
      <c r="G18" s="24"/>
      <c r="H18" s="40" t="str">
        <f>IF('Investoinnit ennen 2024'!G18&gt;0,'Investoinnit ennen 2024'!G18,"")</f>
        <v/>
      </c>
      <c r="I18" s="26">
        <f t="shared" ref="I18:I22" si="16">IF(N18="",(D18*(M18+O18))/1000,(D18*(N18+P18))/1000)</f>
        <v>0</v>
      </c>
      <c r="J18" s="21">
        <f t="shared" ref="J18:J22" si="17">IF(D18=0,0,I18*(1-E18/H18))</f>
        <v>0</v>
      </c>
      <c r="K18" s="21">
        <f t="shared" ref="K18:K22" si="18">IF(I18=0,0,I18/H18)</f>
        <v>0</v>
      </c>
      <c r="L18" s="21">
        <f t="shared" ref="L18:L22" si="19">IF(N18="",(F18*(C18/100)*(M18+O18))/1000,(F18*(C18/100)*(N18+P18)/1000))</f>
        <v>0</v>
      </c>
      <c r="M18" s="22" cm="1">
        <f t="array" ref="M18">ROUND('Investoinnit ennen 2024'!K18*(Parametrit!$B$11/Parametrit!$B$7),_xlfn.IFS('2024'!U18=100,-2,'2024'!U18=10,-1,U18=1,0))</f>
        <v>0</v>
      </c>
      <c r="N18" s="22"/>
      <c r="O18" s="21"/>
      <c r="P18" s="21"/>
      <c r="Q18" s="23">
        <f>'Investoinnit ennen 2024'!M18</f>
        <v>35</v>
      </c>
      <c r="R18" s="92">
        <f>'Investoinnit ennen 2024'!N18</f>
        <v>55</v>
      </c>
      <c r="S18" s="11" t="str">
        <f>IF(AND(B18&gt;0,C18=""),"Ilmoita tuella rahoitettu osuus",IF(C18&gt;100,"Tuella rahoitettu osuus ei voi olla yli 100",IF(AND(B18&gt;0,H18=""),"Pitoaika puuttuu",IF(E18&gt;H18,"Keski-ikä ei voi olla suurempi kuin pitoaika",IF(AND(B18&gt;0,E18=""),"Keski-ikä puuttuu",IF(AND(B18&gt;0,OR(H18&lt;Q18,H18&gt;R18)),"Syötetty pitoaika ei ole pitoaikavälin sisällä","OK"))))))</f>
        <v>OK</v>
      </c>
      <c r="U18" s="94">
        <v>1</v>
      </c>
    </row>
    <row r="19" spans="1:21" ht="15.75" thickBot="1" x14ac:dyDescent="0.3">
      <c r="A19" s="60" t="s">
        <v>50</v>
      </c>
      <c r="B19" s="26">
        <f t="shared" si="14"/>
        <v>0</v>
      </c>
      <c r="C19" s="24"/>
      <c r="D19" s="21">
        <f t="shared" si="15"/>
        <v>0</v>
      </c>
      <c r="E19" s="21">
        <f>Parametrit!$B$4-2027</f>
        <v>-3</v>
      </c>
      <c r="F19" s="24"/>
      <c r="G19" s="24"/>
      <c r="H19" s="40" t="str">
        <f>IF('Investoinnit ennen 2024'!G19&gt;0,'Investoinnit ennen 2024'!G19,"")</f>
        <v/>
      </c>
      <c r="I19" s="26">
        <f t="shared" si="16"/>
        <v>0</v>
      </c>
      <c r="J19" s="21">
        <f t="shared" si="17"/>
        <v>0</v>
      </c>
      <c r="K19" s="21">
        <f t="shared" si="18"/>
        <v>0</v>
      </c>
      <c r="L19" s="21">
        <f t="shared" si="19"/>
        <v>0</v>
      </c>
      <c r="M19" s="22" cm="1">
        <f t="array" ref="M19">ROUND('Investoinnit ennen 2024'!K19*(Parametrit!$B$11/Parametrit!$B$7),_xlfn.IFS('2024'!U19=100,-2,'2024'!U19=10,-1,U19=1,0))</f>
        <v>0</v>
      </c>
      <c r="N19" s="22"/>
      <c r="O19" s="21"/>
      <c r="P19" s="21"/>
      <c r="Q19" s="23">
        <f>'Investoinnit ennen 2024'!M19</f>
        <v>35</v>
      </c>
      <c r="R19" s="92">
        <f>'Investoinnit ennen 2024'!N19</f>
        <v>55</v>
      </c>
      <c r="S19" s="11" t="str">
        <f t="shared" ref="S19:S22" si="20">IF(AND(B19&gt;0,C19=""),"Ilmoita tuella rahoitettu osuus",IF(C19&gt;100,"Tuella rahoitettu osuus ei voi olla yli 100",IF(AND(B19&gt;0,H19=""),"Pitoaika puuttuu",IF(E19&gt;H19,"Keski-ikä ei voi olla suurempi kuin pitoaika",IF(AND(B19&gt;0,E19=""),"Keski-ikä puuttuu",IF(AND(B19&gt;0,OR(H19&lt;Q19,H19&gt;R19)),"Syötetty pitoaika ei ole pitoaikavälin sisällä","OK"))))))</f>
        <v>OK</v>
      </c>
      <c r="U19" s="94">
        <v>1</v>
      </c>
    </row>
    <row r="20" spans="1:21" ht="15.75" thickBot="1" x14ac:dyDescent="0.3">
      <c r="A20" s="60" t="s">
        <v>51</v>
      </c>
      <c r="B20" s="26">
        <f t="shared" si="14"/>
        <v>0</v>
      </c>
      <c r="C20" s="24"/>
      <c r="D20" s="21">
        <f t="shared" si="15"/>
        <v>0</v>
      </c>
      <c r="E20" s="21">
        <f>Parametrit!$B$4-2027</f>
        <v>-3</v>
      </c>
      <c r="F20" s="24"/>
      <c r="G20" s="24"/>
      <c r="H20" s="40" t="str">
        <f>IF('Investoinnit ennen 2024'!G20&gt;0,'Investoinnit ennen 2024'!G20,"")</f>
        <v/>
      </c>
      <c r="I20" s="26">
        <f t="shared" si="16"/>
        <v>0</v>
      </c>
      <c r="J20" s="21">
        <f t="shared" si="17"/>
        <v>0</v>
      </c>
      <c r="K20" s="21">
        <f t="shared" si="18"/>
        <v>0</v>
      </c>
      <c r="L20" s="21">
        <f t="shared" si="19"/>
        <v>0</v>
      </c>
      <c r="M20" s="22" cm="1">
        <f t="array" ref="M20">ROUND('Investoinnit ennen 2024'!K20*(Parametrit!$B$11/Parametrit!$B$7),_xlfn.IFS('2024'!U20=100,-2,'2024'!U20=10,-1,U20=1,0))</f>
        <v>0</v>
      </c>
      <c r="N20" s="22"/>
      <c r="O20" s="21"/>
      <c r="P20" s="21"/>
      <c r="Q20" s="23">
        <f>'Investoinnit ennen 2024'!M20</f>
        <v>35</v>
      </c>
      <c r="R20" s="92">
        <f>'Investoinnit ennen 2024'!N20</f>
        <v>55</v>
      </c>
      <c r="S20" s="11" t="str">
        <f t="shared" si="20"/>
        <v>OK</v>
      </c>
      <c r="U20" s="94">
        <v>1</v>
      </c>
    </row>
    <row r="21" spans="1:21" ht="15.75" thickBot="1" x14ac:dyDescent="0.3">
      <c r="A21" s="60" t="s">
        <v>52</v>
      </c>
      <c r="B21" s="26">
        <f t="shared" si="14"/>
        <v>0</v>
      </c>
      <c r="C21" s="24"/>
      <c r="D21" s="21">
        <f t="shared" si="15"/>
        <v>0</v>
      </c>
      <c r="E21" s="21">
        <f>Parametrit!$B$4-2027</f>
        <v>-3</v>
      </c>
      <c r="F21" s="24"/>
      <c r="G21" s="24"/>
      <c r="H21" s="40" t="str">
        <f>IF('Investoinnit ennen 2024'!G21&gt;0,'Investoinnit ennen 2024'!G21,"")</f>
        <v/>
      </c>
      <c r="I21" s="26">
        <f t="shared" si="16"/>
        <v>0</v>
      </c>
      <c r="J21" s="21">
        <f t="shared" si="17"/>
        <v>0</v>
      </c>
      <c r="K21" s="21">
        <f t="shared" si="18"/>
        <v>0</v>
      </c>
      <c r="L21" s="21">
        <f t="shared" si="19"/>
        <v>0</v>
      </c>
      <c r="M21" s="22" cm="1">
        <f t="array" ref="M21">ROUND('Investoinnit ennen 2024'!K21*(Parametrit!$B$11/Parametrit!$B$7),_xlfn.IFS('2024'!U21=100,-2,'2024'!U21=10,-1,U21=1,0))</f>
        <v>0</v>
      </c>
      <c r="N21" s="22"/>
      <c r="O21" s="21"/>
      <c r="P21" s="21"/>
      <c r="Q21" s="23">
        <f>'Investoinnit ennen 2024'!M21</f>
        <v>35</v>
      </c>
      <c r="R21" s="92">
        <f>'Investoinnit ennen 2024'!N21</f>
        <v>55</v>
      </c>
      <c r="S21" s="11" t="str">
        <f t="shared" si="20"/>
        <v>OK</v>
      </c>
      <c r="U21" s="94">
        <v>1</v>
      </c>
    </row>
    <row r="22" spans="1:21" ht="15.75" thickBot="1" x14ac:dyDescent="0.3">
      <c r="A22" s="60" t="s">
        <v>53</v>
      </c>
      <c r="B22" s="26">
        <f t="shared" si="14"/>
        <v>0</v>
      </c>
      <c r="C22" s="24"/>
      <c r="D22" s="21">
        <f t="shared" si="15"/>
        <v>0</v>
      </c>
      <c r="E22" s="21">
        <f>Parametrit!$B$4-2027</f>
        <v>-3</v>
      </c>
      <c r="F22" s="24"/>
      <c r="G22" s="24"/>
      <c r="H22" s="40" t="str">
        <f>IF('Investoinnit ennen 2024'!G22&gt;0,'Investoinnit ennen 2024'!G22,"")</f>
        <v/>
      </c>
      <c r="I22" s="26">
        <f t="shared" si="16"/>
        <v>0</v>
      </c>
      <c r="J22" s="21">
        <f t="shared" si="17"/>
        <v>0</v>
      </c>
      <c r="K22" s="21">
        <f t="shared" si="18"/>
        <v>0</v>
      </c>
      <c r="L22" s="21">
        <f t="shared" si="19"/>
        <v>0</v>
      </c>
      <c r="M22" s="22" cm="1">
        <f t="array" ref="M22">ROUND('Investoinnit ennen 2024'!K22*(Parametrit!$B$11/Parametrit!$B$7),_xlfn.IFS('2024'!U22=100,-2,'2024'!U22=10,-1,U22=1,0))</f>
        <v>0</v>
      </c>
      <c r="N22" s="22"/>
      <c r="O22" s="21"/>
      <c r="P22" s="21"/>
      <c r="Q22" s="23">
        <f>'Investoinnit ennen 2024'!M22</f>
        <v>35</v>
      </c>
      <c r="R22" s="92">
        <f>'Investoinnit ennen 2024'!N22</f>
        <v>55</v>
      </c>
      <c r="S22" s="11" t="str">
        <f t="shared" si="20"/>
        <v>OK</v>
      </c>
      <c r="U22" s="94">
        <v>1</v>
      </c>
    </row>
    <row r="23" spans="1:21" ht="15.75" thickBot="1" x14ac:dyDescent="0.3">
      <c r="A23" s="57" t="s">
        <v>54</v>
      </c>
      <c r="B23" s="91"/>
      <c r="C23" s="86"/>
      <c r="D23" s="5"/>
      <c r="E23" s="5"/>
      <c r="F23" s="37"/>
      <c r="G23" s="37"/>
      <c r="H23" s="41"/>
      <c r="I23" s="91"/>
      <c r="J23" s="5"/>
      <c r="K23" s="5"/>
      <c r="L23" s="5"/>
      <c r="M23" s="89"/>
      <c r="N23" s="89"/>
      <c r="O23" s="5"/>
      <c r="P23" s="5"/>
      <c r="Q23" s="90"/>
      <c r="R23" s="87"/>
    </row>
    <row r="24" spans="1:21" ht="15.75" thickBot="1" x14ac:dyDescent="0.3">
      <c r="A24" s="58" t="s">
        <v>55</v>
      </c>
      <c r="B24" s="91"/>
      <c r="C24" s="86"/>
      <c r="D24" s="5"/>
      <c r="E24" s="5"/>
      <c r="F24" s="86"/>
      <c r="G24" s="86"/>
      <c r="H24" s="105"/>
      <c r="I24" s="91"/>
      <c r="J24" s="5"/>
      <c r="K24" s="5"/>
      <c r="L24" s="5"/>
      <c r="M24" s="89"/>
      <c r="N24" s="89"/>
      <c r="O24" s="5"/>
      <c r="P24" s="5"/>
      <c r="Q24" s="90"/>
      <c r="R24" s="87"/>
      <c r="U24" s="94">
        <v>100</v>
      </c>
    </row>
    <row r="25" spans="1:21" ht="15.75" thickBot="1" x14ac:dyDescent="0.3">
      <c r="A25" s="60" t="s">
        <v>56</v>
      </c>
      <c r="B25" s="26">
        <f t="shared" ref="B25:B29" si="21">F25-G25</f>
        <v>0</v>
      </c>
      <c r="C25" s="24"/>
      <c r="D25" s="21">
        <f t="shared" ref="D25:D29" si="22">B25*C25/100</f>
        <v>0</v>
      </c>
      <c r="E25" s="21">
        <f>Parametrit!$B$4-2027</f>
        <v>-3</v>
      </c>
      <c r="F25" s="24"/>
      <c r="G25" s="24"/>
      <c r="H25" s="40" t="str">
        <f>IF('Investoinnit ennen 2024'!G25&gt;0,'Investoinnit ennen 2024'!G25,"")</f>
        <v/>
      </c>
      <c r="I25" s="26">
        <f t="shared" ref="I25:I29" si="23">IF(N25="",(D25*(M25+O25))/1000,(D25*(N25+P25))/1000)</f>
        <v>0</v>
      </c>
      <c r="J25" s="21">
        <f t="shared" ref="J25:J29" si="24">IF(D25=0,0,I25*(1-E25/H25))</f>
        <v>0</v>
      </c>
      <c r="K25" s="21">
        <f t="shared" ref="K25:K29" si="25">IF(I25=0,0,I25/H25)</f>
        <v>0</v>
      </c>
      <c r="L25" s="21">
        <f t="shared" ref="L25:L29" si="26">IF(N25="",(F25*(C25/100)*(M25+O25))/1000,(F25*(C25/100)*(N25+P25)/1000))</f>
        <v>0</v>
      </c>
      <c r="M25" s="22" cm="1">
        <f t="array" ref="M25">ROUND('Investoinnit ennen 2024'!K25*(Parametrit!$B$11/Parametrit!$B$7),_xlfn.IFS('2024'!U25=100,-2,'2024'!U25=10,-1,U25=1,0))</f>
        <v>0</v>
      </c>
      <c r="N25" s="22"/>
      <c r="O25" s="21"/>
      <c r="P25" s="21"/>
      <c r="Q25" s="23">
        <f>'Investoinnit ennen 2024'!M25</f>
        <v>20</v>
      </c>
      <c r="R25" s="92">
        <f>'Investoinnit ennen 2024'!N25</f>
        <v>35</v>
      </c>
      <c r="S25" s="11" t="str">
        <f t="shared" ref="S25:S26" si="27">IF(AND(B25&gt;0,C25=""),"Ilmoita tuella rahoitettu osuus",IF(C25&gt;100,"Tuella rahoitettu osuus ei voi olla yli 100",IF(AND(B25&gt;0,H25=""),"Pitoaika puuttuu",IF(E25&gt;H25,"Keski-ikä ei voi olla suurempi kuin pitoaika",IF(AND(B25&gt;0,E25=""),"Keski-ikä puuttuu",IF(AND(B25&gt;0,OR(H25&lt;Q25,H25&gt;R25)),"Syötetty pitoaika ei ole pitoaikavälin sisällä","OK"))))))</f>
        <v>OK</v>
      </c>
      <c r="U25" s="94">
        <v>100</v>
      </c>
    </row>
    <row r="26" spans="1:21" ht="15.75" thickBot="1" x14ac:dyDescent="0.3">
      <c r="A26" s="60" t="s">
        <v>57</v>
      </c>
      <c r="B26" s="26">
        <f t="shared" si="21"/>
        <v>0</v>
      </c>
      <c r="C26" s="24"/>
      <c r="D26" s="21">
        <f t="shared" si="22"/>
        <v>0</v>
      </c>
      <c r="E26" s="21">
        <f>Parametrit!$B$4-2027</f>
        <v>-3</v>
      </c>
      <c r="F26" s="24"/>
      <c r="G26" s="24"/>
      <c r="H26" s="40" t="str">
        <f>IF('Investoinnit ennen 2024'!G26&gt;0,'Investoinnit ennen 2024'!G26,"")</f>
        <v/>
      </c>
      <c r="I26" s="26">
        <f t="shared" si="23"/>
        <v>0</v>
      </c>
      <c r="J26" s="21">
        <f t="shared" si="24"/>
        <v>0</v>
      </c>
      <c r="K26" s="21">
        <f t="shared" si="25"/>
        <v>0</v>
      </c>
      <c r="L26" s="21">
        <f t="shared" si="26"/>
        <v>0</v>
      </c>
      <c r="M26" s="22" cm="1">
        <f t="array" ref="M26">ROUND('Investoinnit ennen 2024'!K26*(Parametrit!$B$11/Parametrit!$B$7),_xlfn.IFS('2024'!U26=100,-2,'2024'!U26=10,-1,U26=1,0))</f>
        <v>0</v>
      </c>
      <c r="N26" s="22"/>
      <c r="O26" s="22"/>
      <c r="P26" s="22"/>
      <c r="Q26" s="23">
        <f>'Investoinnit ennen 2024'!M26</f>
        <v>20</v>
      </c>
      <c r="R26" s="92">
        <f>'Investoinnit ennen 2024'!N26</f>
        <v>35</v>
      </c>
      <c r="S26" s="11" t="str">
        <f t="shared" si="27"/>
        <v>OK</v>
      </c>
      <c r="U26" s="94">
        <v>100</v>
      </c>
    </row>
    <row r="27" spans="1:21" ht="15.75" thickBot="1" x14ac:dyDescent="0.3">
      <c r="A27" s="60" t="s">
        <v>58</v>
      </c>
      <c r="B27" s="26">
        <f t="shared" si="21"/>
        <v>0</v>
      </c>
      <c r="C27" s="24"/>
      <c r="D27" s="21">
        <f t="shared" si="22"/>
        <v>0</v>
      </c>
      <c r="E27" s="21">
        <f>Parametrit!$B$4-2027</f>
        <v>-3</v>
      </c>
      <c r="F27" s="24"/>
      <c r="G27" s="24"/>
      <c r="H27" s="40" t="str">
        <f>IF('Investoinnit ennen 2024'!G27&gt;0,'Investoinnit ennen 2024'!G27,"")</f>
        <v/>
      </c>
      <c r="I27" s="26">
        <f t="shared" si="23"/>
        <v>0</v>
      </c>
      <c r="J27" s="21">
        <f t="shared" si="24"/>
        <v>0</v>
      </c>
      <c r="K27" s="21">
        <f t="shared" si="25"/>
        <v>0</v>
      </c>
      <c r="L27" s="21">
        <f t="shared" si="26"/>
        <v>0</v>
      </c>
      <c r="M27" s="22" cm="1">
        <f t="array" ref="M27">ROUND('Investoinnit ennen 2024'!K27*(Parametrit!$B$11/Parametrit!$B$7),_xlfn.IFS('2024'!U27=100,-2,'2024'!U27=10,-1,U27=1,0))</f>
        <v>0</v>
      </c>
      <c r="N27" s="22"/>
      <c r="O27" s="21"/>
      <c r="P27" s="21"/>
      <c r="Q27" s="23">
        <f>'Investoinnit ennen 2024'!M27</f>
        <v>20</v>
      </c>
      <c r="R27" s="92">
        <f>'Investoinnit ennen 2024'!N27</f>
        <v>35</v>
      </c>
      <c r="S27" s="11" t="str">
        <f>IF(AND(B27&gt;0,C27=""),"Ilmoita tuella rahoitettu osuus",IF(C27&gt;100,"Tuella rahoitettu osuus ei voi olla yli 100",IF(AND(B27&gt;0,H27=""),"Pitoaika puuttuu",IF(E27&gt;H27,"Keski-ikä ei voi olla suurempi kuin pitoaika",IF(AND(B27&gt;0,E27=""),"Keski-ikä puuttuu",IF(AND(B27&gt;0,OR(H27&lt;Q27,H27&gt;R27)),"Syötetty pitoaika ei ole pitoaikavälin sisällä","OK"))))))</f>
        <v>OK</v>
      </c>
      <c r="U27" s="94">
        <v>100</v>
      </c>
    </row>
    <row r="28" spans="1:21" ht="15.75" thickBot="1" x14ac:dyDescent="0.3">
      <c r="A28" s="60" t="s">
        <v>59</v>
      </c>
      <c r="B28" s="26">
        <f t="shared" si="21"/>
        <v>0</v>
      </c>
      <c r="C28" s="24"/>
      <c r="D28" s="21">
        <f t="shared" si="22"/>
        <v>0</v>
      </c>
      <c r="E28" s="21">
        <f>Parametrit!$B$4-2027</f>
        <v>-3</v>
      </c>
      <c r="F28" s="24"/>
      <c r="G28" s="24"/>
      <c r="H28" s="40" t="str">
        <f>IF('Investoinnit ennen 2024'!G28&gt;0,'Investoinnit ennen 2024'!G28,"")</f>
        <v/>
      </c>
      <c r="I28" s="26">
        <f t="shared" si="23"/>
        <v>0</v>
      </c>
      <c r="J28" s="21">
        <f t="shared" si="24"/>
        <v>0</v>
      </c>
      <c r="K28" s="21">
        <f t="shared" si="25"/>
        <v>0</v>
      </c>
      <c r="L28" s="21">
        <f t="shared" si="26"/>
        <v>0</v>
      </c>
      <c r="M28" s="22" cm="1">
        <f t="array" ref="M28">ROUND('Investoinnit ennen 2024'!K28*(Parametrit!$B$11/Parametrit!$B$7),_xlfn.IFS('2024'!U28=100,-2,'2024'!U28=10,-1,U28=1,0))</f>
        <v>0</v>
      </c>
      <c r="N28" s="22"/>
      <c r="O28" s="21"/>
      <c r="P28" s="21"/>
      <c r="Q28" s="23">
        <f>'Investoinnit ennen 2024'!M28</f>
        <v>30</v>
      </c>
      <c r="R28" s="92">
        <f>'Investoinnit ennen 2024'!N28</f>
        <v>40</v>
      </c>
      <c r="S28" s="11" t="str">
        <f>IF(AND(B28&gt;0,C28=""),"Ilmoita tuella rahoitettu osuus",IF(C28&gt;100,"Tuella rahoitettu osuus ei voi olla yli 100",IF(AND(B28&gt;0,H28=""),"Pitoaika puuttuu",IF(E28&gt;H28,"Keski-ikä ei voi olla suurempi kuin pitoaika",IF(AND(B28&gt;0,E28=""),"Keski-ikä puuttuu",IF(AND(B28&gt;0,OR(H28&lt;Q28,H28&gt;R28)),"Syötetty pitoaika ei ole pitoaikavälin sisällä","OK"))))))</f>
        <v>OK</v>
      </c>
      <c r="U28" s="94">
        <v>100</v>
      </c>
    </row>
    <row r="29" spans="1:21" ht="15.75" thickBot="1" x14ac:dyDescent="0.3">
      <c r="A29" s="61" t="s">
        <v>60</v>
      </c>
      <c r="B29" s="26">
        <f t="shared" si="21"/>
        <v>0</v>
      </c>
      <c r="C29" s="24"/>
      <c r="D29" s="21">
        <f t="shared" si="22"/>
        <v>0</v>
      </c>
      <c r="E29" s="21">
        <f>Parametrit!$B$4-2027</f>
        <v>-3</v>
      </c>
      <c r="F29" s="24"/>
      <c r="G29" s="24"/>
      <c r="H29" s="40" t="str">
        <f>IF('Investoinnit ennen 2024'!G29&gt;0,'Investoinnit ennen 2024'!G29,"")</f>
        <v/>
      </c>
      <c r="I29" s="26">
        <f t="shared" si="23"/>
        <v>0</v>
      </c>
      <c r="J29" s="21">
        <f t="shared" si="24"/>
        <v>0</v>
      </c>
      <c r="K29" s="21">
        <f t="shared" si="25"/>
        <v>0</v>
      </c>
      <c r="L29" s="21">
        <f t="shared" si="26"/>
        <v>0</v>
      </c>
      <c r="M29" s="22" cm="1">
        <f t="array" ref="M29">ROUND('Investoinnit ennen 2024'!K29*(Parametrit!$B$11/Parametrit!$B$7),_xlfn.IFS('2024'!U29=100,-2,'2024'!U29=10,-1,U29=1,0))</f>
        <v>0</v>
      </c>
      <c r="N29" s="22"/>
      <c r="O29" s="21"/>
      <c r="P29" s="21"/>
      <c r="Q29" s="23">
        <f>'Investoinnit ennen 2024'!M29</f>
        <v>30</v>
      </c>
      <c r="R29" s="92">
        <f>'Investoinnit ennen 2024'!N29</f>
        <v>40</v>
      </c>
      <c r="S29" s="11" t="str">
        <f>IF(AND(B29&gt;0,C29=""),"Ilmoita tuella rahoitettu osuus",IF(C29&gt;100,"Tuella rahoitettu osuus ei voi olla yli 100",IF(AND(B29&gt;0,H29=""),"Pitoaika puuttuu",IF(E29&gt;H29,"Keski-ikä ei voi olla suurempi kuin pitoaika",IF(AND(B29&gt;0,E29=""),"Keski-ikä puuttuu",IF(AND(B29&gt;0,OR(H29&lt;Q29,H29&gt;R29)),"Syötetty pitoaika ei ole pitoaikavälin sisällä","OK"))))))</f>
        <v>OK</v>
      </c>
      <c r="U29" s="94">
        <v>100</v>
      </c>
    </row>
    <row r="30" spans="1:21" ht="15.75" thickBot="1" x14ac:dyDescent="0.3">
      <c r="A30" s="59" t="s">
        <v>61</v>
      </c>
      <c r="B30" s="91"/>
      <c r="C30" s="86"/>
      <c r="D30" s="5"/>
      <c r="E30" s="5"/>
      <c r="F30" s="86"/>
      <c r="G30" s="86"/>
      <c r="H30" s="105"/>
      <c r="I30" s="91"/>
      <c r="J30" s="5"/>
      <c r="K30" s="5"/>
      <c r="L30" s="5"/>
      <c r="M30" s="89"/>
      <c r="N30" s="6"/>
      <c r="O30" s="5"/>
      <c r="P30" s="5"/>
      <c r="Q30" s="90"/>
      <c r="R30" s="87"/>
      <c r="S30" s="94"/>
      <c r="U30" s="94">
        <v>10</v>
      </c>
    </row>
    <row r="31" spans="1:21" ht="15.75" thickBot="1" x14ac:dyDescent="0.3">
      <c r="A31" s="60" t="s">
        <v>62</v>
      </c>
      <c r="B31" s="26">
        <f t="shared" ref="B31:B44" si="28">F31-G31</f>
        <v>0</v>
      </c>
      <c r="C31" s="24"/>
      <c r="D31" s="21">
        <f t="shared" ref="D31:D44" si="29">B31*C31/100</f>
        <v>0</v>
      </c>
      <c r="E31" s="21">
        <f>Parametrit!$B$4-2027</f>
        <v>-3</v>
      </c>
      <c r="F31" s="24"/>
      <c r="G31" s="24"/>
      <c r="H31" s="40" t="str">
        <f>IF('Investoinnit ennen 2024'!G31&gt;0,'Investoinnit ennen 2024'!G31,"")</f>
        <v/>
      </c>
      <c r="I31" s="26">
        <f t="shared" ref="I31:I44" si="30">IF(N31="",(D31*(M31+O31))/1000,(D31*(N31+P31))/1000)</f>
        <v>0</v>
      </c>
      <c r="J31" s="21">
        <f t="shared" ref="J31:J44" si="31">IF(D31=0,0,I31*(1-E31/H31))</f>
        <v>0</v>
      </c>
      <c r="K31" s="21">
        <f t="shared" ref="K31:K44" si="32">IF(I31=0,0,I31/H31)</f>
        <v>0</v>
      </c>
      <c r="L31" s="21">
        <f t="shared" ref="L31:L44" si="33">IF(N31="",(F31*(C31/100)*(M31+O31))/1000,(F31*(C31/100)*(N31+P31)/1000))</f>
        <v>0</v>
      </c>
      <c r="M31" s="22" cm="1">
        <f t="array" ref="M31">ROUND('Investoinnit ennen 2024'!K31*(Parametrit!$B$11/Parametrit!$B$7),_xlfn.IFS('2024'!U31=100,-2,'2024'!U31=10,-1,U31=1,0))</f>
        <v>0</v>
      </c>
      <c r="N31" s="22"/>
      <c r="O31" s="21"/>
      <c r="P31" s="21"/>
      <c r="Q31" s="23">
        <f>'Investoinnit ennen 2024'!M31</f>
        <v>30</v>
      </c>
      <c r="R31" s="92">
        <f>'Investoinnit ennen 2024'!N31</f>
        <v>40</v>
      </c>
      <c r="S31" s="11" t="str">
        <f t="shared" ref="S31:S38" si="34">IF(AND(B31&gt;0,C31=""),"Ilmoita tuella rahoitettu osuus",IF(C31&gt;100,"Tuella rahoitettu osuus ei voi olla yli 100",IF(AND(B31&gt;0,H31=""),"Pitoaika puuttuu",IF(E31&gt;H31,"Keski-ikä ei voi olla suurempi kuin pitoaika",IF(AND(B31&gt;0,E31=""),"Keski-ikä puuttuu",IF(AND(B31&gt;0,OR(H31&lt;Q31,H31&gt;R31)),"Syötetty pitoaika ei ole pitoaikavälin sisällä","OK"))))))</f>
        <v>OK</v>
      </c>
      <c r="U31" s="94">
        <v>10</v>
      </c>
    </row>
    <row r="32" spans="1:21" ht="15.75" thickBot="1" x14ac:dyDescent="0.3">
      <c r="A32" s="60" t="s">
        <v>63</v>
      </c>
      <c r="B32" s="26">
        <f t="shared" si="28"/>
        <v>0</v>
      </c>
      <c r="C32" s="24"/>
      <c r="D32" s="21">
        <f t="shared" si="29"/>
        <v>0</v>
      </c>
      <c r="E32" s="21">
        <f>Parametrit!$B$4-2027</f>
        <v>-3</v>
      </c>
      <c r="F32" s="24"/>
      <c r="G32" s="24"/>
      <c r="H32" s="40" t="str">
        <f>IF('Investoinnit ennen 2024'!G32&gt;0,'Investoinnit ennen 2024'!G32,"")</f>
        <v/>
      </c>
      <c r="I32" s="26">
        <f t="shared" si="30"/>
        <v>0</v>
      </c>
      <c r="J32" s="21">
        <f t="shared" si="31"/>
        <v>0</v>
      </c>
      <c r="K32" s="21">
        <f t="shared" si="32"/>
        <v>0</v>
      </c>
      <c r="L32" s="21">
        <f t="shared" si="33"/>
        <v>0</v>
      </c>
      <c r="M32" s="22" cm="1">
        <f t="array" ref="M32">ROUND('Investoinnit ennen 2024'!K32*(Parametrit!$B$11/Parametrit!$B$7),_xlfn.IFS('2024'!U32=100,-2,'2024'!U32=10,-1,U32=1,0))</f>
        <v>0</v>
      </c>
      <c r="N32" s="22"/>
      <c r="O32" s="21"/>
      <c r="P32" s="21"/>
      <c r="Q32" s="23">
        <f>'Investoinnit ennen 2024'!M32</f>
        <v>30</v>
      </c>
      <c r="R32" s="92">
        <f>'Investoinnit ennen 2024'!N32</f>
        <v>40</v>
      </c>
      <c r="S32" s="11" t="str">
        <f t="shared" si="34"/>
        <v>OK</v>
      </c>
      <c r="U32" s="94">
        <v>10</v>
      </c>
    </row>
    <row r="33" spans="1:21" ht="15.75" thickBot="1" x14ac:dyDescent="0.3">
      <c r="A33" s="60" t="s">
        <v>64</v>
      </c>
      <c r="B33" s="26">
        <f t="shared" si="28"/>
        <v>0</v>
      </c>
      <c r="C33" s="24"/>
      <c r="D33" s="21">
        <f t="shared" si="29"/>
        <v>0</v>
      </c>
      <c r="E33" s="21">
        <f>Parametrit!$B$4-2027</f>
        <v>-3</v>
      </c>
      <c r="F33" s="24"/>
      <c r="G33" s="24"/>
      <c r="H33" s="40" t="str">
        <f>IF('Investoinnit ennen 2024'!G33&gt;0,'Investoinnit ennen 2024'!G33,"")</f>
        <v/>
      </c>
      <c r="I33" s="26">
        <f t="shared" si="30"/>
        <v>0</v>
      </c>
      <c r="J33" s="21">
        <f t="shared" si="31"/>
        <v>0</v>
      </c>
      <c r="K33" s="21">
        <f t="shared" si="32"/>
        <v>0</v>
      </c>
      <c r="L33" s="21">
        <f t="shared" si="33"/>
        <v>0</v>
      </c>
      <c r="M33" s="22" cm="1">
        <f t="array" ref="M33">ROUND('Investoinnit ennen 2024'!K33*(Parametrit!$B$11/Parametrit!$B$7),_xlfn.IFS('2024'!U33=100,-2,'2024'!U33=10,-1,U33=1,0))</f>
        <v>0</v>
      </c>
      <c r="N33" s="22"/>
      <c r="O33" s="21"/>
      <c r="P33" s="21"/>
      <c r="Q33" s="23">
        <f>'Investoinnit ennen 2024'!M33</f>
        <v>30</v>
      </c>
      <c r="R33" s="92">
        <f>'Investoinnit ennen 2024'!N33</f>
        <v>40</v>
      </c>
      <c r="S33" s="11" t="str">
        <f t="shared" si="34"/>
        <v>OK</v>
      </c>
      <c r="U33" s="94">
        <v>10</v>
      </c>
    </row>
    <row r="34" spans="1:21" ht="15.75" thickBot="1" x14ac:dyDescent="0.3">
      <c r="A34" s="60" t="s">
        <v>65</v>
      </c>
      <c r="B34" s="26">
        <f t="shared" si="28"/>
        <v>0</v>
      </c>
      <c r="C34" s="24"/>
      <c r="D34" s="21">
        <f t="shared" si="29"/>
        <v>0</v>
      </c>
      <c r="E34" s="21">
        <f>Parametrit!$B$4-2027</f>
        <v>-3</v>
      </c>
      <c r="F34" s="24"/>
      <c r="G34" s="24"/>
      <c r="H34" s="40" t="str">
        <f>IF('Investoinnit ennen 2024'!G34&gt;0,'Investoinnit ennen 2024'!G34,"")</f>
        <v/>
      </c>
      <c r="I34" s="26">
        <f t="shared" si="30"/>
        <v>0</v>
      </c>
      <c r="J34" s="21">
        <f t="shared" si="31"/>
        <v>0</v>
      </c>
      <c r="K34" s="21">
        <f t="shared" si="32"/>
        <v>0</v>
      </c>
      <c r="L34" s="21">
        <f t="shared" si="33"/>
        <v>0</v>
      </c>
      <c r="M34" s="22" cm="1">
        <f t="array" ref="M34">ROUND('Investoinnit ennen 2024'!K34*(Parametrit!$B$11/Parametrit!$B$7),_xlfn.IFS('2024'!U34=100,-2,'2024'!U34=10,-1,U34=1,0))</f>
        <v>0</v>
      </c>
      <c r="N34" s="22"/>
      <c r="O34" s="21"/>
      <c r="P34" s="21"/>
      <c r="Q34" s="23">
        <f>'Investoinnit ennen 2024'!M34</f>
        <v>30</v>
      </c>
      <c r="R34" s="92">
        <f>'Investoinnit ennen 2024'!N34</f>
        <v>40</v>
      </c>
      <c r="S34" s="11" t="str">
        <f t="shared" si="34"/>
        <v>OK</v>
      </c>
      <c r="U34" s="94">
        <v>10</v>
      </c>
    </row>
    <row r="35" spans="1:21" ht="15.75" thickBot="1" x14ac:dyDescent="0.3">
      <c r="A35" s="60" t="s">
        <v>66</v>
      </c>
      <c r="B35" s="26">
        <f t="shared" si="28"/>
        <v>0</v>
      </c>
      <c r="C35" s="24"/>
      <c r="D35" s="21">
        <f t="shared" si="29"/>
        <v>0</v>
      </c>
      <c r="E35" s="21">
        <f>Parametrit!$B$4-2027</f>
        <v>-3</v>
      </c>
      <c r="F35" s="24"/>
      <c r="G35" s="24"/>
      <c r="H35" s="40" t="str">
        <f>IF('Investoinnit ennen 2024'!G35&gt;0,'Investoinnit ennen 2024'!G35,"")</f>
        <v/>
      </c>
      <c r="I35" s="26">
        <f t="shared" si="30"/>
        <v>0</v>
      </c>
      <c r="J35" s="21">
        <f t="shared" si="31"/>
        <v>0</v>
      </c>
      <c r="K35" s="21">
        <f t="shared" si="32"/>
        <v>0</v>
      </c>
      <c r="L35" s="21">
        <f t="shared" si="33"/>
        <v>0</v>
      </c>
      <c r="M35" s="22" cm="1">
        <f t="array" ref="M35">ROUND('Investoinnit ennen 2024'!K35*(Parametrit!$B$11/Parametrit!$B$7),_xlfn.IFS('2024'!U35=100,-2,'2024'!U35=10,-1,U35=1,0))</f>
        <v>0</v>
      </c>
      <c r="N35" s="22"/>
      <c r="O35" s="21"/>
      <c r="P35" s="21"/>
      <c r="Q35" s="23">
        <f>'Investoinnit ennen 2024'!M35</f>
        <v>20</v>
      </c>
      <c r="R35" s="92">
        <f>'Investoinnit ennen 2024'!N35</f>
        <v>30</v>
      </c>
      <c r="S35" s="11" t="str">
        <f t="shared" si="34"/>
        <v>OK</v>
      </c>
      <c r="U35" s="94">
        <v>10</v>
      </c>
    </row>
    <row r="36" spans="1:21" ht="15.75" thickBot="1" x14ac:dyDescent="0.3">
      <c r="A36" s="60" t="s">
        <v>67</v>
      </c>
      <c r="B36" s="26">
        <f t="shared" si="28"/>
        <v>0</v>
      </c>
      <c r="C36" s="24"/>
      <c r="D36" s="21">
        <f t="shared" si="29"/>
        <v>0</v>
      </c>
      <c r="E36" s="21">
        <f>Parametrit!$B$4-2027</f>
        <v>-3</v>
      </c>
      <c r="F36" s="24"/>
      <c r="G36" s="24"/>
      <c r="H36" s="40" t="str">
        <f>IF('Investoinnit ennen 2024'!G36&gt;0,'Investoinnit ennen 2024'!G36,"")</f>
        <v/>
      </c>
      <c r="I36" s="26">
        <f t="shared" si="30"/>
        <v>0</v>
      </c>
      <c r="J36" s="21">
        <f t="shared" si="31"/>
        <v>0</v>
      </c>
      <c r="K36" s="21">
        <f t="shared" si="32"/>
        <v>0</v>
      </c>
      <c r="L36" s="21">
        <f t="shared" si="33"/>
        <v>0</v>
      </c>
      <c r="M36" s="22" cm="1">
        <f t="array" ref="M36">ROUND('Investoinnit ennen 2024'!K36*(Parametrit!$B$11/Parametrit!$B$7),_xlfn.IFS('2024'!U36=100,-2,'2024'!U36=10,-1,U36=1,0))</f>
        <v>0</v>
      </c>
      <c r="N36" s="22"/>
      <c r="O36" s="21"/>
      <c r="P36" s="21"/>
      <c r="Q36" s="23">
        <f>'Investoinnit ennen 2024'!M36</f>
        <v>35</v>
      </c>
      <c r="R36" s="92">
        <f>'Investoinnit ennen 2024'!N36</f>
        <v>45</v>
      </c>
      <c r="S36" s="11" t="str">
        <f t="shared" si="34"/>
        <v>OK</v>
      </c>
      <c r="U36" s="94">
        <v>10</v>
      </c>
    </row>
    <row r="37" spans="1:21" ht="15.75" thickBot="1" x14ac:dyDescent="0.3">
      <c r="A37" s="60" t="s">
        <v>68</v>
      </c>
      <c r="B37" s="26">
        <f t="shared" si="28"/>
        <v>0</v>
      </c>
      <c r="C37" s="24"/>
      <c r="D37" s="21">
        <f t="shared" si="29"/>
        <v>0</v>
      </c>
      <c r="E37" s="21">
        <f>Parametrit!$B$4-2027</f>
        <v>-3</v>
      </c>
      <c r="F37" s="24"/>
      <c r="G37" s="24"/>
      <c r="H37" s="40" t="str">
        <f>IF('Investoinnit ennen 2024'!G37&gt;0,'Investoinnit ennen 2024'!G37,"")</f>
        <v/>
      </c>
      <c r="I37" s="26">
        <f t="shared" si="30"/>
        <v>0</v>
      </c>
      <c r="J37" s="21">
        <f t="shared" si="31"/>
        <v>0</v>
      </c>
      <c r="K37" s="21">
        <f t="shared" si="32"/>
        <v>0</v>
      </c>
      <c r="L37" s="21">
        <f t="shared" si="33"/>
        <v>0</v>
      </c>
      <c r="M37" s="22" cm="1">
        <f t="array" ref="M37">ROUND('Investoinnit ennen 2024'!K37*(Parametrit!$B$11/Parametrit!$B$7),_xlfn.IFS('2024'!U37=100,-2,'2024'!U37=10,-1,U37=1,0))</f>
        <v>0</v>
      </c>
      <c r="N37" s="22"/>
      <c r="O37" s="21"/>
      <c r="P37" s="21"/>
      <c r="Q37" s="23">
        <f>'Investoinnit ennen 2024'!M37</f>
        <v>35</v>
      </c>
      <c r="R37" s="92">
        <f>'Investoinnit ennen 2024'!N37</f>
        <v>45</v>
      </c>
      <c r="S37" s="11" t="str">
        <f t="shared" si="34"/>
        <v>OK</v>
      </c>
      <c r="U37" s="94">
        <v>10</v>
      </c>
    </row>
    <row r="38" spans="1:21" ht="15.75" thickBot="1" x14ac:dyDescent="0.3">
      <c r="A38" s="60" t="s">
        <v>69</v>
      </c>
      <c r="B38" s="26">
        <f t="shared" si="28"/>
        <v>0</v>
      </c>
      <c r="C38" s="24"/>
      <c r="D38" s="21">
        <f t="shared" si="29"/>
        <v>0</v>
      </c>
      <c r="E38" s="21">
        <f>Parametrit!$B$4-2027</f>
        <v>-3</v>
      </c>
      <c r="F38" s="24"/>
      <c r="G38" s="24"/>
      <c r="H38" s="40" t="str">
        <f>IF('Investoinnit ennen 2024'!G38&gt;0,'Investoinnit ennen 2024'!G38,"")</f>
        <v/>
      </c>
      <c r="I38" s="26">
        <f t="shared" si="30"/>
        <v>0</v>
      </c>
      <c r="J38" s="21">
        <f t="shared" si="31"/>
        <v>0</v>
      </c>
      <c r="K38" s="21">
        <f t="shared" si="32"/>
        <v>0</v>
      </c>
      <c r="L38" s="21">
        <f t="shared" si="33"/>
        <v>0</v>
      </c>
      <c r="M38" s="22" cm="1">
        <f t="array" ref="M38">ROUND('Investoinnit ennen 2024'!K38*(Parametrit!$B$11/Parametrit!$B$7),_xlfn.IFS('2024'!U38=100,-2,'2024'!U38=10,-1,U38=1,0))</f>
        <v>0</v>
      </c>
      <c r="N38" s="22"/>
      <c r="O38" s="22"/>
      <c r="P38" s="22"/>
      <c r="Q38" s="23">
        <f>'Investoinnit ennen 2024'!M38</f>
        <v>35</v>
      </c>
      <c r="R38" s="92">
        <f>'Investoinnit ennen 2024'!N38</f>
        <v>45</v>
      </c>
      <c r="S38" s="11" t="str">
        <f t="shared" si="34"/>
        <v>OK</v>
      </c>
      <c r="U38" s="94">
        <v>10</v>
      </c>
    </row>
    <row r="39" spans="1:21" ht="15.75" thickBot="1" x14ac:dyDescent="0.3">
      <c r="A39" s="60" t="s">
        <v>70</v>
      </c>
      <c r="B39" s="26">
        <f t="shared" si="28"/>
        <v>0</v>
      </c>
      <c r="C39" s="24"/>
      <c r="D39" s="21">
        <f t="shared" si="29"/>
        <v>0</v>
      </c>
      <c r="E39" s="21">
        <f>Parametrit!$B$4-2027</f>
        <v>-3</v>
      </c>
      <c r="F39" s="24"/>
      <c r="G39" s="24"/>
      <c r="H39" s="40" t="str">
        <f>IF('Investoinnit ennen 2024'!G39&gt;0,'Investoinnit ennen 2024'!G39,"")</f>
        <v/>
      </c>
      <c r="I39" s="26">
        <f t="shared" si="30"/>
        <v>0</v>
      </c>
      <c r="J39" s="21">
        <f t="shared" si="31"/>
        <v>0</v>
      </c>
      <c r="K39" s="21">
        <f t="shared" si="32"/>
        <v>0</v>
      </c>
      <c r="L39" s="21">
        <f t="shared" si="33"/>
        <v>0</v>
      </c>
      <c r="M39" s="22" cm="1">
        <f t="array" ref="M39">ROUND('Investoinnit ennen 2024'!K39*(Parametrit!$B$11/Parametrit!$B$7),_xlfn.IFS('2024'!U39=100,-2,'2024'!U39=10,-1,U39=1,0))</f>
        <v>0</v>
      </c>
      <c r="N39" s="22"/>
      <c r="O39" s="21"/>
      <c r="P39" s="21"/>
      <c r="Q39" s="23">
        <f>'Investoinnit ennen 2024'!M39</f>
        <v>35</v>
      </c>
      <c r="R39" s="92">
        <f>'Investoinnit ennen 2024'!N39</f>
        <v>45</v>
      </c>
      <c r="S39" s="11" t="str">
        <f t="shared" ref="S39:S44" si="35">IF(AND(B39&gt;0,C39=""),"Ilmoita tuella rahoitettu osuus",IF(C39&gt;100,"Tuella rahoitettu osuus ei voi olla yli 100",IF(AND(B39&gt;0,H39=""),"Pitoaika puuttuu",IF(E39&gt;H39,"Keski-ikä ei voi olla suurempi kuin pitoaika",IF(AND(B39&gt;0,E39=""),"Keski-ikä puuttuu",IF(AND(B39&gt;0,OR(H39&lt;Q39,H39&gt;R39)),"Syötetty pitoaika ei ole pitoaikavälin sisällä","OK"))))))</f>
        <v>OK</v>
      </c>
      <c r="U39" s="94">
        <v>10</v>
      </c>
    </row>
    <row r="40" spans="1:21" ht="15.75" thickBot="1" x14ac:dyDescent="0.3">
      <c r="A40" s="60" t="s">
        <v>71</v>
      </c>
      <c r="B40" s="26">
        <f t="shared" si="28"/>
        <v>0</v>
      </c>
      <c r="C40" s="24"/>
      <c r="D40" s="21">
        <f t="shared" si="29"/>
        <v>0</v>
      </c>
      <c r="E40" s="21">
        <f>Parametrit!$B$4-2027</f>
        <v>-3</v>
      </c>
      <c r="F40" s="24"/>
      <c r="G40" s="24"/>
      <c r="H40" s="40" t="str">
        <f>IF('Investoinnit ennen 2024'!G40&gt;0,'Investoinnit ennen 2024'!G40,"")</f>
        <v/>
      </c>
      <c r="I40" s="26">
        <f t="shared" si="30"/>
        <v>0</v>
      </c>
      <c r="J40" s="21">
        <f t="shared" si="31"/>
        <v>0</v>
      </c>
      <c r="K40" s="21">
        <f t="shared" si="32"/>
        <v>0</v>
      </c>
      <c r="L40" s="21">
        <f t="shared" si="33"/>
        <v>0</v>
      </c>
      <c r="M40" s="22" cm="1">
        <f t="array" ref="M40">ROUND('Investoinnit ennen 2024'!K40*(Parametrit!$B$11/Parametrit!$B$7),_xlfn.IFS('2024'!U40=100,-2,'2024'!U40=10,-1,U40=1,0))</f>
        <v>0</v>
      </c>
      <c r="N40" s="22"/>
      <c r="O40" s="21"/>
      <c r="P40" s="21"/>
      <c r="Q40" s="23">
        <f>'Investoinnit ennen 2024'!M40</f>
        <v>35</v>
      </c>
      <c r="R40" s="92">
        <f>'Investoinnit ennen 2024'!N40</f>
        <v>45</v>
      </c>
      <c r="S40" s="11" t="str">
        <f t="shared" si="35"/>
        <v>OK</v>
      </c>
      <c r="U40" s="94">
        <v>10</v>
      </c>
    </row>
    <row r="41" spans="1:21" ht="15.75" thickBot="1" x14ac:dyDescent="0.3">
      <c r="A41" s="60" t="s">
        <v>72</v>
      </c>
      <c r="B41" s="26">
        <f t="shared" si="28"/>
        <v>0</v>
      </c>
      <c r="C41" s="24"/>
      <c r="D41" s="21">
        <f t="shared" si="29"/>
        <v>0</v>
      </c>
      <c r="E41" s="21">
        <f>Parametrit!$B$4-2027</f>
        <v>-3</v>
      </c>
      <c r="F41" s="24"/>
      <c r="G41" s="24"/>
      <c r="H41" s="40" t="str">
        <f>IF('Investoinnit ennen 2024'!G41&gt;0,'Investoinnit ennen 2024'!G41,"")</f>
        <v/>
      </c>
      <c r="I41" s="26">
        <f t="shared" si="30"/>
        <v>0</v>
      </c>
      <c r="J41" s="21">
        <f t="shared" si="31"/>
        <v>0</v>
      </c>
      <c r="K41" s="21">
        <f t="shared" si="32"/>
        <v>0</v>
      </c>
      <c r="L41" s="21">
        <f t="shared" si="33"/>
        <v>0</v>
      </c>
      <c r="M41" s="22" cm="1">
        <f t="array" ref="M41">ROUND('Investoinnit ennen 2024'!K41*(Parametrit!$B$11/Parametrit!$B$7),_xlfn.IFS('2024'!U41=100,-2,'2024'!U41=10,-1,U41=1,0))</f>
        <v>0</v>
      </c>
      <c r="N41" s="22"/>
      <c r="O41" s="21"/>
      <c r="P41" s="21"/>
      <c r="Q41" s="23">
        <f>'Investoinnit ennen 2024'!M41</f>
        <v>35</v>
      </c>
      <c r="R41" s="92">
        <f>'Investoinnit ennen 2024'!N41</f>
        <v>45</v>
      </c>
      <c r="S41" s="11" t="str">
        <f t="shared" si="35"/>
        <v>OK</v>
      </c>
      <c r="U41" s="94">
        <v>10</v>
      </c>
    </row>
    <row r="42" spans="1:21" ht="15.75" thickBot="1" x14ac:dyDescent="0.3">
      <c r="A42" s="60" t="s">
        <v>73</v>
      </c>
      <c r="B42" s="26">
        <f t="shared" si="28"/>
        <v>0</v>
      </c>
      <c r="C42" s="24"/>
      <c r="D42" s="21">
        <f t="shared" si="29"/>
        <v>0</v>
      </c>
      <c r="E42" s="21">
        <f>Parametrit!$B$4-2027</f>
        <v>-3</v>
      </c>
      <c r="F42" s="24"/>
      <c r="G42" s="24"/>
      <c r="H42" s="40" t="str">
        <f>IF('Investoinnit ennen 2024'!G42&gt;0,'Investoinnit ennen 2024'!G42,"")</f>
        <v/>
      </c>
      <c r="I42" s="26">
        <f t="shared" si="30"/>
        <v>0</v>
      </c>
      <c r="J42" s="21">
        <f t="shared" si="31"/>
        <v>0</v>
      </c>
      <c r="K42" s="21">
        <f t="shared" si="32"/>
        <v>0</v>
      </c>
      <c r="L42" s="21">
        <f t="shared" si="33"/>
        <v>0</v>
      </c>
      <c r="M42" s="22" cm="1">
        <f t="array" ref="M42">ROUND('Investoinnit ennen 2024'!K42*(Parametrit!$B$11/Parametrit!$B$7),_xlfn.IFS('2024'!U42=100,-2,'2024'!U42=10,-1,U42=1,0))</f>
        <v>0</v>
      </c>
      <c r="N42" s="22"/>
      <c r="O42" s="21"/>
      <c r="P42" s="21"/>
      <c r="Q42" s="23">
        <f>'Investoinnit ennen 2024'!M42</f>
        <v>35</v>
      </c>
      <c r="R42" s="92">
        <f>'Investoinnit ennen 2024'!N42</f>
        <v>45</v>
      </c>
      <c r="S42" s="11" t="str">
        <f t="shared" si="35"/>
        <v>OK</v>
      </c>
      <c r="U42" s="94">
        <v>10</v>
      </c>
    </row>
    <row r="43" spans="1:21" ht="15.75" thickBot="1" x14ac:dyDescent="0.3">
      <c r="A43" s="60" t="s">
        <v>74</v>
      </c>
      <c r="B43" s="26">
        <f t="shared" si="28"/>
        <v>0</v>
      </c>
      <c r="C43" s="24"/>
      <c r="D43" s="21">
        <f t="shared" si="29"/>
        <v>0</v>
      </c>
      <c r="E43" s="21">
        <f>Parametrit!$B$4-2027</f>
        <v>-3</v>
      </c>
      <c r="F43" s="24"/>
      <c r="G43" s="24"/>
      <c r="H43" s="40" t="str">
        <f>IF('Investoinnit ennen 2024'!G43&gt;0,'Investoinnit ennen 2024'!G43,"")</f>
        <v/>
      </c>
      <c r="I43" s="26">
        <f t="shared" si="30"/>
        <v>0</v>
      </c>
      <c r="J43" s="21">
        <f t="shared" si="31"/>
        <v>0</v>
      </c>
      <c r="K43" s="21">
        <f t="shared" si="32"/>
        <v>0</v>
      </c>
      <c r="L43" s="21">
        <f t="shared" si="33"/>
        <v>0</v>
      </c>
      <c r="M43" s="22" cm="1">
        <f t="array" ref="M43">ROUND('Investoinnit ennen 2024'!K43*(Parametrit!$B$11/Parametrit!$B$7),_xlfn.IFS('2024'!U43=100,-2,'2024'!U43=10,-1,U43=1,0))</f>
        <v>0</v>
      </c>
      <c r="N43" s="22"/>
      <c r="O43" s="22"/>
      <c r="P43" s="22"/>
      <c r="Q43" s="23">
        <f>'Investoinnit ennen 2024'!M43</f>
        <v>35</v>
      </c>
      <c r="R43" s="92">
        <f>'Investoinnit ennen 2024'!N43</f>
        <v>45</v>
      </c>
      <c r="S43" s="11" t="str">
        <f t="shared" si="35"/>
        <v>OK</v>
      </c>
      <c r="U43" s="94">
        <v>10</v>
      </c>
    </row>
    <row r="44" spans="1:21" ht="15.75" thickBot="1" x14ac:dyDescent="0.3">
      <c r="A44" s="60" t="s">
        <v>75</v>
      </c>
      <c r="B44" s="26">
        <f t="shared" si="28"/>
        <v>0</v>
      </c>
      <c r="C44" s="24"/>
      <c r="D44" s="21">
        <f t="shared" si="29"/>
        <v>0</v>
      </c>
      <c r="E44" s="21">
        <f>Parametrit!$B$4-2027</f>
        <v>-3</v>
      </c>
      <c r="F44" s="24"/>
      <c r="G44" s="24"/>
      <c r="H44" s="40" t="str">
        <f>IF('Investoinnit ennen 2024'!G44&gt;0,'Investoinnit ennen 2024'!G44,"")</f>
        <v/>
      </c>
      <c r="I44" s="26">
        <f t="shared" si="30"/>
        <v>0</v>
      </c>
      <c r="J44" s="21">
        <f t="shared" si="31"/>
        <v>0</v>
      </c>
      <c r="K44" s="21">
        <f t="shared" si="32"/>
        <v>0</v>
      </c>
      <c r="L44" s="21">
        <f t="shared" si="33"/>
        <v>0</v>
      </c>
      <c r="M44" s="22" cm="1">
        <f t="array" ref="M44">ROUND('Investoinnit ennen 2024'!K44*(Parametrit!$B$11/Parametrit!$B$7),_xlfn.IFS('2024'!U44=100,-2,'2024'!U44=10,-1,U44=1,0))</f>
        <v>0</v>
      </c>
      <c r="N44" s="22"/>
      <c r="O44" s="21"/>
      <c r="P44" s="21"/>
      <c r="Q44" s="23">
        <f>'Investoinnit ennen 2024'!M44</f>
        <v>35</v>
      </c>
      <c r="R44" s="92">
        <f>'Investoinnit ennen 2024'!N44</f>
        <v>45</v>
      </c>
      <c r="S44" s="11" t="str">
        <f t="shared" si="35"/>
        <v>OK</v>
      </c>
      <c r="U44" s="94">
        <v>10</v>
      </c>
    </row>
    <row r="45" spans="1:21" ht="15.75" thickBot="1" x14ac:dyDescent="0.3">
      <c r="A45" s="27" t="s">
        <v>76</v>
      </c>
      <c r="B45" s="91"/>
      <c r="C45" s="86"/>
      <c r="D45" s="5"/>
      <c r="E45" s="5"/>
      <c r="F45" s="37"/>
      <c r="G45" s="37"/>
      <c r="H45" s="41"/>
      <c r="I45" s="91"/>
      <c r="J45" s="5"/>
      <c r="K45" s="5"/>
      <c r="L45" s="5"/>
      <c r="M45" s="89"/>
      <c r="N45" s="89"/>
      <c r="O45" s="5"/>
      <c r="P45" s="5"/>
      <c r="Q45" s="90"/>
      <c r="R45" s="87"/>
    </row>
    <row r="46" spans="1:21" ht="15.75" thickBot="1" x14ac:dyDescent="0.3">
      <c r="A46" s="58" t="s">
        <v>77</v>
      </c>
      <c r="B46" s="91"/>
      <c r="C46" s="86"/>
      <c r="D46" s="5"/>
      <c r="E46" s="5"/>
      <c r="F46" s="86"/>
      <c r="G46" s="86"/>
      <c r="H46" s="105"/>
      <c r="I46" s="91"/>
      <c r="J46" s="5"/>
      <c r="K46" s="5"/>
      <c r="L46" s="5"/>
      <c r="M46" s="89"/>
      <c r="N46" s="89"/>
      <c r="O46" s="89"/>
      <c r="P46" s="89"/>
      <c r="Q46" s="90"/>
      <c r="R46" s="87"/>
      <c r="S46" s="94"/>
      <c r="U46" s="94">
        <v>10</v>
      </c>
    </row>
    <row r="47" spans="1:21" ht="15.75" thickBot="1" x14ac:dyDescent="0.3">
      <c r="A47" s="60" t="s">
        <v>78</v>
      </c>
      <c r="B47" s="26">
        <f t="shared" ref="B47:B52" si="36">F47-G47</f>
        <v>0</v>
      </c>
      <c r="C47" s="24"/>
      <c r="D47" s="21">
        <f t="shared" ref="D47:D52" si="37">B47*C47/100</f>
        <v>0</v>
      </c>
      <c r="E47" s="21">
        <f>Parametrit!$B$4-2027</f>
        <v>-3</v>
      </c>
      <c r="F47" s="24"/>
      <c r="G47" s="24"/>
      <c r="H47" s="40" t="str">
        <f>IF('Investoinnit ennen 2024'!G47&gt;0,'Investoinnit ennen 2024'!G47,"")</f>
        <v/>
      </c>
      <c r="I47" s="26">
        <f t="shared" ref="I47:I52" si="38">IF(N47="",(D47*(M47+O47))/1000,(D47*(N47+P47))/1000)</f>
        <v>0</v>
      </c>
      <c r="J47" s="21">
        <f t="shared" ref="J47:J52" si="39">IF(D47=0,0,I47*(1-E47/H47))</f>
        <v>0</v>
      </c>
      <c r="K47" s="21">
        <f t="shared" ref="K47:K52" si="40">IF(I47=0,0,I47/H47)</f>
        <v>0</v>
      </c>
      <c r="L47" s="21">
        <f t="shared" ref="L47:L52" si="41">IF(N47="",(F47*(C47/100)*(M47+O47))/1000,(F47*(C47/100)*(N47+P47)/1000))</f>
        <v>0</v>
      </c>
      <c r="M47" s="22" cm="1">
        <f t="array" ref="M47">ROUND('Investoinnit ennen 2024'!K47*(Parametrit!$B$11/Parametrit!$B$7),_xlfn.IFS('2024'!U47=100,-2,'2024'!U47=10,-1,U47=1,0))</f>
        <v>0</v>
      </c>
      <c r="N47" s="22"/>
      <c r="O47" s="22"/>
      <c r="P47" s="22"/>
      <c r="Q47" s="23">
        <f>'Investoinnit ennen 2024'!M47</f>
        <v>15</v>
      </c>
      <c r="R47" s="92">
        <f>'Investoinnit ennen 2024'!N47</f>
        <v>25</v>
      </c>
      <c r="S47" s="11" t="str">
        <f t="shared" ref="S47:S52" si="42">IF(AND(B47&gt;0,C47=""),"Ilmoita tuella rahoitettu osuus",IF(C47&gt;100,"Tuella rahoitettu osuus ei voi olla yli 100",IF(AND(B47&gt;0,H47=""),"Pitoaika puuttuu",IF(E47&gt;H47,"Keski-ikä ei voi olla suurempi kuin pitoaika",IF(AND(B47&gt;0,E47=""),"Keski-ikä puuttuu",IF(AND(B47&gt;0,OR(H47&lt;Q47,H47&gt;R47)),"Syötetty pitoaika ei ole pitoaikavälin sisällä","OK"))))))</f>
        <v>OK</v>
      </c>
      <c r="U47" s="94">
        <v>10</v>
      </c>
    </row>
    <row r="48" spans="1:21" ht="15.75" thickBot="1" x14ac:dyDescent="0.3">
      <c r="A48" s="60" t="s">
        <v>79</v>
      </c>
      <c r="B48" s="26">
        <f t="shared" si="36"/>
        <v>0</v>
      </c>
      <c r="C48" s="24"/>
      <c r="D48" s="21">
        <f t="shared" si="37"/>
        <v>0</v>
      </c>
      <c r="E48" s="21">
        <f>Parametrit!$B$4-2027</f>
        <v>-3</v>
      </c>
      <c r="F48" s="24"/>
      <c r="G48" s="24"/>
      <c r="H48" s="40" t="str">
        <f>IF('Investoinnit ennen 2024'!G48&gt;0,'Investoinnit ennen 2024'!G48,"")</f>
        <v/>
      </c>
      <c r="I48" s="26">
        <f t="shared" si="38"/>
        <v>0</v>
      </c>
      <c r="J48" s="21">
        <f t="shared" si="39"/>
        <v>0</v>
      </c>
      <c r="K48" s="21">
        <f t="shared" si="40"/>
        <v>0</v>
      </c>
      <c r="L48" s="21">
        <f t="shared" si="41"/>
        <v>0</v>
      </c>
      <c r="M48" s="22" cm="1">
        <f t="array" ref="M48">ROUND('Investoinnit ennen 2024'!K48*(Parametrit!$B$11/Parametrit!$B$7),_xlfn.IFS('2024'!U48=100,-2,'2024'!U48=10,-1,U48=1,0))</f>
        <v>0</v>
      </c>
      <c r="N48" s="22"/>
      <c r="O48" s="21"/>
      <c r="P48" s="21"/>
      <c r="Q48" s="23">
        <f>'Investoinnit ennen 2024'!M48</f>
        <v>15</v>
      </c>
      <c r="R48" s="92">
        <f>'Investoinnit ennen 2024'!N48</f>
        <v>25</v>
      </c>
      <c r="S48" s="11" t="str">
        <f t="shared" si="42"/>
        <v>OK</v>
      </c>
      <c r="U48" s="94">
        <v>10</v>
      </c>
    </row>
    <row r="49" spans="1:21" ht="15.75" thickBot="1" x14ac:dyDescent="0.3">
      <c r="A49" s="60" t="s">
        <v>80</v>
      </c>
      <c r="B49" s="26">
        <f t="shared" si="36"/>
        <v>0</v>
      </c>
      <c r="C49" s="24"/>
      <c r="D49" s="21">
        <f t="shared" si="37"/>
        <v>0</v>
      </c>
      <c r="E49" s="21">
        <f>Parametrit!$B$4-2027</f>
        <v>-3</v>
      </c>
      <c r="F49" s="24"/>
      <c r="G49" s="24"/>
      <c r="H49" s="40" t="str">
        <f>IF('Investoinnit ennen 2024'!G49&gt;0,'Investoinnit ennen 2024'!G49,"")</f>
        <v/>
      </c>
      <c r="I49" s="26">
        <f t="shared" si="38"/>
        <v>0</v>
      </c>
      <c r="J49" s="21">
        <f t="shared" si="39"/>
        <v>0</v>
      </c>
      <c r="K49" s="21">
        <f t="shared" si="40"/>
        <v>0</v>
      </c>
      <c r="L49" s="21">
        <f t="shared" si="41"/>
        <v>0</v>
      </c>
      <c r="M49" s="22" cm="1">
        <f t="array" ref="M49">ROUND('Investoinnit ennen 2024'!K49*(Parametrit!$B$11/Parametrit!$B$7),_xlfn.IFS('2024'!U49=100,-2,'2024'!U49=10,-1,U49=1,0))</f>
        <v>0</v>
      </c>
      <c r="N49" s="22"/>
      <c r="O49" s="21"/>
      <c r="P49" s="21"/>
      <c r="Q49" s="23">
        <f>'Investoinnit ennen 2024'!M49</f>
        <v>15</v>
      </c>
      <c r="R49" s="92">
        <f>'Investoinnit ennen 2024'!N49</f>
        <v>25</v>
      </c>
      <c r="S49" s="11" t="str">
        <f t="shared" si="42"/>
        <v>OK</v>
      </c>
      <c r="U49" s="94">
        <v>10</v>
      </c>
    </row>
    <row r="50" spans="1:21" ht="15.75" thickBot="1" x14ac:dyDescent="0.3">
      <c r="A50" s="60" t="s">
        <v>81</v>
      </c>
      <c r="B50" s="26">
        <f t="shared" si="36"/>
        <v>0</v>
      </c>
      <c r="C50" s="24"/>
      <c r="D50" s="21">
        <f t="shared" si="37"/>
        <v>0</v>
      </c>
      <c r="E50" s="21">
        <f>Parametrit!$B$4-2027</f>
        <v>-3</v>
      </c>
      <c r="F50" s="24"/>
      <c r="G50" s="24"/>
      <c r="H50" s="40" t="str">
        <f>IF('Investoinnit ennen 2024'!G50&gt;0,'Investoinnit ennen 2024'!G50,"")</f>
        <v/>
      </c>
      <c r="I50" s="26">
        <f t="shared" si="38"/>
        <v>0</v>
      </c>
      <c r="J50" s="21">
        <f t="shared" si="39"/>
        <v>0</v>
      </c>
      <c r="K50" s="21">
        <f t="shared" si="40"/>
        <v>0</v>
      </c>
      <c r="L50" s="21">
        <f t="shared" si="41"/>
        <v>0</v>
      </c>
      <c r="M50" s="22" cm="1">
        <f t="array" ref="M50">ROUND('Investoinnit ennen 2024'!K50*(Parametrit!$B$11/Parametrit!$B$7),_xlfn.IFS('2024'!U50=100,-2,'2024'!U50=10,-1,U50=1,0))</f>
        <v>0</v>
      </c>
      <c r="N50" s="22"/>
      <c r="O50" s="21"/>
      <c r="P50" s="21"/>
      <c r="Q50" s="23">
        <f>'Investoinnit ennen 2024'!M50</f>
        <v>15</v>
      </c>
      <c r="R50" s="92">
        <f>'Investoinnit ennen 2024'!N50</f>
        <v>25</v>
      </c>
      <c r="S50" s="11" t="str">
        <f t="shared" si="42"/>
        <v>OK</v>
      </c>
      <c r="U50" s="94">
        <v>10</v>
      </c>
    </row>
    <row r="51" spans="1:21" ht="15.75" thickBot="1" x14ac:dyDescent="0.3">
      <c r="A51" s="60" t="s">
        <v>82</v>
      </c>
      <c r="B51" s="26">
        <f t="shared" si="36"/>
        <v>0</v>
      </c>
      <c r="C51" s="24"/>
      <c r="D51" s="21">
        <f t="shared" si="37"/>
        <v>0</v>
      </c>
      <c r="E51" s="21">
        <f>Parametrit!$B$4-2027</f>
        <v>-3</v>
      </c>
      <c r="F51" s="24"/>
      <c r="G51" s="24"/>
      <c r="H51" s="40" t="str">
        <f>IF('Investoinnit ennen 2024'!G51&gt;0,'Investoinnit ennen 2024'!G51,"")</f>
        <v/>
      </c>
      <c r="I51" s="26">
        <f t="shared" si="38"/>
        <v>0</v>
      </c>
      <c r="J51" s="21">
        <f t="shared" si="39"/>
        <v>0</v>
      </c>
      <c r="K51" s="21">
        <f t="shared" si="40"/>
        <v>0</v>
      </c>
      <c r="L51" s="21">
        <f t="shared" si="41"/>
        <v>0</v>
      </c>
      <c r="M51" s="22" cm="1">
        <f t="array" ref="M51">ROUND('Investoinnit ennen 2024'!K51*(Parametrit!$B$11/Parametrit!$B$7),_xlfn.IFS('2024'!U51=100,-2,'2024'!U51=10,-1,U51=1,0))</f>
        <v>0</v>
      </c>
      <c r="N51" s="22"/>
      <c r="O51" s="21"/>
      <c r="P51" s="21"/>
      <c r="Q51" s="23">
        <f>'Investoinnit ennen 2024'!M51</f>
        <v>15</v>
      </c>
      <c r="R51" s="92">
        <f>'Investoinnit ennen 2024'!N51</f>
        <v>25</v>
      </c>
      <c r="S51" s="11" t="str">
        <f t="shared" si="42"/>
        <v>OK</v>
      </c>
      <c r="U51" s="94">
        <v>10</v>
      </c>
    </row>
    <row r="52" spans="1:21" ht="15.75" thickBot="1" x14ac:dyDescent="0.3">
      <c r="A52" s="60" t="s">
        <v>83</v>
      </c>
      <c r="B52" s="26">
        <f t="shared" si="36"/>
        <v>0</v>
      </c>
      <c r="C52" s="24"/>
      <c r="D52" s="21">
        <f t="shared" si="37"/>
        <v>0</v>
      </c>
      <c r="E52" s="21">
        <f>Parametrit!$B$4-2027</f>
        <v>-3</v>
      </c>
      <c r="F52" s="24"/>
      <c r="G52" s="24"/>
      <c r="H52" s="40" t="str">
        <f>IF('Investoinnit ennen 2024'!G52&gt;0,'Investoinnit ennen 2024'!G52,"")</f>
        <v/>
      </c>
      <c r="I52" s="26">
        <f t="shared" si="38"/>
        <v>0</v>
      </c>
      <c r="J52" s="21">
        <f t="shared" si="39"/>
        <v>0</v>
      </c>
      <c r="K52" s="21">
        <f t="shared" si="40"/>
        <v>0</v>
      </c>
      <c r="L52" s="21">
        <f t="shared" si="41"/>
        <v>0</v>
      </c>
      <c r="M52" s="22" cm="1">
        <f t="array" ref="M52">ROUND('Investoinnit ennen 2024'!K52*(Parametrit!$B$11/Parametrit!$B$7),_xlfn.IFS('2024'!U52=100,-2,'2024'!U52=10,-1,U52=1,0))</f>
        <v>0</v>
      </c>
      <c r="N52" s="22"/>
      <c r="O52" s="21"/>
      <c r="P52" s="21"/>
      <c r="Q52" s="23">
        <f>'Investoinnit ennen 2024'!M52</f>
        <v>15</v>
      </c>
      <c r="R52" s="92">
        <f>'Investoinnit ennen 2024'!N52</f>
        <v>25</v>
      </c>
      <c r="S52" s="11" t="str">
        <f t="shared" si="42"/>
        <v>OK</v>
      </c>
      <c r="U52" s="94">
        <v>10</v>
      </c>
    </row>
    <row r="53" spans="1:21" ht="15.75" thickBot="1" x14ac:dyDescent="0.3">
      <c r="A53" s="58" t="s">
        <v>84</v>
      </c>
      <c r="B53" s="91"/>
      <c r="C53" s="86"/>
      <c r="D53" s="5"/>
      <c r="E53" s="5"/>
      <c r="F53" s="86"/>
      <c r="G53" s="86"/>
      <c r="H53" s="105"/>
      <c r="I53" s="91"/>
      <c r="J53" s="5"/>
      <c r="K53" s="5"/>
      <c r="L53" s="5"/>
      <c r="M53" s="89"/>
      <c r="N53" s="89"/>
      <c r="O53" s="5"/>
      <c r="P53" s="5"/>
      <c r="Q53" s="90"/>
      <c r="R53" s="87"/>
    </row>
    <row r="54" spans="1:21" ht="15.75" thickBot="1" x14ac:dyDescent="0.3">
      <c r="A54" s="60" t="s">
        <v>78</v>
      </c>
      <c r="B54" s="26">
        <f t="shared" ref="B54:B57" si="43">F54-G54</f>
        <v>0</v>
      </c>
      <c r="C54" s="24"/>
      <c r="D54" s="21">
        <f t="shared" ref="D54:D57" si="44">B54*C54/100</f>
        <v>0</v>
      </c>
      <c r="E54" s="21">
        <f>Parametrit!$B$4-2027</f>
        <v>-3</v>
      </c>
      <c r="F54" s="24"/>
      <c r="G54" s="24"/>
      <c r="H54" s="40" t="str">
        <f>IF('Investoinnit ennen 2024'!G54&gt;0,'Investoinnit ennen 2024'!G54,"")</f>
        <v/>
      </c>
      <c r="I54" s="26">
        <f t="shared" ref="I54:I57" si="45">IF(N54="",(D54*(M54+O54))/1000,(D54*(N54+P54))/1000)</f>
        <v>0</v>
      </c>
      <c r="J54" s="21">
        <f t="shared" ref="J54:J57" si="46">IF(D54=0,0,I54*(1-E54/H54))</f>
        <v>0</v>
      </c>
      <c r="K54" s="21">
        <f t="shared" ref="K54:K57" si="47">IF(I54=0,0,I54/H54)</f>
        <v>0</v>
      </c>
      <c r="L54" s="21">
        <f t="shared" ref="L54:L57" si="48">IF(N54="",(F54*(C54/100)*(M54+O54))/1000,(F54*(C54/100)*(N54+P54)/1000))</f>
        <v>0</v>
      </c>
      <c r="M54" s="22" cm="1">
        <f t="array" ref="M54">ROUND('Investoinnit ennen 2024'!K54*(Parametrit!$B$11/Parametrit!$B$7),_xlfn.IFS('2024'!U54=100,-2,'2024'!U54=10,-1,U54=1,0))</f>
        <v>0</v>
      </c>
      <c r="N54" s="22"/>
      <c r="O54" s="22"/>
      <c r="P54" s="22"/>
      <c r="Q54" s="23">
        <f>'Investoinnit ennen 2024'!M54</f>
        <v>15</v>
      </c>
      <c r="R54" s="92">
        <f>'Investoinnit ennen 2024'!N54</f>
        <v>25</v>
      </c>
      <c r="S54" s="11" t="str">
        <f t="shared" ref="S54" si="49">IF(AND(B54&gt;0,C54=""),"Ilmoita tuella rahoitettu osuus",IF(C54&gt;100,"Tuella rahoitettu osuus ei voi olla yli 100",IF(AND(B54&gt;0,H54=""),"Pitoaika puuttuu",IF(E54&gt;H54,"Keski-ikä ei voi olla suurempi kuin pitoaika",IF(AND(B54&gt;0,E54=""),"Keski-ikä puuttuu",IF(AND(B54&gt;0,OR(H54&lt;Q54,H54&gt;R54)),"Syötetty pitoaika ei ole pitoaikavälin sisällä","OK"))))))</f>
        <v>OK</v>
      </c>
      <c r="U54" s="94">
        <v>10</v>
      </c>
    </row>
    <row r="55" spans="1:21" ht="15.75" thickBot="1" x14ac:dyDescent="0.3">
      <c r="A55" s="60" t="s">
        <v>79</v>
      </c>
      <c r="B55" s="26">
        <f t="shared" si="43"/>
        <v>0</v>
      </c>
      <c r="C55" s="24"/>
      <c r="D55" s="21">
        <f t="shared" si="44"/>
        <v>0</v>
      </c>
      <c r="E55" s="21">
        <f>Parametrit!$B$4-2027</f>
        <v>-3</v>
      </c>
      <c r="F55" s="24"/>
      <c r="G55" s="24"/>
      <c r="H55" s="40" t="str">
        <f>IF('Investoinnit ennen 2024'!G55&gt;0,'Investoinnit ennen 2024'!G55,"")</f>
        <v/>
      </c>
      <c r="I55" s="26">
        <f t="shared" si="45"/>
        <v>0</v>
      </c>
      <c r="J55" s="21">
        <f t="shared" si="46"/>
        <v>0</v>
      </c>
      <c r="K55" s="21">
        <f t="shared" si="47"/>
        <v>0</v>
      </c>
      <c r="L55" s="21">
        <f t="shared" si="48"/>
        <v>0</v>
      </c>
      <c r="M55" s="22" cm="1">
        <f t="array" ref="M55">ROUND('Investoinnit ennen 2024'!K55*(Parametrit!$B$11/Parametrit!$B$7),_xlfn.IFS('2024'!U55=100,-2,'2024'!U55=10,-1,U55=1,0))</f>
        <v>0</v>
      </c>
      <c r="N55" s="22"/>
      <c r="O55" s="21"/>
      <c r="P55" s="21"/>
      <c r="Q55" s="23">
        <f>'Investoinnit ennen 2024'!M55</f>
        <v>15</v>
      </c>
      <c r="R55" s="92">
        <f>'Investoinnit ennen 2024'!N55</f>
        <v>25</v>
      </c>
      <c r="S55" s="11" t="str">
        <f t="shared" ref="S55:S57" si="50">IF(AND(B55&gt;0,C55=""),"Ilmoita tuella rahoitettu osuus",IF(C55&gt;100,"Tuella rahoitettu osuus ei voi olla yli 100",IF(AND(B55&gt;0,H55=""),"Pitoaika puuttuu",IF(E55&gt;H55,"Keski-ikä ei voi olla suurempi kuin pitoaika",IF(AND(B55&gt;0,E55=""),"Keski-ikä puuttuu",IF(AND(B55&gt;0,OR(H55&lt;Q55,H55&gt;R55)),"Syötetty pitoaika ei ole pitoaikavälin sisällä",IF(AND(B55&gt;0,O55=0),"Syötä kaivun hintavaikutus Kaivun hintavaikutus -välilehdelle","OK")))))))</f>
        <v>OK</v>
      </c>
      <c r="U55" s="94">
        <v>10</v>
      </c>
    </row>
    <row r="56" spans="1:21" ht="15.75" thickBot="1" x14ac:dyDescent="0.3">
      <c r="A56" s="60" t="s">
        <v>85</v>
      </c>
      <c r="B56" s="26">
        <f t="shared" si="43"/>
        <v>0</v>
      </c>
      <c r="C56" s="24"/>
      <c r="D56" s="21">
        <f t="shared" si="44"/>
        <v>0</v>
      </c>
      <c r="E56" s="21">
        <f>Parametrit!$B$4-2027</f>
        <v>-3</v>
      </c>
      <c r="F56" s="24"/>
      <c r="G56" s="24"/>
      <c r="H56" s="40" t="str">
        <f>IF('Investoinnit ennen 2024'!G56&gt;0,'Investoinnit ennen 2024'!G56,"")</f>
        <v/>
      </c>
      <c r="I56" s="26">
        <f t="shared" si="45"/>
        <v>0</v>
      </c>
      <c r="J56" s="21">
        <f t="shared" si="46"/>
        <v>0</v>
      </c>
      <c r="K56" s="21">
        <f t="shared" si="47"/>
        <v>0</v>
      </c>
      <c r="L56" s="21">
        <f t="shared" si="48"/>
        <v>0</v>
      </c>
      <c r="M56" s="22" cm="1">
        <f t="array" ref="M56">ROUND('Investoinnit ennen 2024'!K56*(Parametrit!$B$11/Parametrit!$B$7),_xlfn.IFS('2024'!U56=100,-2,'2024'!U56=10,-1,U56=1,0))</f>
        <v>0</v>
      </c>
      <c r="N56" s="22"/>
      <c r="O56" s="21"/>
      <c r="P56" s="21"/>
      <c r="Q56" s="23">
        <f>'Investoinnit ennen 2024'!M56</f>
        <v>15</v>
      </c>
      <c r="R56" s="92">
        <f>'Investoinnit ennen 2024'!N56</f>
        <v>25</v>
      </c>
      <c r="S56" s="11" t="str">
        <f t="shared" si="50"/>
        <v>OK</v>
      </c>
      <c r="U56" s="94">
        <v>10</v>
      </c>
    </row>
    <row r="57" spans="1:21" ht="15.75" thickBot="1" x14ac:dyDescent="0.3">
      <c r="A57" s="60" t="s">
        <v>86</v>
      </c>
      <c r="B57" s="26">
        <f t="shared" si="43"/>
        <v>0</v>
      </c>
      <c r="C57" s="24"/>
      <c r="D57" s="21">
        <f t="shared" si="44"/>
        <v>0</v>
      </c>
      <c r="E57" s="21">
        <f>Parametrit!$B$4-2027</f>
        <v>-3</v>
      </c>
      <c r="F57" s="24"/>
      <c r="G57" s="24"/>
      <c r="H57" s="40" t="str">
        <f>IF('Investoinnit ennen 2024'!G57&gt;0,'Investoinnit ennen 2024'!G57,"")</f>
        <v/>
      </c>
      <c r="I57" s="26">
        <f t="shared" si="45"/>
        <v>0</v>
      </c>
      <c r="J57" s="21">
        <f t="shared" si="46"/>
        <v>0</v>
      </c>
      <c r="K57" s="21">
        <f t="shared" si="47"/>
        <v>0</v>
      </c>
      <c r="L57" s="21">
        <f t="shared" si="48"/>
        <v>0</v>
      </c>
      <c r="M57" s="22" cm="1">
        <f t="array" ref="M57">ROUND('Investoinnit ennen 2024'!K57*(Parametrit!$B$11/Parametrit!$B$7),_xlfn.IFS('2024'!U57=100,-2,'2024'!U57=10,-1,U57=1,0))</f>
        <v>0</v>
      </c>
      <c r="N57" s="22"/>
      <c r="O57" s="21"/>
      <c r="P57" s="21"/>
      <c r="Q57" s="23">
        <f>'Investoinnit ennen 2024'!M57</f>
        <v>15</v>
      </c>
      <c r="R57" s="92">
        <f>'Investoinnit ennen 2024'!N57</f>
        <v>25</v>
      </c>
      <c r="S57" s="11" t="str">
        <f t="shared" si="50"/>
        <v>OK</v>
      </c>
      <c r="U57" s="94">
        <v>10</v>
      </c>
    </row>
    <row r="58" spans="1:21" ht="15.75" thickBot="1" x14ac:dyDescent="0.3">
      <c r="A58" s="27" t="s">
        <v>87</v>
      </c>
      <c r="B58" s="91"/>
      <c r="C58" s="86"/>
      <c r="D58" s="5"/>
      <c r="E58" s="5"/>
      <c r="F58" s="37"/>
      <c r="G58" s="37"/>
      <c r="H58" s="41"/>
      <c r="I58" s="91"/>
      <c r="J58" s="5"/>
      <c r="K58" s="5"/>
      <c r="L58" s="5"/>
      <c r="M58" s="89"/>
      <c r="N58" s="89"/>
      <c r="O58" s="5"/>
      <c r="P58" s="5"/>
      <c r="Q58" s="90"/>
      <c r="R58" s="87"/>
    </row>
    <row r="59" spans="1:21" ht="15.75" thickBot="1" x14ac:dyDescent="0.3">
      <c r="A59" s="58" t="s">
        <v>88</v>
      </c>
      <c r="B59" s="91"/>
      <c r="C59" s="86"/>
      <c r="D59" s="5"/>
      <c r="E59" s="5"/>
      <c r="F59" s="86"/>
      <c r="G59" s="86"/>
      <c r="H59" s="105"/>
      <c r="I59" s="91"/>
      <c r="J59" s="5"/>
      <c r="K59" s="5"/>
      <c r="L59" s="5"/>
      <c r="M59" s="89"/>
      <c r="N59" s="89"/>
      <c r="O59" s="5"/>
      <c r="P59" s="5"/>
      <c r="Q59" s="90"/>
      <c r="R59" s="87"/>
    </row>
    <row r="60" spans="1:21" ht="15.75" thickBot="1" x14ac:dyDescent="0.3">
      <c r="A60" s="60" t="s">
        <v>89</v>
      </c>
      <c r="B60" s="70">
        <f t="shared" ref="B60" si="51">F60-G60</f>
        <v>0</v>
      </c>
      <c r="C60" s="39"/>
      <c r="D60" s="25">
        <f t="shared" ref="D60" si="52">B60*C60/100</f>
        <v>0</v>
      </c>
      <c r="E60" s="25">
        <f>Parametrit!$B$4-2027</f>
        <v>-3</v>
      </c>
      <c r="F60" s="39"/>
      <c r="G60" s="39"/>
      <c r="H60" s="73" t="str">
        <f>IF('Investoinnit ennen 2024'!G60&gt;0,'Investoinnit ennen 2024'!G60,"")</f>
        <v/>
      </c>
      <c r="I60" s="70">
        <f t="shared" ref="I60" si="53">IF(N60="",(D60*(M60+O60))/1000,(D60*(N60+P60))/1000)</f>
        <v>0</v>
      </c>
      <c r="J60" s="25">
        <f t="shared" ref="J60" si="54">IF(D60=0,0,I60*(1-E60/H60))</f>
        <v>0</v>
      </c>
      <c r="K60" s="25">
        <f t="shared" ref="K60" si="55">IF(I60=0,0,I60/H60)</f>
        <v>0</v>
      </c>
      <c r="L60" s="25">
        <f t="shared" ref="L60" si="56">IF(N60="",(F60*(C60/100)*(M60+O60))/1000,(F60*(C60/100)*(N60+P60)/1000))</f>
        <v>0</v>
      </c>
      <c r="M60" s="22" cm="1">
        <f t="array" ref="M60">ROUND('Investoinnit ennen 2024'!K60*(Parametrit!$B$11/Parametrit!$B$7),_xlfn.IFS('2024'!U60=100,-2,'2024'!U60=10,-1,U60=1,0))</f>
        <v>0</v>
      </c>
      <c r="N60" s="88"/>
      <c r="O60" s="25"/>
      <c r="P60" s="25"/>
      <c r="Q60" s="93">
        <f>'Investoinnit ennen 2024'!M60</f>
        <v>20</v>
      </c>
      <c r="R60" s="95">
        <f>'Investoinnit ennen 2024'!N60</f>
        <v>20</v>
      </c>
      <c r="S60" s="11" t="str">
        <f t="shared" ref="S60" si="57">IF(AND(B60&gt;0,C60=""),"Ilmoita tuella rahoitettu osuus",IF(C60&gt;100,"Tuella rahoitettu osuus ei voi olla yli 100",IF(AND(B60&gt;0,H60=""),"Pitoaika puuttuu",IF(E60&gt;H60,"Keski-ikä ei voi olla suurempi kuin pitoaika",IF(AND(B60&gt;0,E60=""),"Keski-ikä puuttuu",IF(AND(B60&gt;0,OR(H60&lt;Q60,H60&gt;R60)),"Syötetty pitoaika ei ole pitoaikavälin sisällä",IF(AND(B60&gt;0,O60=0),"Syötä kaivun hintavaikutus Kaivun hintavaikutus -välilehdelle","OK")))))))</f>
        <v>OK</v>
      </c>
      <c r="U60" s="94">
        <v>100</v>
      </c>
    </row>
    <row r="61" spans="1:21" x14ac:dyDescent="0.25">
      <c r="I61" s="28">
        <f>SUM(I4:I60)</f>
        <v>0</v>
      </c>
      <c r="J61" s="28">
        <f>SUM(J4:J60)</f>
        <v>0</v>
      </c>
      <c r="K61" s="28">
        <f>SUM(K4:K60)</f>
        <v>0</v>
      </c>
      <c r="L61" s="28">
        <f>SUM(L4:L60)</f>
        <v>0</v>
      </c>
    </row>
    <row r="62" spans="1:21" x14ac:dyDescent="0.25">
      <c r="M62" s="55"/>
    </row>
  </sheetData>
  <sheetProtection algorithmName="SHA-512" hashValue="Y+1FvVGL/bWZH/Ud6/kjTsD04u2scOTZz9JKZYnzKglvbRa76kciKz5XJSZNrYHtsUnbIyRJ6iZiYwbRiNu1XQ==" saltValue="ujUbsseyCtSATi6hz7IuOQ==" spinCount="100000" sheet="1" objects="1" scenarios="1" sort="0" autoFilter="0"/>
  <autoFilter ref="A1:BO517" xr:uid="{F22F9294-8402-47BD-AD73-0370CEB3A533}"/>
  <conditionalFormatting sqref="S4:S60">
    <cfRule type="containsBlanks" dxfId="2" priority="1">
      <formula>LEN(TRIM(S4))=0</formula>
    </cfRule>
    <cfRule type="notContainsText" dxfId="1" priority="2" operator="notContains" text="OK">
      <formula>ISERROR(SEARCH("OK",S4))</formula>
    </cfRule>
    <cfRule type="containsText" dxfId="0" priority="3" operator="containsText" text="OK">
      <formula>NOT(ISERROR(SEARCH("OK",S4)))</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EF825-3788-4108-8689-B18FA4BC2B28}">
  <sheetPr codeName="Taul8"/>
  <dimension ref="A1:C7"/>
  <sheetViews>
    <sheetView workbookViewId="0">
      <selection activeCell="C3" sqref="C3"/>
    </sheetView>
  </sheetViews>
  <sheetFormatPr defaultRowHeight="15" x14ac:dyDescent="0.25"/>
  <cols>
    <col min="1" max="1" width="16.7109375" customWidth="1"/>
    <col min="2" max="2" width="15.7109375" customWidth="1"/>
    <col min="3" max="3" width="15" customWidth="1"/>
  </cols>
  <sheetData>
    <row r="1" spans="1:3" ht="21.75" customHeight="1" x14ac:dyDescent="0.25">
      <c r="A1" s="103" t="s">
        <v>96</v>
      </c>
      <c r="B1" s="101" t="s">
        <v>95</v>
      </c>
      <c r="C1" s="102"/>
    </row>
    <row r="2" spans="1:3" ht="15.75" thickBot="1" x14ac:dyDescent="0.3">
      <c r="A2" s="104"/>
      <c r="B2" s="51" t="s">
        <v>98</v>
      </c>
      <c r="C2" s="52" t="s">
        <v>97</v>
      </c>
    </row>
    <row r="3" spans="1:3" ht="15.75" thickBot="1" x14ac:dyDescent="0.3">
      <c r="A3" s="7" t="s">
        <v>11</v>
      </c>
      <c r="B3" s="8"/>
      <c r="C3" s="41"/>
    </row>
    <row r="4" spans="1:3" ht="15.75" thickBot="1" x14ac:dyDescent="0.3">
      <c r="A4" s="7">
        <v>2024</v>
      </c>
      <c r="B4" s="36"/>
      <c r="C4" s="41"/>
    </row>
    <row r="5" spans="1:3" ht="15.75" thickBot="1" x14ac:dyDescent="0.3">
      <c r="A5" s="7">
        <v>2025</v>
      </c>
      <c r="B5" s="36"/>
      <c r="C5" s="41"/>
    </row>
    <row r="6" spans="1:3" ht="15.75" thickBot="1" x14ac:dyDescent="0.3">
      <c r="A6" s="7">
        <v>2026</v>
      </c>
      <c r="B6" s="36"/>
      <c r="C6" s="41"/>
    </row>
    <row r="7" spans="1:3" ht="15.75" thickBot="1" x14ac:dyDescent="0.3">
      <c r="A7" s="7">
        <v>2027</v>
      </c>
      <c r="B7" s="45"/>
      <c r="C7" s="44"/>
    </row>
  </sheetData>
  <sheetProtection algorithmName="SHA-512" hashValue="uqVs3Sf/EbFX7WxTkFzVIJ+zpbqolX8oeOJKqWw53kLbDshVVu2A6SL46aL/zQF+rGTySlZlG6q0xZ97otnJIg==" saltValue="P7rqBrTfeomfgGFm8URkog==" spinCount="100000" sheet="1" objects="1" scenarios="1"/>
  <mergeCells count="2">
    <mergeCell ref="B1:C1"/>
    <mergeCell ref="A1:A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B31F9-253A-4480-9481-75B48B642937}">
  <sheetPr codeName="Taul9"/>
  <dimension ref="A1:B6"/>
  <sheetViews>
    <sheetView workbookViewId="0">
      <selection activeCell="B3" sqref="B3"/>
    </sheetView>
  </sheetViews>
  <sheetFormatPr defaultRowHeight="15" x14ac:dyDescent="0.25"/>
  <cols>
    <col min="1" max="1" width="29.28515625" customWidth="1"/>
    <col min="2" max="2" width="20.42578125" customWidth="1"/>
  </cols>
  <sheetData>
    <row r="1" spans="1:2" ht="15.75" thickBot="1" x14ac:dyDescent="0.3"/>
    <row r="2" spans="1:2" ht="24.75" customHeight="1" thickBot="1" x14ac:dyDescent="0.3">
      <c r="A2" s="30" t="s">
        <v>12</v>
      </c>
      <c r="B2" s="32">
        <f>Parametrit!B4</f>
        <v>2024</v>
      </c>
    </row>
    <row r="3" spans="1:2" ht="33.75" customHeight="1" thickBot="1" x14ac:dyDescent="0.3">
      <c r="A3" s="31" t="s">
        <v>29</v>
      </c>
      <c r="B3" s="50">
        <f>'Investoinnit ennen 2024'!H61+'2024'!I61+'2025'!I61+'2026'!I61+'2027'!I61</f>
        <v>0</v>
      </c>
    </row>
    <row r="4" spans="1:2" ht="30" customHeight="1" thickBot="1" x14ac:dyDescent="0.3">
      <c r="A4" s="31" t="s">
        <v>30</v>
      </c>
      <c r="B4" s="50">
        <f>'Investoinnit ennen 2024'!I61+'2024'!J61+'2025'!J61+'2026'!J61+'2027'!J61</f>
        <v>0</v>
      </c>
    </row>
    <row r="5" spans="1:2" ht="33.75" customHeight="1" thickBot="1" x14ac:dyDescent="0.3">
      <c r="A5" s="31" t="s">
        <v>31</v>
      </c>
      <c r="B5" s="50">
        <f>'Investoinnit ennen 2024'!J61+'2024'!K61+'2025'!K61+'2026'!K61+'2027'!K61</f>
        <v>0</v>
      </c>
    </row>
    <row r="6" spans="1:2" ht="31.5" customHeight="1" thickBot="1" x14ac:dyDescent="0.3">
      <c r="A6" s="31" t="s">
        <v>32</v>
      </c>
      <c r="B6" s="50" cm="1">
        <f t="array" ref="B6">_xlfn.IFS(B2=2024,'2024'!L61,Verkonarvolaskelma!B2=2025,'2025'!L61,Verkonarvolaskelma!B2=2026,'2026'!L61,Verkonarvolaskelma!B2=2027,'2027'!L61)</f>
        <v>0</v>
      </c>
    </row>
  </sheetData>
  <sheetProtection algorithmName="SHA-512" hashValue="N8maU43LE6gesfT/LOkbwmx8vZYP8pDMQNUw6vsn749aa35y8SPVTcHHyIjaTaPqvI09KR28V2NsBFb20TxdkQ==" saltValue="DHm7MVGFWyecuY8x+pJgH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d36fdc7-3a53-4fef-9e91-26432a069436" xsi:nil="true"/>
    <lcf76f155ced4ddcb4097134ff3c332f xmlns="c91791e4-78e4-4480-b884-7a0ffff5b2d1">
      <Terms xmlns="http://schemas.microsoft.com/office/infopath/2007/PartnerControls"/>
    </lcf76f155ced4ddcb4097134ff3c332f>
    <_Flow_SignoffStatus xmlns="c91791e4-78e4-4480-b884-7a0ffff5b2d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7508CB7E791F84AADE156FC4B998174" ma:contentTypeVersion="17" ma:contentTypeDescription="Create a new document." ma:contentTypeScope="" ma:versionID="8cacd049f9602b496beccee4d686b9f6">
  <xsd:schema xmlns:xsd="http://www.w3.org/2001/XMLSchema" xmlns:xs="http://www.w3.org/2001/XMLSchema" xmlns:p="http://schemas.microsoft.com/office/2006/metadata/properties" xmlns:ns2="c91791e4-78e4-4480-b884-7a0ffff5b2d1" xmlns:ns3="0d36fdc7-3a53-4fef-9e91-26432a069436" targetNamespace="http://schemas.microsoft.com/office/2006/metadata/properties" ma:root="true" ma:fieldsID="86b2206ea3c78c4908e6b04ad8927de4" ns2:_="" ns3:_="">
    <xsd:import namespace="c91791e4-78e4-4480-b884-7a0ffff5b2d1"/>
    <xsd:import namespace="0d36fdc7-3a53-4fef-9e91-26432a06943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ObjectDetectorVersions" minOccurs="0"/>
                <xsd:element ref="ns2:_Flow_SignoffStatu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1791e4-78e4-4480-b884-7a0ffff5b2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_Flow_SignoffStatus" ma:index="20" nillable="true" ma:displayName="Sign-off status" ma:internalName="Sign_x002d_off_x0020_status">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3e80df17-6dce-42fc-a3dc-94a0db4b211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d36fdc7-3a53-4fef-9e91-26432a069436"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1288058-6a91-46ae-81fb-e98671454f51}" ma:internalName="TaxCatchAll" ma:showField="CatchAllData" ma:web="0d36fdc7-3a53-4fef-9e91-26432a0694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B40C78-7AA1-43F1-A343-64FA92264800}">
  <ds:schemaRefs>
    <ds:schemaRef ds:uri="http://schemas.microsoft.com/sharepoint/v3/contenttype/forms"/>
  </ds:schemaRefs>
</ds:datastoreItem>
</file>

<file path=customXml/itemProps2.xml><?xml version="1.0" encoding="utf-8"?>
<ds:datastoreItem xmlns:ds="http://schemas.openxmlformats.org/officeDocument/2006/customXml" ds:itemID="{5D4A1D5A-DB5F-45E0-86ED-EB9F7C14721A}">
  <ds:schemaRefs>
    <ds:schemaRef ds:uri="http://schemas.microsoft.com/office/2006/metadata/properties"/>
    <ds:schemaRef ds:uri="http://purl.org/dc/terms/"/>
    <ds:schemaRef ds:uri="c91791e4-78e4-4480-b884-7a0ffff5b2d1"/>
    <ds:schemaRef ds:uri="http://purl.org/dc/dcmitype/"/>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0d36fdc7-3a53-4fef-9e91-26432a069436"/>
    <ds:schemaRef ds:uri="http://www.w3.org/XML/1998/namespace"/>
  </ds:schemaRefs>
</ds:datastoreItem>
</file>

<file path=customXml/itemProps3.xml><?xml version="1.0" encoding="utf-8"?>
<ds:datastoreItem xmlns:ds="http://schemas.openxmlformats.org/officeDocument/2006/customXml" ds:itemID="{C8F75B86-217C-424B-B73A-B4549D8B3A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1791e4-78e4-4480-b884-7a0ffff5b2d1"/>
    <ds:schemaRef ds:uri="0d36fdc7-3a53-4fef-9e91-26432a0694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9</vt:i4>
      </vt:variant>
    </vt:vector>
  </HeadingPairs>
  <TitlesOfParts>
    <vt:vector size="9" baseType="lpstr">
      <vt:lpstr>OHJEET</vt:lpstr>
      <vt:lpstr>Parametrit</vt:lpstr>
      <vt:lpstr>Investoinnit ennen 2024</vt:lpstr>
      <vt:lpstr>2024</vt:lpstr>
      <vt:lpstr>2025</vt:lpstr>
      <vt:lpstr>2026</vt:lpstr>
      <vt:lpstr>2027</vt:lpstr>
      <vt:lpstr>Kaivun hintavaikutus</vt:lpstr>
      <vt:lpstr>Verkonarvolaskelma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Valtteri Varonen</dc:creator>
  <cp:lastModifiedBy>Valtteri Varonen</cp:lastModifiedBy>
  <dcterms:created xsi:type="dcterms:W3CDTF">2025-01-28T14:09:38Z</dcterms:created>
  <dcterms:modified xsi:type="dcterms:W3CDTF">2025-02-24T10:35:42Z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0x01010077508CB7E791F84AADE156FC4B998174</vt:lpwstr>
  </property>
  <property fmtid="{D5CDD505-2E9C-101B-9397-08002B2CF9AE}" pid="3" name="MediaServiceImageTags">
    <vt:lpwstr/>
  </property>
</Properties>
</file>