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ämäTyökirja" defaultThemeVersion="202300"/>
  <mc:AlternateContent xmlns:mc="http://schemas.openxmlformats.org/markup-compatibility/2006">
    <mc:Choice Requires="x15">
      <x15ac:absPath xmlns:x15ac="http://schemas.microsoft.com/office/spreadsheetml/2010/11/ac" url="C:\Users\03073769\Work Folders\Rakennetiedot\Rakennetiedot 2024\"/>
    </mc:Choice>
  </mc:AlternateContent>
  <xr:revisionPtr revIDLastSave="0" documentId="13_ncr:1_{24BCBAEB-8A19-4DD8-A457-42E08588E9C6}" xr6:coauthVersionLast="47" xr6:coauthVersionMax="47" xr10:uidLastSave="{00000000-0000-0000-0000-000000000000}"/>
  <bookViews>
    <workbookView xWindow="-120" yWindow="-120" windowWidth="29040" windowHeight="15720" tabRatio="540" xr2:uid="{32A59E54-7C8E-422B-89B3-9D60CB397994}"/>
  </bookViews>
  <sheets>
    <sheet name="OHJEET" sheetId="6" r:id="rId1"/>
    <sheet name="Parametrit" sheetId="9" r:id="rId2"/>
    <sheet name="Investoinnit ennen 2024" sheetId="1" r:id="rId3"/>
    <sheet name="2024" sheetId="2" r:id="rId4"/>
    <sheet name="2025" sheetId="11" r:id="rId5"/>
    <sheet name="2026" sheetId="4" r:id="rId6"/>
    <sheet name="2027" sheetId="5" r:id="rId7"/>
    <sheet name="Kaivun hintavaikutus" sheetId="8" r:id="rId8"/>
    <sheet name="Verkonarvolaskelma" sheetId="7" r:id="rId9"/>
  </sheets>
  <definedNames>
    <definedName name="_xlnm._FilterDatabase" localSheetId="3" hidden="1">'2024'!$A$2:$U$517</definedName>
    <definedName name="_xlnm._FilterDatabase" localSheetId="4" hidden="1">'2025'!$A$2:$V$517</definedName>
    <definedName name="_xlnm._FilterDatabase" localSheetId="5" hidden="1">'2026'!$A$2:$V$517</definedName>
    <definedName name="_xlnm._FilterDatabase" localSheetId="6" hidden="1">'2027'!$A$2:$V$517</definedName>
    <definedName name="_xlnm._FilterDatabase" localSheetId="2" hidden="1">'Investoinnit ennen 2024'!$A$2:$O$517</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2" l="1"/>
  <c r="S516" i="2"/>
  <c r="S515" i="2"/>
  <c r="S514" i="2"/>
  <c r="S512" i="2"/>
  <c r="S511" i="2"/>
  <c r="S510" i="2"/>
  <c r="S508" i="2"/>
  <c r="S507" i="2"/>
  <c r="S506" i="2"/>
  <c r="S503" i="2"/>
  <c r="S501" i="2"/>
  <c r="S500" i="2"/>
  <c r="S499" i="2"/>
  <c r="S498" i="2"/>
  <c r="S497" i="2"/>
  <c r="S496" i="2"/>
  <c r="S495" i="2"/>
  <c r="S494" i="2"/>
  <c r="S490" i="2"/>
  <c r="S488" i="2"/>
  <c r="S487" i="2"/>
  <c r="S486" i="2"/>
  <c r="S484" i="2"/>
  <c r="S481" i="2"/>
  <c r="S479" i="2"/>
  <c r="S477" i="2"/>
  <c r="S475" i="2"/>
  <c r="S474" i="2"/>
  <c r="S473" i="2"/>
  <c r="S470" i="2"/>
  <c r="S469" i="2"/>
  <c r="S468" i="2"/>
  <c r="S467" i="2"/>
  <c r="S466" i="2"/>
  <c r="S465" i="2"/>
  <c r="S464" i="2"/>
  <c r="S463" i="2"/>
  <c r="S462" i="2"/>
  <c r="S461" i="2"/>
  <c r="S459" i="2"/>
  <c r="S456" i="2"/>
  <c r="S455" i="2"/>
  <c r="S454" i="2"/>
  <c r="S452" i="2"/>
  <c r="S450" i="2"/>
  <c r="S449" i="2"/>
  <c r="S448" i="2"/>
  <c r="S447" i="2"/>
  <c r="S446" i="2"/>
  <c r="S445" i="2"/>
  <c r="S444" i="2"/>
  <c r="S443" i="2"/>
  <c r="S441" i="2"/>
  <c r="S440" i="2"/>
  <c r="S439" i="2"/>
  <c r="S437" i="2"/>
  <c r="S435" i="2"/>
  <c r="S434" i="2"/>
  <c r="S433" i="2"/>
  <c r="S432" i="2"/>
  <c r="S431" i="2"/>
  <c r="S430" i="2"/>
  <c r="S429" i="2"/>
  <c r="S428" i="2"/>
  <c r="S425" i="2"/>
  <c r="S424" i="2"/>
  <c r="S423" i="2"/>
  <c r="S421" i="2"/>
  <c r="S420" i="2"/>
  <c r="S419" i="2"/>
  <c r="S418" i="2"/>
  <c r="S417" i="2"/>
  <c r="S416" i="2"/>
  <c r="S415" i="2"/>
  <c r="S412" i="2"/>
  <c r="S411" i="2"/>
  <c r="S410" i="2"/>
  <c r="S408" i="2"/>
  <c r="S407" i="2"/>
  <c r="S406" i="2"/>
  <c r="S404" i="2"/>
  <c r="S403" i="2"/>
  <c r="S401" i="2"/>
  <c r="S400" i="2"/>
  <c r="S399" i="2"/>
  <c r="S398" i="2"/>
  <c r="S397" i="2"/>
  <c r="S396" i="2"/>
  <c r="S395" i="2"/>
  <c r="S392" i="2"/>
  <c r="S391" i="2"/>
  <c r="S390" i="2"/>
  <c r="S388" i="2"/>
  <c r="S387" i="2"/>
  <c r="S385" i="2"/>
  <c r="S384" i="2"/>
  <c r="S383" i="2"/>
  <c r="S382" i="2"/>
  <c r="S381" i="2"/>
  <c r="S380" i="2"/>
  <c r="S379" i="2"/>
  <c r="S376" i="2"/>
  <c r="S375" i="2"/>
  <c r="S374" i="2"/>
  <c r="S372" i="2"/>
  <c r="S371" i="2"/>
  <c r="S370" i="2"/>
  <c r="S369" i="2"/>
  <c r="S368" i="2"/>
  <c r="S367" i="2"/>
  <c r="S366" i="2"/>
  <c r="S365" i="2"/>
  <c r="S364" i="2"/>
  <c r="S363" i="2"/>
  <c r="S362" i="2"/>
  <c r="S359" i="2"/>
  <c r="S357" i="2"/>
  <c r="S356" i="2"/>
  <c r="S355" i="2"/>
  <c r="S353" i="2"/>
  <c r="S352" i="2"/>
  <c r="S351" i="2"/>
  <c r="S350" i="2"/>
  <c r="S349" i="2"/>
  <c r="S348" i="2"/>
  <c r="S345" i="2"/>
  <c r="S343" i="2"/>
  <c r="S342" i="2"/>
  <c r="S340" i="2"/>
  <c r="S339" i="2"/>
  <c r="S338" i="2"/>
  <c r="S337" i="2"/>
  <c r="S336" i="2"/>
  <c r="S335" i="2"/>
  <c r="S332" i="2"/>
  <c r="S331" i="2"/>
  <c r="S330" i="2"/>
  <c r="S329" i="2"/>
  <c r="S327" i="2"/>
  <c r="S326" i="2"/>
  <c r="S325" i="2"/>
  <c r="S323" i="2"/>
  <c r="S322" i="2"/>
  <c r="S321" i="2"/>
  <c r="S320" i="2"/>
  <c r="S319" i="2"/>
  <c r="S318" i="2"/>
  <c r="S316" i="2"/>
  <c r="S315" i="2"/>
  <c r="S314" i="2"/>
  <c r="S313" i="2"/>
  <c r="S312" i="2"/>
  <c r="S311" i="2"/>
  <c r="S310" i="2"/>
  <c r="S309" i="2"/>
  <c r="S307" i="2"/>
  <c r="S306" i="2"/>
  <c r="S305" i="2"/>
  <c r="S304" i="2"/>
  <c r="S303" i="2"/>
  <c r="S302" i="2"/>
  <c r="S301" i="2"/>
  <c r="S300" i="2"/>
  <c r="S298" i="2"/>
  <c r="S297" i="2"/>
  <c r="S296" i="2"/>
  <c r="S295" i="2"/>
  <c r="S294" i="2"/>
  <c r="S293" i="2"/>
  <c r="S292" i="2"/>
  <c r="S291" i="2"/>
  <c r="S289" i="2"/>
  <c r="S288" i="2"/>
  <c r="S287" i="2"/>
  <c r="S282" i="2"/>
  <c r="S281" i="2"/>
  <c r="S280" i="2"/>
  <c r="S279" i="2"/>
  <c r="S276" i="2"/>
  <c r="S275" i="2"/>
  <c r="S274" i="2"/>
  <c r="S273" i="2"/>
  <c r="S272" i="2"/>
  <c r="S270" i="2"/>
  <c r="S269" i="2"/>
  <c r="S268" i="2"/>
  <c r="S266" i="2"/>
  <c r="S265" i="2"/>
  <c r="S264" i="2"/>
  <c r="S263" i="2"/>
  <c r="S262" i="2"/>
  <c r="S261" i="2"/>
  <c r="S260" i="2"/>
  <c r="S259" i="2"/>
  <c r="S258" i="2"/>
  <c r="S257" i="2"/>
  <c r="S256" i="2"/>
  <c r="S255" i="2"/>
  <c r="S254" i="2"/>
  <c r="S252" i="2"/>
  <c r="S251" i="2"/>
  <c r="S250" i="2"/>
  <c r="S249" i="2"/>
  <c r="S248" i="2"/>
  <c r="S247" i="2"/>
  <c r="S246" i="2"/>
  <c r="S245" i="2"/>
  <c r="S244" i="2"/>
  <c r="S243" i="2"/>
  <c r="S242" i="2"/>
  <c r="S241" i="2"/>
  <c r="S240" i="2"/>
  <c r="S236" i="2"/>
  <c r="S234" i="2"/>
  <c r="S233" i="2"/>
  <c r="S232" i="2"/>
  <c r="S231" i="2"/>
  <c r="S229" i="2"/>
  <c r="S228" i="2"/>
  <c r="S227" i="2"/>
  <c r="S226" i="2"/>
  <c r="S225" i="2"/>
  <c r="S223" i="2"/>
  <c r="S222" i="2"/>
  <c r="S221" i="2"/>
  <c r="S219" i="2"/>
  <c r="S218" i="2"/>
  <c r="S217" i="2"/>
  <c r="S215" i="2"/>
  <c r="S214" i="2"/>
  <c r="S212" i="2"/>
  <c r="S211" i="2"/>
  <c r="S210" i="2"/>
  <c r="S209" i="2"/>
  <c r="S208" i="2"/>
  <c r="S207" i="2"/>
  <c r="S206" i="2"/>
  <c r="S205" i="2"/>
  <c r="S204" i="2"/>
  <c r="S203" i="2"/>
  <c r="S201" i="2"/>
  <c r="S200" i="2"/>
  <c r="S199" i="2"/>
  <c r="S198" i="2"/>
  <c r="S197" i="2"/>
  <c r="S196" i="2"/>
  <c r="S195" i="2"/>
  <c r="S194" i="2"/>
  <c r="S193" i="2"/>
  <c r="S192" i="2"/>
  <c r="S189" i="2"/>
  <c r="S188" i="2"/>
  <c r="S186" i="2"/>
  <c r="S185" i="2"/>
  <c r="S184" i="2"/>
  <c r="S183" i="2"/>
  <c r="S181" i="2"/>
  <c r="S180" i="2"/>
  <c r="S178" i="2"/>
  <c r="S177" i="2"/>
  <c r="S176" i="2"/>
  <c r="S175" i="2"/>
  <c r="S172" i="2"/>
  <c r="S171" i="2"/>
  <c r="S169" i="2"/>
  <c r="S168" i="2"/>
  <c r="S167" i="2"/>
  <c r="S166" i="2"/>
  <c r="S165" i="2"/>
  <c r="S164" i="2"/>
  <c r="S163" i="2"/>
  <c r="S161" i="2"/>
  <c r="S160" i="2"/>
  <c r="S159" i="2"/>
  <c r="S158" i="2"/>
  <c r="S157" i="2"/>
  <c r="S156" i="2"/>
  <c r="S155" i="2"/>
  <c r="S153" i="2"/>
  <c r="S152" i="2"/>
  <c r="S151" i="2"/>
  <c r="S150" i="2"/>
  <c r="S149" i="2"/>
  <c r="S148" i="2"/>
  <c r="S147" i="2"/>
  <c r="S146" i="2"/>
  <c r="S145" i="2"/>
  <c r="S144" i="2"/>
  <c r="S143" i="2"/>
  <c r="S141" i="2"/>
  <c r="S140" i="2"/>
  <c r="S139" i="2"/>
  <c r="S138" i="2"/>
  <c r="S137" i="2"/>
  <c r="S136" i="2"/>
  <c r="S135" i="2"/>
  <c r="S134" i="2"/>
  <c r="S133" i="2"/>
  <c r="S132" i="2"/>
  <c r="S131" i="2"/>
  <c r="S128" i="2"/>
  <c r="S127" i="2"/>
  <c r="S126" i="2"/>
  <c r="S124" i="2"/>
  <c r="S123" i="2"/>
  <c r="S122" i="2"/>
  <c r="S121" i="2"/>
  <c r="S120" i="2"/>
  <c r="S119" i="2"/>
  <c r="S117" i="2"/>
  <c r="S116" i="2"/>
  <c r="S115" i="2"/>
  <c r="S114" i="2"/>
  <c r="S113" i="2"/>
  <c r="S112" i="2"/>
  <c r="S110" i="2"/>
  <c r="S109" i="2"/>
  <c r="S108" i="2"/>
  <c r="S107" i="2"/>
  <c r="S106" i="2"/>
  <c r="S105" i="2"/>
  <c r="S103" i="2"/>
  <c r="S102" i="2"/>
  <c r="S101" i="2"/>
  <c r="S100" i="2"/>
  <c r="S99" i="2"/>
  <c r="S96" i="2"/>
  <c r="S95" i="2"/>
  <c r="S94" i="2"/>
  <c r="S93" i="2"/>
  <c r="S92" i="2"/>
  <c r="S91" i="2"/>
  <c r="S90" i="2"/>
  <c r="S89" i="2"/>
  <c r="S88" i="2"/>
  <c r="S87" i="2"/>
  <c r="S85" i="2"/>
  <c r="S84" i="2"/>
  <c r="S82" i="2"/>
  <c r="S81" i="2"/>
  <c r="S80" i="2"/>
  <c r="S79" i="2"/>
  <c r="S78" i="2"/>
  <c r="S77" i="2"/>
  <c r="S76" i="2"/>
  <c r="S75" i="2"/>
  <c r="S74" i="2"/>
  <c r="S73" i="2"/>
  <c r="S72" i="2"/>
  <c r="S71" i="2"/>
  <c r="S70" i="2"/>
  <c r="S69" i="2"/>
  <c r="S68" i="2"/>
  <c r="S67" i="2"/>
  <c r="S65" i="2"/>
  <c r="S64" i="2"/>
  <c r="S63" i="2"/>
  <c r="S62" i="2"/>
  <c r="S61" i="2"/>
  <c r="S60" i="2"/>
  <c r="S59" i="2"/>
  <c r="S58" i="2"/>
  <c r="S57" i="2"/>
  <c r="S56" i="2"/>
  <c r="S54" i="2"/>
  <c r="S53" i="2"/>
  <c r="S52" i="2"/>
  <c r="S51" i="2"/>
  <c r="S50" i="2"/>
  <c r="S49" i="2"/>
  <c r="S46" i="2"/>
  <c r="S45" i="2"/>
  <c r="S43" i="2"/>
  <c r="S42" i="2"/>
  <c r="S41" i="2"/>
  <c r="S40" i="2"/>
  <c r="S38" i="2"/>
  <c r="S37" i="2"/>
  <c r="S36" i="2"/>
  <c r="S35" i="2"/>
  <c r="S34" i="2"/>
  <c r="S33" i="2"/>
  <c r="S32" i="2"/>
  <c r="S30" i="2"/>
  <c r="S29" i="2"/>
  <c r="S28" i="2"/>
  <c r="S26" i="2"/>
  <c r="S25" i="2"/>
  <c r="S24" i="2"/>
  <c r="S23" i="2"/>
  <c r="S22" i="2"/>
  <c r="S21" i="2"/>
  <c r="S20" i="2"/>
  <c r="S19" i="2"/>
  <c r="S18" i="2"/>
  <c r="S17" i="2"/>
  <c r="S16" i="2"/>
  <c r="S15" i="2"/>
  <c r="S14" i="2"/>
  <c r="S13" i="2"/>
  <c r="S11" i="2"/>
  <c r="S9" i="2"/>
  <c r="S8" i="2"/>
  <c r="S7" i="2"/>
  <c r="S6" i="2"/>
  <c r="S516" i="11"/>
  <c r="S515" i="11"/>
  <c r="S514" i="11"/>
  <c r="S512" i="11"/>
  <c r="S511" i="11"/>
  <c r="S510" i="11"/>
  <c r="S508" i="11"/>
  <c r="S507" i="11"/>
  <c r="S506" i="11"/>
  <c r="S503" i="11"/>
  <c r="S501" i="11"/>
  <c r="S500" i="11"/>
  <c r="S499" i="11"/>
  <c r="S498" i="11"/>
  <c r="S497" i="11"/>
  <c r="S496" i="11"/>
  <c r="S495" i="11"/>
  <c r="S494" i="11"/>
  <c r="S490" i="11"/>
  <c r="S488" i="11"/>
  <c r="S487" i="11"/>
  <c r="S486" i="11"/>
  <c r="S484" i="11"/>
  <c r="S481" i="11"/>
  <c r="S479" i="11"/>
  <c r="S477" i="11"/>
  <c r="S475" i="11"/>
  <c r="S474" i="11"/>
  <c r="S473" i="11"/>
  <c r="S470" i="11"/>
  <c r="S469" i="11"/>
  <c r="S468" i="11"/>
  <c r="S467" i="11"/>
  <c r="S466" i="11"/>
  <c r="S465" i="11"/>
  <c r="S464" i="11"/>
  <c r="S463" i="11"/>
  <c r="S462" i="11"/>
  <c r="S461" i="11"/>
  <c r="S459" i="11"/>
  <c r="S456" i="11"/>
  <c r="S455" i="11"/>
  <c r="S454" i="11"/>
  <c r="S452" i="11"/>
  <c r="S450" i="11"/>
  <c r="S449" i="11"/>
  <c r="S448" i="11"/>
  <c r="S447" i="11"/>
  <c r="S446" i="11"/>
  <c r="S445" i="11"/>
  <c r="S444" i="11"/>
  <c r="S443" i="11"/>
  <c r="S441" i="11"/>
  <c r="S440" i="11"/>
  <c r="S439" i="11"/>
  <c r="S437" i="11"/>
  <c r="S435" i="11"/>
  <c r="S434" i="11"/>
  <c r="S433" i="11"/>
  <c r="S432" i="11"/>
  <c r="S431" i="11"/>
  <c r="S430" i="11"/>
  <c r="S429" i="11"/>
  <c r="S428" i="11"/>
  <c r="S425" i="11"/>
  <c r="S424" i="11"/>
  <c r="S423" i="11"/>
  <c r="S421" i="11"/>
  <c r="S420" i="11"/>
  <c r="S419" i="11"/>
  <c r="S418" i="11"/>
  <c r="S417" i="11"/>
  <c r="S416" i="11"/>
  <c r="S415" i="11"/>
  <c r="S412" i="11"/>
  <c r="S411" i="11"/>
  <c r="S410" i="11"/>
  <c r="S408" i="11"/>
  <c r="S407" i="11"/>
  <c r="S406" i="11"/>
  <c r="S404" i="11"/>
  <c r="S403" i="11"/>
  <c r="S401" i="11"/>
  <c r="S400" i="11"/>
  <c r="S399" i="11"/>
  <c r="S398" i="11"/>
  <c r="S397" i="11"/>
  <c r="S396" i="11"/>
  <c r="S395" i="11"/>
  <c r="S392" i="11"/>
  <c r="S391" i="11"/>
  <c r="S390" i="11"/>
  <c r="S388" i="11"/>
  <c r="S387" i="11"/>
  <c r="S385" i="11"/>
  <c r="S384" i="11"/>
  <c r="S383" i="11"/>
  <c r="S382" i="11"/>
  <c r="S381" i="11"/>
  <c r="S380" i="11"/>
  <c r="S379" i="11"/>
  <c r="S376" i="11"/>
  <c r="S375" i="11"/>
  <c r="S374" i="11"/>
  <c r="S372" i="11"/>
  <c r="S371" i="11"/>
  <c r="S370" i="11"/>
  <c r="S369" i="11"/>
  <c r="S368" i="11"/>
  <c r="S367" i="11"/>
  <c r="S366" i="11"/>
  <c r="S365" i="11"/>
  <c r="S364" i="11"/>
  <c r="S363" i="11"/>
  <c r="S362" i="11"/>
  <c r="S359" i="11"/>
  <c r="S357" i="11"/>
  <c r="S356" i="11"/>
  <c r="S355" i="11"/>
  <c r="S353" i="11"/>
  <c r="S352" i="11"/>
  <c r="S351" i="11"/>
  <c r="S350" i="11"/>
  <c r="S349" i="11"/>
  <c r="S348" i="11"/>
  <c r="S345" i="11"/>
  <c r="S343" i="11"/>
  <c r="S342" i="11"/>
  <c r="S340" i="11"/>
  <c r="S339" i="11"/>
  <c r="S338" i="11"/>
  <c r="S337" i="11"/>
  <c r="S336" i="11"/>
  <c r="S335" i="11"/>
  <c r="S332" i="11"/>
  <c r="S331" i="11"/>
  <c r="S330" i="11"/>
  <c r="S329" i="11"/>
  <c r="S327" i="11"/>
  <c r="S326" i="11"/>
  <c r="S325" i="11"/>
  <c r="S323" i="11"/>
  <c r="S322" i="11"/>
  <c r="S321" i="11"/>
  <c r="S320" i="11"/>
  <c r="S319" i="11"/>
  <c r="S318" i="11"/>
  <c r="S316" i="11"/>
  <c r="S315" i="11"/>
  <c r="S314" i="11"/>
  <c r="S313" i="11"/>
  <c r="S312" i="11"/>
  <c r="S311" i="11"/>
  <c r="S310" i="11"/>
  <c r="S309" i="11"/>
  <c r="S307" i="11"/>
  <c r="S306" i="11"/>
  <c r="S305" i="11"/>
  <c r="S304" i="11"/>
  <c r="S303" i="11"/>
  <c r="S302" i="11"/>
  <c r="S301" i="11"/>
  <c r="S300" i="11"/>
  <c r="S298" i="11"/>
  <c r="S297" i="11"/>
  <c r="S296" i="11"/>
  <c r="S295" i="11"/>
  <c r="S294" i="11"/>
  <c r="S293" i="11"/>
  <c r="S292" i="11"/>
  <c r="S291" i="11"/>
  <c r="S289" i="11"/>
  <c r="S288" i="11"/>
  <c r="S287" i="11"/>
  <c r="S282" i="11"/>
  <c r="S281" i="11"/>
  <c r="S280" i="11"/>
  <c r="S279" i="11"/>
  <c r="S276" i="11"/>
  <c r="S275" i="11"/>
  <c r="S274" i="11"/>
  <c r="S273" i="11"/>
  <c r="S272" i="11"/>
  <c r="S270" i="11"/>
  <c r="S269" i="11"/>
  <c r="S268" i="11"/>
  <c r="S266" i="11"/>
  <c r="S265" i="11"/>
  <c r="S264" i="11"/>
  <c r="S263" i="11"/>
  <c r="S262" i="11"/>
  <c r="S261" i="11"/>
  <c r="S260" i="11"/>
  <c r="S259" i="11"/>
  <c r="S258" i="11"/>
  <c r="S257" i="11"/>
  <c r="S256" i="11"/>
  <c r="S255" i="11"/>
  <c r="S254" i="11"/>
  <c r="S252" i="11"/>
  <c r="S251" i="11"/>
  <c r="S250" i="11"/>
  <c r="S249" i="11"/>
  <c r="S248" i="11"/>
  <c r="S247" i="11"/>
  <c r="S246" i="11"/>
  <c r="S245" i="11"/>
  <c r="S244" i="11"/>
  <c r="S243" i="11"/>
  <c r="S242" i="11"/>
  <c r="S241" i="11"/>
  <c r="S240" i="11"/>
  <c r="S236" i="11"/>
  <c r="S234" i="11"/>
  <c r="S233" i="11"/>
  <c r="S232" i="11"/>
  <c r="S231" i="11"/>
  <c r="S229" i="11"/>
  <c r="S228" i="11"/>
  <c r="S227" i="11"/>
  <c r="S226" i="11"/>
  <c r="S225" i="11"/>
  <c r="S223" i="11"/>
  <c r="S222" i="11"/>
  <c r="S221" i="11"/>
  <c r="S219" i="11"/>
  <c r="S218" i="11"/>
  <c r="S217" i="11"/>
  <c r="S215" i="11"/>
  <c r="S214" i="11"/>
  <c r="S212" i="11"/>
  <c r="S211" i="11"/>
  <c r="S210" i="11"/>
  <c r="S209" i="11"/>
  <c r="S208" i="11"/>
  <c r="S207" i="11"/>
  <c r="S206" i="11"/>
  <c r="S205" i="11"/>
  <c r="S204" i="11"/>
  <c r="S203" i="11"/>
  <c r="S201" i="11"/>
  <c r="S200" i="11"/>
  <c r="S199" i="11"/>
  <c r="S198" i="11"/>
  <c r="S197" i="11"/>
  <c r="S196" i="11"/>
  <c r="S195" i="11"/>
  <c r="S194" i="11"/>
  <c r="S193" i="11"/>
  <c r="S192" i="11"/>
  <c r="S189" i="11"/>
  <c r="S188" i="11"/>
  <c r="S186" i="11"/>
  <c r="S185" i="11"/>
  <c r="S184" i="11"/>
  <c r="S183" i="11"/>
  <c r="S181" i="11"/>
  <c r="S180" i="11"/>
  <c r="S178" i="11"/>
  <c r="S177" i="11"/>
  <c r="S176" i="11"/>
  <c r="S175" i="11"/>
  <c r="S172" i="11"/>
  <c r="S171" i="11"/>
  <c r="S169" i="11"/>
  <c r="S168" i="11"/>
  <c r="S167" i="11"/>
  <c r="S166" i="11"/>
  <c r="S165" i="11"/>
  <c r="S164" i="11"/>
  <c r="S163" i="11"/>
  <c r="S161" i="11"/>
  <c r="S160" i="11"/>
  <c r="S159" i="11"/>
  <c r="S158" i="11"/>
  <c r="S157" i="11"/>
  <c r="S156" i="11"/>
  <c r="S155" i="11"/>
  <c r="S153" i="11"/>
  <c r="S152" i="11"/>
  <c r="S151" i="11"/>
  <c r="S150" i="11"/>
  <c r="S149" i="11"/>
  <c r="S148" i="11"/>
  <c r="S147" i="11"/>
  <c r="S146" i="11"/>
  <c r="S145" i="11"/>
  <c r="S144" i="11"/>
  <c r="S143" i="11"/>
  <c r="S141" i="11"/>
  <c r="S140" i="11"/>
  <c r="S139" i="11"/>
  <c r="S138" i="11"/>
  <c r="S137" i="11"/>
  <c r="S136" i="11"/>
  <c r="S135" i="11"/>
  <c r="S134" i="11"/>
  <c r="S133" i="11"/>
  <c r="S132" i="11"/>
  <c r="S131" i="11"/>
  <c r="S128" i="11"/>
  <c r="S127" i="11"/>
  <c r="S126" i="11"/>
  <c r="S124" i="11"/>
  <c r="S123" i="11"/>
  <c r="S122" i="11"/>
  <c r="S121" i="11"/>
  <c r="S120" i="11"/>
  <c r="S119" i="11"/>
  <c r="S117" i="11"/>
  <c r="S116" i="11"/>
  <c r="S115" i="11"/>
  <c r="S114" i="11"/>
  <c r="S113" i="11"/>
  <c r="S112" i="11"/>
  <c r="S110" i="11"/>
  <c r="S109" i="11"/>
  <c r="S108" i="11"/>
  <c r="S107" i="11"/>
  <c r="S106" i="11"/>
  <c r="S105" i="11"/>
  <c r="S103" i="11"/>
  <c r="S102" i="11"/>
  <c r="S101" i="11"/>
  <c r="S100" i="11"/>
  <c r="S99" i="11"/>
  <c r="S96" i="11"/>
  <c r="S95" i="11"/>
  <c r="S94" i="11"/>
  <c r="S93" i="11"/>
  <c r="S92" i="11"/>
  <c r="S91" i="11"/>
  <c r="S90" i="11"/>
  <c r="S89" i="11"/>
  <c r="S88" i="11"/>
  <c r="S87" i="11"/>
  <c r="S85" i="11"/>
  <c r="S84" i="11"/>
  <c r="S82" i="11"/>
  <c r="S81" i="11"/>
  <c r="S80" i="11"/>
  <c r="S79" i="11"/>
  <c r="S78" i="11"/>
  <c r="S77" i="11"/>
  <c r="S76" i="11"/>
  <c r="S75" i="11"/>
  <c r="S74" i="11"/>
  <c r="S73" i="11"/>
  <c r="S72" i="11"/>
  <c r="S71" i="11"/>
  <c r="S70" i="11"/>
  <c r="S69" i="11"/>
  <c r="S68" i="11"/>
  <c r="S67" i="11"/>
  <c r="S65" i="11"/>
  <c r="S64" i="11"/>
  <c r="S63" i="11"/>
  <c r="S62" i="11"/>
  <c r="S61" i="11"/>
  <c r="S60" i="11"/>
  <c r="S59" i="11"/>
  <c r="S58" i="11"/>
  <c r="S57" i="11"/>
  <c r="S56" i="11"/>
  <c r="S54" i="11"/>
  <c r="S53" i="11"/>
  <c r="S52" i="11"/>
  <c r="S51" i="11"/>
  <c r="S50" i="11"/>
  <c r="S49" i="11"/>
  <c r="S46" i="11"/>
  <c r="S45" i="11"/>
  <c r="S43" i="11"/>
  <c r="S42" i="11"/>
  <c r="S41" i="11"/>
  <c r="S40" i="11"/>
  <c r="S38" i="11"/>
  <c r="S37" i="11"/>
  <c r="S36" i="11"/>
  <c r="S35" i="11"/>
  <c r="S34" i="11"/>
  <c r="S33" i="11"/>
  <c r="S32" i="11"/>
  <c r="S30" i="11"/>
  <c r="S29" i="11"/>
  <c r="S28" i="11"/>
  <c r="S26" i="11"/>
  <c r="S25" i="11"/>
  <c r="S24" i="11"/>
  <c r="S23" i="11"/>
  <c r="S22" i="11"/>
  <c r="S21" i="11"/>
  <c r="S20" i="11"/>
  <c r="S19" i="11"/>
  <c r="S18" i="11"/>
  <c r="S17" i="11"/>
  <c r="S16" i="11"/>
  <c r="S15" i="11"/>
  <c r="S14" i="11"/>
  <c r="S13" i="11"/>
  <c r="S11" i="11"/>
  <c r="S9" i="11"/>
  <c r="S8" i="11"/>
  <c r="S7" i="11"/>
  <c r="S6" i="11"/>
  <c r="H236" i="2"/>
  <c r="H128" i="2"/>
  <c r="H335" i="2"/>
  <c r="H131" i="2"/>
  <c r="H6" i="2"/>
  <c r="M5" i="2" l="1" a="1"/>
  <c r="M5" i="2" s="1"/>
  <c r="B5" i="11" l="1"/>
  <c r="S5" i="11" s="1"/>
  <c r="P343" i="2" a="1"/>
  <c r="P343" i="2" s="1"/>
  <c r="P342" i="2" a="1"/>
  <c r="P342" i="2" s="1"/>
  <c r="P336" i="2" a="1"/>
  <c r="P336" i="2" s="1"/>
  <c r="P337" i="2" a="1"/>
  <c r="P337" i="2" s="1"/>
  <c r="P338" i="2" a="1"/>
  <c r="P338" i="2" s="1"/>
  <c r="P339" i="2" a="1"/>
  <c r="P339" i="2"/>
  <c r="P340" i="2" a="1"/>
  <c r="P340" i="2" s="1"/>
  <c r="P335" i="2" a="1"/>
  <c r="P335" i="2" s="1"/>
  <c r="O343" i="2" a="1"/>
  <c r="O343" i="2" s="1"/>
  <c r="O342" i="2" a="1"/>
  <c r="O342" i="2" s="1"/>
  <c r="O336" i="2" a="1"/>
  <c r="O336" i="2" s="1"/>
  <c r="O337" i="2" a="1"/>
  <c r="O337" i="2" s="1"/>
  <c r="O338" i="2" a="1"/>
  <c r="O338" i="2" s="1"/>
  <c r="O339" i="2" a="1"/>
  <c r="O339" i="2" s="1"/>
  <c r="O340" i="2" a="1"/>
  <c r="O340" i="2"/>
  <c r="O335" i="2" a="1"/>
  <c r="O335" i="2" s="1"/>
  <c r="P236" i="2" a="1"/>
  <c r="P236" i="2" s="1"/>
  <c r="P144" i="2" a="1"/>
  <c r="P144" i="2" s="1"/>
  <c r="P145" i="2" a="1"/>
  <c r="P145" i="2" s="1"/>
  <c r="P146" i="2" a="1"/>
  <c r="P146" i="2" s="1"/>
  <c r="P147" i="2" a="1"/>
  <c r="P147" i="2" s="1"/>
  <c r="P148" i="2" a="1"/>
  <c r="P148" i="2" s="1"/>
  <c r="P149" i="2" a="1"/>
  <c r="P149" i="2"/>
  <c r="P150" i="2" a="1"/>
  <c r="P150" i="2" s="1"/>
  <c r="P151" i="2" a="1"/>
  <c r="P151" i="2" s="1"/>
  <c r="P152" i="2" a="1"/>
  <c r="P152" i="2" s="1"/>
  <c r="P153" i="2" a="1"/>
  <c r="P153" i="2" s="1"/>
  <c r="P143" i="2" a="1"/>
  <c r="P143" i="2" s="1"/>
  <c r="P132" i="2" a="1"/>
  <c r="P132" i="2" s="1"/>
  <c r="P133" i="2" a="1"/>
  <c r="P133" i="2" s="1"/>
  <c r="P134" i="2" a="1"/>
  <c r="P134" i="2" s="1"/>
  <c r="P135" i="2" a="1"/>
  <c r="P135" i="2" s="1"/>
  <c r="P136" i="2" a="1"/>
  <c r="P136" i="2" s="1"/>
  <c r="P137" i="2" a="1"/>
  <c r="P137" i="2" s="1"/>
  <c r="P138" i="2" a="1"/>
  <c r="P138" i="2" s="1"/>
  <c r="P139" i="2" a="1"/>
  <c r="P139" i="2" s="1"/>
  <c r="P140" i="2" a="1"/>
  <c r="P140" i="2" s="1"/>
  <c r="P141" i="2" a="1"/>
  <c r="P141" i="2" s="1"/>
  <c r="P131" i="2" a="1"/>
  <c r="P131" i="2" s="1"/>
  <c r="P57" i="2" a="1"/>
  <c r="P57" i="2" s="1"/>
  <c r="P58" i="2" a="1"/>
  <c r="P58" i="2" s="1"/>
  <c r="P59" i="2" a="1"/>
  <c r="P59" i="2" s="1"/>
  <c r="P60" i="2" a="1"/>
  <c r="P60" i="2" s="1"/>
  <c r="P61" i="2" a="1"/>
  <c r="P61" i="2" s="1"/>
  <c r="P62" i="2" a="1"/>
  <c r="P62" i="2"/>
  <c r="P63" i="2" a="1"/>
  <c r="P63" i="2" s="1"/>
  <c r="P64" i="2" a="1"/>
  <c r="P64" i="2" s="1"/>
  <c r="P65" i="2" a="1"/>
  <c r="P65" i="2" s="1"/>
  <c r="P56" i="2" a="1"/>
  <c r="P56" i="2" s="1"/>
  <c r="P56" i="11" a="1"/>
  <c r="P56" i="11" s="1"/>
  <c r="O236" i="2" a="1"/>
  <c r="O236" i="2" s="1"/>
  <c r="O144" i="2" a="1"/>
  <c r="O144" i="2" s="1"/>
  <c r="O145" i="2" a="1"/>
  <c r="O145" i="2" s="1"/>
  <c r="O146" i="2" a="1"/>
  <c r="O146" i="2" s="1"/>
  <c r="O147" i="2" a="1"/>
  <c r="O147" i="2" s="1"/>
  <c r="O148" i="2" a="1"/>
  <c r="O148" i="2" s="1"/>
  <c r="O149" i="2" a="1"/>
  <c r="O149" i="2" s="1"/>
  <c r="O150" i="2" a="1"/>
  <c r="O150" i="2" s="1"/>
  <c r="O151" i="2" a="1"/>
  <c r="O151" i="2" s="1"/>
  <c r="O152" i="2" a="1"/>
  <c r="O152" i="2" s="1"/>
  <c r="O153" i="2" a="1"/>
  <c r="O153" i="2" s="1"/>
  <c r="O143" i="2" a="1"/>
  <c r="O143" i="2" s="1"/>
  <c r="O132" i="2" a="1"/>
  <c r="O132" i="2" s="1"/>
  <c r="O133" i="2" a="1"/>
  <c r="O133" i="2" s="1"/>
  <c r="O134" i="2" a="1"/>
  <c r="O134" i="2" s="1"/>
  <c r="O135" i="2" a="1"/>
  <c r="O135" i="2" s="1"/>
  <c r="O136" i="2" a="1"/>
  <c r="O136" i="2" s="1"/>
  <c r="O137" i="2" a="1"/>
  <c r="O137" i="2" s="1"/>
  <c r="O138" i="2" a="1"/>
  <c r="O138" i="2" s="1"/>
  <c r="O139" i="2" a="1"/>
  <c r="O139" i="2" s="1"/>
  <c r="O140" i="2" a="1"/>
  <c r="O140" i="2" s="1"/>
  <c r="O141" i="2" a="1"/>
  <c r="O141" i="2" s="1"/>
  <c r="O131" i="2" a="1"/>
  <c r="O131" i="2" s="1"/>
  <c r="O57" i="2" a="1"/>
  <c r="O57" i="2" s="1"/>
  <c r="O58" i="2" a="1"/>
  <c r="O58" i="2" s="1"/>
  <c r="O59" i="2" a="1"/>
  <c r="O59" i="2" s="1"/>
  <c r="O60" i="2" a="1"/>
  <c r="O60" i="2" s="1"/>
  <c r="O61" i="2" a="1"/>
  <c r="O61" i="2" s="1"/>
  <c r="O62" i="2" a="1"/>
  <c r="O62" i="2" s="1"/>
  <c r="O63" i="2" a="1"/>
  <c r="O63" i="2" s="1"/>
  <c r="O64" i="2" a="1"/>
  <c r="O64" i="2" s="1"/>
  <c r="O65" i="2" a="1"/>
  <c r="O65" i="2" s="1"/>
  <c r="O56" i="2" a="1"/>
  <c r="O56" i="2" s="1"/>
  <c r="B2" i="7"/>
  <c r="E5" i="4"/>
  <c r="M516" i="5" a="1"/>
  <c r="M516" i="5" s="1"/>
  <c r="M515" i="5" a="1"/>
  <c r="M515" i="5" s="1"/>
  <c r="M514" i="5" a="1"/>
  <c r="M514" i="5" s="1"/>
  <c r="M512" i="5" a="1"/>
  <c r="M512" i="5" s="1"/>
  <c r="M511" i="5" a="1"/>
  <c r="M511" i="5" s="1"/>
  <c r="M510" i="5" a="1"/>
  <c r="M510" i="5" s="1"/>
  <c r="M508" i="5" a="1"/>
  <c r="M508" i="5" s="1"/>
  <c r="M507" i="5" a="1"/>
  <c r="M507" i="5" s="1"/>
  <c r="M506" i="5" a="1"/>
  <c r="M506" i="5" s="1"/>
  <c r="M503" i="5" a="1"/>
  <c r="M503" i="5" s="1"/>
  <c r="M501" i="5" a="1"/>
  <c r="M501" i="5" s="1"/>
  <c r="M500" i="5" a="1"/>
  <c r="M500" i="5" s="1"/>
  <c r="M499" i="5" a="1"/>
  <c r="M499" i="5" s="1"/>
  <c r="M498" i="5" a="1"/>
  <c r="M498" i="5" s="1"/>
  <c r="M497" i="5" a="1"/>
  <c r="M497" i="5" s="1"/>
  <c r="M496" i="5" a="1"/>
  <c r="M496" i="5" s="1"/>
  <c r="M495" i="5" a="1"/>
  <c r="M495" i="5" s="1"/>
  <c r="M494" i="5" a="1"/>
  <c r="M494" i="5" s="1"/>
  <c r="M490" i="5" a="1"/>
  <c r="M490" i="5" s="1"/>
  <c r="M488" i="5" a="1"/>
  <c r="M488" i="5" s="1"/>
  <c r="M487" i="5" a="1"/>
  <c r="M487" i="5" s="1"/>
  <c r="M486" i="5" a="1"/>
  <c r="M486" i="5" s="1"/>
  <c r="M484" i="5" a="1"/>
  <c r="M484" i="5" s="1"/>
  <c r="M481" i="5" a="1"/>
  <c r="M481" i="5" s="1"/>
  <c r="M479" i="5" a="1"/>
  <c r="M479" i="5" s="1"/>
  <c r="M477" i="5" a="1"/>
  <c r="M477" i="5" s="1"/>
  <c r="M475" i="5" a="1"/>
  <c r="M475" i="5" s="1"/>
  <c r="M474" i="5" a="1"/>
  <c r="M474" i="5" s="1"/>
  <c r="M473" i="5" a="1"/>
  <c r="M473" i="5" s="1"/>
  <c r="M470" i="5" a="1"/>
  <c r="M470" i="5" s="1"/>
  <c r="M469" i="5" a="1"/>
  <c r="M469" i="5" s="1"/>
  <c r="M468" i="5" a="1"/>
  <c r="M468" i="5" s="1"/>
  <c r="M467" i="5" a="1"/>
  <c r="M467" i="5" s="1"/>
  <c r="M466" i="5" a="1"/>
  <c r="M466" i="5" s="1"/>
  <c r="M465" i="5" a="1"/>
  <c r="M465" i="5" s="1"/>
  <c r="M464" i="5" a="1"/>
  <c r="M464" i="5" s="1"/>
  <c r="M463" i="5" a="1"/>
  <c r="M463" i="5" s="1"/>
  <c r="M462" i="5" a="1"/>
  <c r="M462" i="5" s="1"/>
  <c r="M461" i="5" a="1"/>
  <c r="M461" i="5" s="1"/>
  <c r="M459" i="5" a="1"/>
  <c r="M459" i="5" s="1"/>
  <c r="M456" i="5" a="1"/>
  <c r="M456" i="5" s="1"/>
  <c r="M455" i="5" a="1"/>
  <c r="M455" i="5" s="1"/>
  <c r="M454" i="5" a="1"/>
  <c r="M454" i="5" s="1"/>
  <c r="M452" i="5" a="1"/>
  <c r="M452" i="5" s="1"/>
  <c r="M450" i="5" a="1"/>
  <c r="M450" i="5" s="1"/>
  <c r="M449" i="5" a="1"/>
  <c r="M449" i="5" s="1"/>
  <c r="M448" i="5" a="1"/>
  <c r="M448" i="5" s="1"/>
  <c r="M447" i="5" a="1"/>
  <c r="M447" i="5" s="1"/>
  <c r="M446" i="5" a="1"/>
  <c r="M446" i="5" s="1"/>
  <c r="M445" i="5" a="1"/>
  <c r="M445" i="5" s="1"/>
  <c r="M444" i="5" a="1"/>
  <c r="M444" i="5" s="1"/>
  <c r="M443" i="5" a="1"/>
  <c r="M443" i="5" s="1"/>
  <c r="M441" i="5" a="1"/>
  <c r="M441" i="5" s="1"/>
  <c r="M440" i="5" a="1"/>
  <c r="M440" i="5" s="1"/>
  <c r="M439" i="5" a="1"/>
  <c r="M439" i="5" s="1"/>
  <c r="M437" i="5" a="1"/>
  <c r="M437" i="5" s="1"/>
  <c r="M435" i="5" a="1"/>
  <c r="M435" i="5" s="1"/>
  <c r="M434" i="5" a="1"/>
  <c r="M434" i="5" s="1"/>
  <c r="M433" i="5" a="1"/>
  <c r="M433" i="5" s="1"/>
  <c r="M432" i="5" a="1"/>
  <c r="M432" i="5" s="1"/>
  <c r="L432" i="5" s="1"/>
  <c r="M431" i="5" a="1"/>
  <c r="M431" i="5" s="1"/>
  <c r="M430" i="5" a="1"/>
  <c r="M430" i="5" s="1"/>
  <c r="M429" i="5" a="1"/>
  <c r="M429" i="5" s="1"/>
  <c r="M428" i="5" a="1"/>
  <c r="M428" i="5" s="1"/>
  <c r="M425" i="5" a="1"/>
  <c r="M425" i="5" s="1"/>
  <c r="M424" i="5" a="1"/>
  <c r="M424" i="5" s="1"/>
  <c r="M423" i="5" a="1"/>
  <c r="M423" i="5" s="1"/>
  <c r="M421" i="5" a="1"/>
  <c r="M421" i="5" s="1"/>
  <c r="M420" i="5" a="1"/>
  <c r="M420" i="5" s="1"/>
  <c r="M419" i="5" a="1"/>
  <c r="M419" i="5" s="1"/>
  <c r="M418" i="5" a="1"/>
  <c r="M418" i="5" s="1"/>
  <c r="M417" i="5" a="1"/>
  <c r="M417" i="5" s="1"/>
  <c r="M416" i="5" a="1"/>
  <c r="M416" i="5" s="1"/>
  <c r="M415" i="5" a="1"/>
  <c r="M415" i="5" s="1"/>
  <c r="M412" i="5" a="1"/>
  <c r="M412" i="5" s="1"/>
  <c r="M411" i="5" a="1"/>
  <c r="M411" i="5" s="1"/>
  <c r="M410" i="5" a="1"/>
  <c r="M410" i="5" s="1"/>
  <c r="M408" i="5" a="1"/>
  <c r="M408" i="5" s="1"/>
  <c r="M407" i="5" a="1"/>
  <c r="M407" i="5" s="1"/>
  <c r="M406" i="5" a="1"/>
  <c r="M406" i="5" s="1"/>
  <c r="M404" i="5" a="1"/>
  <c r="M404" i="5" s="1"/>
  <c r="M403" i="5" a="1"/>
  <c r="M403" i="5" s="1"/>
  <c r="M401" i="5" a="1"/>
  <c r="M401" i="5" s="1"/>
  <c r="M400" i="5" a="1"/>
  <c r="M400" i="5" s="1"/>
  <c r="M399" i="5" a="1"/>
  <c r="M399" i="5" s="1"/>
  <c r="M398" i="5" a="1"/>
  <c r="M398" i="5" s="1"/>
  <c r="M397" i="5" a="1"/>
  <c r="M397" i="5" s="1"/>
  <c r="M396" i="5" a="1"/>
  <c r="M396" i="5" s="1"/>
  <c r="M395" i="5" a="1"/>
  <c r="M395" i="5" s="1"/>
  <c r="M392" i="5" a="1"/>
  <c r="M392" i="5" s="1"/>
  <c r="M391" i="5" a="1"/>
  <c r="M391" i="5" s="1"/>
  <c r="M390" i="5" a="1"/>
  <c r="M390" i="5" s="1"/>
  <c r="M388" i="5" a="1"/>
  <c r="M388" i="5" s="1"/>
  <c r="M387" i="5" a="1"/>
  <c r="M387" i="5" s="1"/>
  <c r="M385" i="5" a="1"/>
  <c r="M385" i="5" s="1"/>
  <c r="M384" i="5" a="1"/>
  <c r="M384" i="5" s="1"/>
  <c r="M383" i="5" a="1"/>
  <c r="M383" i="5" s="1"/>
  <c r="M382" i="5" a="1"/>
  <c r="M382" i="5" s="1"/>
  <c r="M381" i="5" a="1"/>
  <c r="M381" i="5" s="1"/>
  <c r="M380" i="5" a="1"/>
  <c r="M380" i="5" s="1"/>
  <c r="M379" i="5" a="1"/>
  <c r="M379" i="5" s="1"/>
  <c r="M376" i="5" a="1"/>
  <c r="M376" i="5" s="1"/>
  <c r="M375" i="5" a="1"/>
  <c r="M375" i="5" s="1"/>
  <c r="M374" i="5" a="1"/>
  <c r="M374" i="5" s="1"/>
  <c r="M372" i="5" a="1"/>
  <c r="M372" i="5" s="1"/>
  <c r="M371" i="5" a="1"/>
  <c r="M371" i="5" s="1"/>
  <c r="M370" i="5" a="1"/>
  <c r="M370" i="5" s="1"/>
  <c r="M369" i="5" a="1"/>
  <c r="M369" i="5" s="1"/>
  <c r="M368" i="5" a="1"/>
  <c r="M368" i="5" s="1"/>
  <c r="M367" i="5" a="1"/>
  <c r="M367" i="5" s="1"/>
  <c r="M366" i="5" a="1"/>
  <c r="M366" i="5" s="1"/>
  <c r="M365" i="5" a="1"/>
  <c r="M365" i="5" s="1"/>
  <c r="M364" i="5" a="1"/>
  <c r="M364" i="5" s="1"/>
  <c r="M363" i="5" a="1"/>
  <c r="M363" i="5" s="1"/>
  <c r="M362" i="5" a="1"/>
  <c r="M362" i="5" s="1"/>
  <c r="M359" i="5" a="1"/>
  <c r="M359" i="5" s="1"/>
  <c r="M357" i="5" a="1"/>
  <c r="M357" i="5" s="1"/>
  <c r="M356" i="5" a="1"/>
  <c r="M356" i="5" s="1"/>
  <c r="M355" i="5" a="1"/>
  <c r="M355" i="5" s="1"/>
  <c r="M353" i="5" a="1"/>
  <c r="M353" i="5" s="1"/>
  <c r="M352" i="5" a="1"/>
  <c r="M352" i="5" s="1"/>
  <c r="M351" i="5" a="1"/>
  <c r="M351" i="5" s="1"/>
  <c r="M350" i="5" a="1"/>
  <c r="M350" i="5" s="1"/>
  <c r="M349" i="5" a="1"/>
  <c r="M349" i="5" s="1"/>
  <c r="M348" i="5" a="1"/>
  <c r="M348" i="5" s="1"/>
  <c r="M345" i="5" a="1"/>
  <c r="M345" i="5" s="1"/>
  <c r="M343" i="5" a="1"/>
  <c r="M343" i="5" s="1"/>
  <c r="M342" i="5" a="1"/>
  <c r="M342" i="5" s="1"/>
  <c r="M340" i="5" a="1"/>
  <c r="M340" i="5" s="1"/>
  <c r="M339" i="5" a="1"/>
  <c r="M339" i="5" s="1"/>
  <c r="M338" i="5" a="1"/>
  <c r="M338" i="5" s="1"/>
  <c r="M337" i="5" a="1"/>
  <c r="M337" i="5" s="1"/>
  <c r="M336" i="5" a="1"/>
  <c r="M336" i="5" s="1"/>
  <c r="M335" i="5" a="1"/>
  <c r="M335" i="5" s="1"/>
  <c r="M332" i="5" a="1"/>
  <c r="M332" i="5" s="1"/>
  <c r="M331" i="5" a="1"/>
  <c r="M331" i="5" s="1"/>
  <c r="M330" i="5" a="1"/>
  <c r="M330" i="5" s="1"/>
  <c r="M329" i="5" a="1"/>
  <c r="M329" i="5" s="1"/>
  <c r="M327" i="5" a="1"/>
  <c r="M327" i="5" s="1"/>
  <c r="M326" i="5" a="1"/>
  <c r="M326" i="5" s="1"/>
  <c r="M325" i="5" a="1"/>
  <c r="M325" i="5" s="1"/>
  <c r="M323" i="5" a="1"/>
  <c r="M323" i="5" s="1"/>
  <c r="L323" i="5" s="1"/>
  <c r="M322" i="5" a="1"/>
  <c r="M322" i="5" s="1"/>
  <c r="M321" i="5" a="1"/>
  <c r="M321" i="5" s="1"/>
  <c r="M320" i="5" a="1"/>
  <c r="M320" i="5" s="1"/>
  <c r="M319" i="5" a="1"/>
  <c r="M319" i="5" s="1"/>
  <c r="M318" i="5" a="1"/>
  <c r="M318" i="5" s="1"/>
  <c r="M316" i="5" a="1"/>
  <c r="M316" i="5" s="1"/>
  <c r="M315" i="5" a="1"/>
  <c r="M315" i="5" s="1"/>
  <c r="M314" i="5" a="1"/>
  <c r="M314" i="5" s="1"/>
  <c r="M313" i="5" a="1"/>
  <c r="M313" i="5" s="1"/>
  <c r="M312" i="5" a="1"/>
  <c r="M312" i="5" s="1"/>
  <c r="M311" i="5" a="1"/>
  <c r="M311" i="5" s="1"/>
  <c r="M310" i="5" a="1"/>
  <c r="M310" i="5" s="1"/>
  <c r="M309" i="5" a="1"/>
  <c r="M309" i="5" s="1"/>
  <c r="M307" i="5" a="1"/>
  <c r="M307" i="5" s="1"/>
  <c r="M306" i="5" a="1"/>
  <c r="M306" i="5" s="1"/>
  <c r="M305" i="5" a="1"/>
  <c r="M305" i="5" s="1"/>
  <c r="M304" i="5" a="1"/>
  <c r="M304" i="5" s="1"/>
  <c r="M303" i="5" a="1"/>
  <c r="M303" i="5" s="1"/>
  <c r="M302" i="5" a="1"/>
  <c r="M302" i="5" s="1"/>
  <c r="M301" i="5" a="1"/>
  <c r="M301" i="5" s="1"/>
  <c r="M300" i="5" a="1"/>
  <c r="M300" i="5" s="1"/>
  <c r="M298" i="5" a="1"/>
  <c r="M298" i="5" s="1"/>
  <c r="M297" i="5" a="1"/>
  <c r="M297" i="5" s="1"/>
  <c r="M296" i="5" a="1"/>
  <c r="M296" i="5" s="1"/>
  <c r="M295" i="5" a="1"/>
  <c r="M295" i="5" s="1"/>
  <c r="M294" i="5" a="1"/>
  <c r="M294" i="5" s="1"/>
  <c r="M293" i="5" a="1"/>
  <c r="M293" i="5" s="1"/>
  <c r="M292" i="5" a="1"/>
  <c r="M292" i="5" s="1"/>
  <c r="M291" i="5" a="1"/>
  <c r="M291" i="5" s="1"/>
  <c r="M289" i="5" a="1"/>
  <c r="M289" i="5" s="1"/>
  <c r="M288" i="5" a="1"/>
  <c r="M288" i="5" s="1"/>
  <c r="M287" i="5" a="1"/>
  <c r="M287" i="5" s="1"/>
  <c r="M282" i="5" a="1"/>
  <c r="M282" i="5" s="1"/>
  <c r="M281" i="5" a="1"/>
  <c r="M281" i="5" s="1"/>
  <c r="M280" i="5" a="1"/>
  <c r="M280" i="5" s="1"/>
  <c r="M279" i="5" a="1"/>
  <c r="M279" i="5" s="1"/>
  <c r="M276" i="5" a="1"/>
  <c r="M276" i="5" s="1"/>
  <c r="M275" i="5" a="1"/>
  <c r="M275" i="5" s="1"/>
  <c r="M274" i="5" a="1"/>
  <c r="M274" i="5" s="1"/>
  <c r="M273" i="5" a="1"/>
  <c r="M273" i="5" s="1"/>
  <c r="M272" i="5" a="1"/>
  <c r="M272" i="5" s="1"/>
  <c r="M270" i="5" a="1"/>
  <c r="M270" i="5" s="1"/>
  <c r="M269" i="5" a="1"/>
  <c r="M269" i="5" s="1"/>
  <c r="M268" i="5" a="1"/>
  <c r="M268" i="5" s="1"/>
  <c r="M266" i="5" a="1"/>
  <c r="M266" i="5" s="1"/>
  <c r="M265" i="5" a="1"/>
  <c r="M265" i="5" s="1"/>
  <c r="M264" i="5" a="1"/>
  <c r="M264" i="5" s="1"/>
  <c r="M263" i="5" a="1"/>
  <c r="M263" i="5" s="1"/>
  <c r="M262" i="5" a="1"/>
  <c r="M262" i="5" s="1"/>
  <c r="M261" i="5" a="1"/>
  <c r="M261" i="5" s="1"/>
  <c r="M260" i="5" a="1"/>
  <c r="M260" i="5" s="1"/>
  <c r="M259" i="5" a="1"/>
  <c r="M259" i="5" s="1"/>
  <c r="M258" i="5" a="1"/>
  <c r="M258" i="5" s="1"/>
  <c r="M257" i="5" a="1"/>
  <c r="M257" i="5" s="1"/>
  <c r="M256" i="5" a="1"/>
  <c r="M256" i="5" s="1"/>
  <c r="M255" i="5" a="1"/>
  <c r="M255" i="5" s="1"/>
  <c r="M254" i="5" a="1"/>
  <c r="M254" i="5" s="1"/>
  <c r="M252" i="5" a="1"/>
  <c r="M252" i="5" s="1"/>
  <c r="M251" i="5" a="1"/>
  <c r="M251" i="5" s="1"/>
  <c r="M250" i="5" a="1"/>
  <c r="M250" i="5" s="1"/>
  <c r="M249" i="5" a="1"/>
  <c r="M249" i="5" s="1"/>
  <c r="M248" i="5" a="1"/>
  <c r="M248" i="5" s="1"/>
  <c r="L248" i="5" s="1"/>
  <c r="M247" i="5" a="1"/>
  <c r="M247" i="5" s="1"/>
  <c r="M246" i="5" a="1"/>
  <c r="M246" i="5" s="1"/>
  <c r="M245" i="5" a="1"/>
  <c r="M245" i="5" s="1"/>
  <c r="M244" i="5" a="1"/>
  <c r="M244" i="5" s="1"/>
  <c r="M243" i="5" a="1"/>
  <c r="M243" i="5" s="1"/>
  <c r="M242" i="5" a="1"/>
  <c r="M242" i="5" s="1"/>
  <c r="M241" i="5" a="1"/>
  <c r="M241" i="5" s="1"/>
  <c r="M240" i="5" a="1"/>
  <c r="M240" i="5" s="1"/>
  <c r="M236" i="5" a="1"/>
  <c r="M236" i="5" s="1"/>
  <c r="M234" i="5" a="1"/>
  <c r="M234" i="5" s="1"/>
  <c r="M233" i="5" a="1"/>
  <c r="M233" i="5" s="1"/>
  <c r="M232" i="5" a="1"/>
  <c r="M232" i="5" s="1"/>
  <c r="M231" i="5" a="1"/>
  <c r="M231" i="5" s="1"/>
  <c r="M229" i="5" a="1"/>
  <c r="M229" i="5" s="1"/>
  <c r="M228" i="5" a="1"/>
  <c r="M228" i="5" s="1"/>
  <c r="M227" i="5" a="1"/>
  <c r="M227" i="5" s="1"/>
  <c r="M226" i="5" a="1"/>
  <c r="M226" i="5" s="1"/>
  <c r="M225" i="5" a="1"/>
  <c r="M225" i="5" s="1"/>
  <c r="M223" i="5" a="1"/>
  <c r="M223" i="5" s="1"/>
  <c r="M222" i="5" a="1"/>
  <c r="M222" i="5" s="1"/>
  <c r="M221" i="5" a="1"/>
  <c r="M221" i="5" s="1"/>
  <c r="M219" i="5" a="1"/>
  <c r="M219" i="5" s="1"/>
  <c r="M218" i="5" a="1"/>
  <c r="M218" i="5" s="1"/>
  <c r="M217" i="5" a="1"/>
  <c r="M217" i="5" s="1"/>
  <c r="M215" i="5" a="1"/>
  <c r="M215" i="5" s="1"/>
  <c r="M214" i="5" a="1"/>
  <c r="M214" i="5" s="1"/>
  <c r="M212" i="5" a="1"/>
  <c r="M212" i="5" s="1"/>
  <c r="M211" i="5" a="1"/>
  <c r="M211" i="5" s="1"/>
  <c r="M210" i="5" a="1"/>
  <c r="M210" i="5" s="1"/>
  <c r="M209" i="5" a="1"/>
  <c r="M209" i="5" s="1"/>
  <c r="M208" i="5" a="1"/>
  <c r="M208" i="5" s="1"/>
  <c r="M207" i="5" a="1"/>
  <c r="M207" i="5" s="1"/>
  <c r="M206" i="5" a="1"/>
  <c r="M206" i="5" s="1"/>
  <c r="M205" i="5" a="1"/>
  <c r="M205" i="5" s="1"/>
  <c r="M204" i="5" a="1"/>
  <c r="M204" i="5" s="1"/>
  <c r="M203" i="5" a="1"/>
  <c r="M203" i="5" s="1"/>
  <c r="M201" i="5" a="1"/>
  <c r="M201" i="5" s="1"/>
  <c r="M200" i="5" a="1"/>
  <c r="M200" i="5" s="1"/>
  <c r="M199" i="5" a="1"/>
  <c r="M199" i="5" s="1"/>
  <c r="M198" i="5" a="1"/>
  <c r="M198" i="5" s="1"/>
  <c r="M197" i="5" a="1"/>
  <c r="M197" i="5" s="1"/>
  <c r="M196" i="5" a="1"/>
  <c r="M196" i="5" s="1"/>
  <c r="M195" i="5" a="1"/>
  <c r="M195" i="5" s="1"/>
  <c r="M194" i="5" a="1"/>
  <c r="M194" i="5" s="1"/>
  <c r="M193" i="5" a="1"/>
  <c r="M193" i="5" s="1"/>
  <c r="M192" i="5" a="1"/>
  <c r="M192" i="5" s="1"/>
  <c r="M189" i="5" a="1"/>
  <c r="M189" i="5" s="1"/>
  <c r="M188" i="5" a="1"/>
  <c r="M188" i="5" s="1"/>
  <c r="M186" i="5" a="1"/>
  <c r="M186" i="5" s="1"/>
  <c r="M185" i="5" a="1"/>
  <c r="M185" i="5" s="1"/>
  <c r="M184" i="5" a="1"/>
  <c r="M184" i="5" s="1"/>
  <c r="M183" i="5" a="1"/>
  <c r="M183" i="5" s="1"/>
  <c r="M181" i="5" a="1"/>
  <c r="M181" i="5" s="1"/>
  <c r="M180" i="5" a="1"/>
  <c r="M180" i="5" s="1"/>
  <c r="M178" i="5" a="1"/>
  <c r="M178" i="5" s="1"/>
  <c r="M177" i="5" a="1"/>
  <c r="M177" i="5" s="1"/>
  <c r="M176" i="5" a="1"/>
  <c r="M176" i="5" s="1"/>
  <c r="M175" i="5" a="1"/>
  <c r="M175" i="5" s="1"/>
  <c r="M172" i="5" a="1"/>
  <c r="M172" i="5" s="1"/>
  <c r="M171" i="5" a="1"/>
  <c r="M171" i="5" s="1"/>
  <c r="M169" i="5" a="1"/>
  <c r="M169" i="5" s="1"/>
  <c r="M168" i="5" a="1"/>
  <c r="M168" i="5" s="1"/>
  <c r="M167" i="5" a="1"/>
  <c r="M167" i="5" s="1"/>
  <c r="M166" i="5" a="1"/>
  <c r="M166" i="5" s="1"/>
  <c r="M165" i="5" a="1"/>
  <c r="M165" i="5" s="1"/>
  <c r="M164" i="5" a="1"/>
  <c r="M164" i="5" s="1"/>
  <c r="M163" i="5" a="1"/>
  <c r="M163" i="5" s="1"/>
  <c r="M161" i="5" a="1"/>
  <c r="M161" i="5" s="1"/>
  <c r="M160" i="5" a="1"/>
  <c r="M160" i="5" s="1"/>
  <c r="M159" i="5" a="1"/>
  <c r="M159" i="5" s="1"/>
  <c r="L159" i="5" s="1"/>
  <c r="M158" i="5" a="1"/>
  <c r="M158" i="5" s="1"/>
  <c r="M157" i="5" a="1"/>
  <c r="M157" i="5" s="1"/>
  <c r="M156" i="5" a="1"/>
  <c r="M156" i="5" s="1"/>
  <c r="M155" i="5" a="1"/>
  <c r="M155" i="5" s="1"/>
  <c r="M153" i="5" a="1"/>
  <c r="M153" i="5" s="1"/>
  <c r="M152" i="5" a="1"/>
  <c r="M152" i="5" s="1"/>
  <c r="M151" i="5" a="1"/>
  <c r="M151" i="5" s="1"/>
  <c r="M150" i="5" a="1"/>
  <c r="M150" i="5" s="1"/>
  <c r="M149" i="5" a="1"/>
  <c r="M149" i="5" s="1"/>
  <c r="M148" i="5" a="1"/>
  <c r="M148" i="5" s="1"/>
  <c r="M147" i="5" a="1"/>
  <c r="M147" i="5" s="1"/>
  <c r="M146" i="5" a="1"/>
  <c r="M146" i="5" s="1"/>
  <c r="M145" i="5" a="1"/>
  <c r="M145" i="5" s="1"/>
  <c r="M144" i="5" a="1"/>
  <c r="M144" i="5" s="1"/>
  <c r="M143" i="5" a="1"/>
  <c r="M143" i="5" s="1"/>
  <c r="M141" i="5" a="1"/>
  <c r="M141" i="5" s="1"/>
  <c r="M140" i="5" a="1"/>
  <c r="M140" i="5" s="1"/>
  <c r="M139" i="5" a="1"/>
  <c r="M139" i="5" s="1"/>
  <c r="M138" i="5" a="1"/>
  <c r="M138" i="5" s="1"/>
  <c r="M137" i="5" a="1"/>
  <c r="M137" i="5" s="1"/>
  <c r="M136" i="5" a="1"/>
  <c r="M136" i="5" s="1"/>
  <c r="M135" i="5" a="1"/>
  <c r="M135" i="5" s="1"/>
  <c r="M134" i="5" a="1"/>
  <c r="M134" i="5" s="1"/>
  <c r="M133" i="5" a="1"/>
  <c r="M133" i="5" s="1"/>
  <c r="M132" i="5" a="1"/>
  <c r="M132" i="5" s="1"/>
  <c r="M131" i="5" a="1"/>
  <c r="M131" i="5" s="1"/>
  <c r="M128" i="5" a="1"/>
  <c r="M128" i="5" s="1"/>
  <c r="M127" i="5" a="1"/>
  <c r="M127" i="5" s="1"/>
  <c r="M126" i="5" a="1"/>
  <c r="M126" i="5" s="1"/>
  <c r="M124" i="5" a="1"/>
  <c r="M124" i="5" s="1"/>
  <c r="M123" i="5" a="1"/>
  <c r="M123" i="5" s="1"/>
  <c r="M122" i="5" a="1"/>
  <c r="M122" i="5" s="1"/>
  <c r="M121" i="5" a="1"/>
  <c r="M121" i="5" s="1"/>
  <c r="M120" i="5" a="1"/>
  <c r="M120" i="5" s="1"/>
  <c r="M119" i="5" a="1"/>
  <c r="M119" i="5" s="1"/>
  <c r="M117" i="5" a="1"/>
  <c r="M117" i="5" s="1"/>
  <c r="M116" i="5" a="1"/>
  <c r="M116" i="5" s="1"/>
  <c r="M115" i="5" a="1"/>
  <c r="M115" i="5" s="1"/>
  <c r="M114" i="5" a="1"/>
  <c r="M114" i="5" s="1"/>
  <c r="M113" i="5" a="1"/>
  <c r="M113" i="5" s="1"/>
  <c r="M112" i="5" a="1"/>
  <c r="M112" i="5" s="1"/>
  <c r="M110" i="5" a="1"/>
  <c r="M110" i="5" s="1"/>
  <c r="M109" i="5" a="1"/>
  <c r="M109" i="5" s="1"/>
  <c r="M108" i="5" a="1"/>
  <c r="M108" i="5" s="1"/>
  <c r="M107" i="5" a="1"/>
  <c r="M107" i="5" s="1"/>
  <c r="M106" i="5" a="1"/>
  <c r="M106" i="5" s="1"/>
  <c r="M105" i="5" a="1"/>
  <c r="M105" i="5" s="1"/>
  <c r="M103" i="5" a="1"/>
  <c r="M103" i="5" s="1"/>
  <c r="M102" i="5" a="1"/>
  <c r="M102" i="5" s="1"/>
  <c r="M101" i="5" a="1"/>
  <c r="M101" i="5" s="1"/>
  <c r="M100" i="5" a="1"/>
  <c r="M100" i="5" s="1"/>
  <c r="M99" i="5" a="1"/>
  <c r="M99" i="5" s="1"/>
  <c r="M96" i="5" a="1"/>
  <c r="M96" i="5" s="1"/>
  <c r="M95" i="5" a="1"/>
  <c r="M95" i="5" s="1"/>
  <c r="M94" i="5" a="1"/>
  <c r="M94" i="5" s="1"/>
  <c r="M93" i="5" a="1"/>
  <c r="M93" i="5" s="1"/>
  <c r="M92" i="5" a="1"/>
  <c r="M92" i="5" s="1"/>
  <c r="M91" i="5" a="1"/>
  <c r="M91" i="5" s="1"/>
  <c r="M90" i="5" a="1"/>
  <c r="M90" i="5" s="1"/>
  <c r="M89" i="5" a="1"/>
  <c r="M89" i="5" s="1"/>
  <c r="M88" i="5" a="1"/>
  <c r="M88" i="5" s="1"/>
  <c r="M87" i="5" a="1"/>
  <c r="M87" i="5" s="1"/>
  <c r="M85" i="5" a="1"/>
  <c r="M85" i="5" s="1"/>
  <c r="M84" i="5" a="1"/>
  <c r="M84" i="5" s="1"/>
  <c r="M82" i="5" a="1"/>
  <c r="M82" i="5" s="1"/>
  <c r="M81" i="5" a="1"/>
  <c r="M81" i="5" s="1"/>
  <c r="M80" i="5" a="1"/>
  <c r="M80" i="5" s="1"/>
  <c r="M79" i="5" a="1"/>
  <c r="M79" i="5" s="1"/>
  <c r="M78" i="5" a="1"/>
  <c r="M78" i="5" s="1"/>
  <c r="M77" i="5" a="1"/>
  <c r="M77" i="5" s="1"/>
  <c r="M76" i="5" a="1"/>
  <c r="M76" i="5" s="1"/>
  <c r="M75" i="5" a="1"/>
  <c r="M75" i="5" s="1"/>
  <c r="L75" i="5" s="1"/>
  <c r="M74" i="5" a="1"/>
  <c r="M74" i="5" s="1"/>
  <c r="M73" i="5" a="1"/>
  <c r="M73" i="5" s="1"/>
  <c r="M72" i="5" a="1"/>
  <c r="M72" i="5" s="1"/>
  <c r="M71" i="5" a="1"/>
  <c r="M71" i="5" s="1"/>
  <c r="M70" i="5" a="1"/>
  <c r="M70" i="5" s="1"/>
  <c r="M69" i="5" a="1"/>
  <c r="M69" i="5" s="1"/>
  <c r="M68" i="5" a="1"/>
  <c r="M68" i="5" s="1"/>
  <c r="M67" i="5" a="1"/>
  <c r="M67" i="5" s="1"/>
  <c r="M65" i="5" a="1"/>
  <c r="M65" i="5" s="1"/>
  <c r="M64" i="5" a="1"/>
  <c r="M64" i="5" s="1"/>
  <c r="M63" i="5" a="1"/>
  <c r="M63" i="5" s="1"/>
  <c r="M62" i="5" a="1"/>
  <c r="M62" i="5" s="1"/>
  <c r="M61" i="5" a="1"/>
  <c r="M61" i="5" s="1"/>
  <c r="M60" i="5" a="1"/>
  <c r="M60" i="5" s="1"/>
  <c r="M59" i="5" a="1"/>
  <c r="M59" i="5" s="1"/>
  <c r="M58" i="5" a="1"/>
  <c r="M58" i="5" s="1"/>
  <c r="M57" i="5" a="1"/>
  <c r="M57" i="5" s="1"/>
  <c r="M56" i="5" a="1"/>
  <c r="M56" i="5" s="1"/>
  <c r="M54" i="5" a="1"/>
  <c r="M54" i="5" s="1"/>
  <c r="M53" i="5" a="1"/>
  <c r="M53" i="5" s="1"/>
  <c r="M52" i="5" a="1"/>
  <c r="M52" i="5" s="1"/>
  <c r="M51" i="5" a="1"/>
  <c r="M51" i="5" s="1"/>
  <c r="M50" i="5" a="1"/>
  <c r="M50" i="5" s="1"/>
  <c r="M49" i="5" a="1"/>
  <c r="M49" i="5" s="1"/>
  <c r="M46" i="5" a="1"/>
  <c r="M46" i="5" s="1"/>
  <c r="M45" i="5" a="1"/>
  <c r="M45" i="5" s="1"/>
  <c r="M43" i="5" a="1"/>
  <c r="M43" i="5" s="1"/>
  <c r="M42" i="5" a="1"/>
  <c r="M42" i="5" s="1"/>
  <c r="M41" i="5" a="1"/>
  <c r="M41" i="5" s="1"/>
  <c r="M40" i="5" a="1"/>
  <c r="M40" i="5" s="1"/>
  <c r="M38" i="5" a="1"/>
  <c r="M38" i="5" s="1"/>
  <c r="M37" i="5" a="1"/>
  <c r="M37" i="5" s="1"/>
  <c r="M36" i="5" a="1"/>
  <c r="M36" i="5" s="1"/>
  <c r="M35" i="5" a="1"/>
  <c r="M35" i="5" s="1"/>
  <c r="M34" i="5" a="1"/>
  <c r="M34" i="5" s="1"/>
  <c r="M33" i="5" a="1"/>
  <c r="M33" i="5" s="1"/>
  <c r="M32" i="5" a="1"/>
  <c r="M32" i="5" s="1"/>
  <c r="M30" i="5" a="1"/>
  <c r="M30" i="5" s="1"/>
  <c r="M29" i="5" a="1"/>
  <c r="M29" i="5" s="1"/>
  <c r="M28" i="5" a="1"/>
  <c r="M28" i="5" s="1"/>
  <c r="M26" i="5" a="1"/>
  <c r="M26" i="5" s="1"/>
  <c r="M25" i="5" a="1"/>
  <c r="M25" i="5" s="1"/>
  <c r="M24" i="5" a="1"/>
  <c r="M24" i="5" s="1"/>
  <c r="M23" i="5" a="1"/>
  <c r="M23" i="5" s="1"/>
  <c r="M22" i="5" a="1"/>
  <c r="M22" i="5" s="1"/>
  <c r="M21" i="5" a="1"/>
  <c r="M21" i="5" s="1"/>
  <c r="M20" i="5" a="1"/>
  <c r="M20" i="5" s="1"/>
  <c r="M19" i="5" a="1"/>
  <c r="M19" i="5" s="1"/>
  <c r="M18" i="5" a="1"/>
  <c r="M18" i="5" s="1"/>
  <c r="L18" i="5" s="1"/>
  <c r="M17" i="5" a="1"/>
  <c r="M17" i="5" s="1"/>
  <c r="M16" i="5" a="1"/>
  <c r="M16" i="5" s="1"/>
  <c r="M15" i="5" a="1"/>
  <c r="M15" i="5" s="1"/>
  <c r="M14" i="5" a="1"/>
  <c r="M14" i="5" s="1"/>
  <c r="M13" i="5" a="1"/>
  <c r="M13" i="5" s="1"/>
  <c r="M11" i="5" a="1"/>
  <c r="M11" i="5" s="1"/>
  <c r="M9" i="5" a="1"/>
  <c r="M9" i="5" s="1"/>
  <c r="M8" i="5" a="1"/>
  <c r="M8" i="5" s="1"/>
  <c r="M7" i="5" a="1"/>
  <c r="M7" i="5" s="1"/>
  <c r="M6" i="5" a="1"/>
  <c r="M6" i="5" s="1"/>
  <c r="M5" i="5" a="1"/>
  <c r="M5" i="5" s="1"/>
  <c r="L5" i="5" s="1"/>
  <c r="E512" i="5"/>
  <c r="E511" i="5"/>
  <c r="E510" i="5"/>
  <c r="E508" i="5"/>
  <c r="E507" i="5"/>
  <c r="E506" i="5"/>
  <c r="E503" i="5"/>
  <c r="E501" i="5"/>
  <c r="E500" i="5"/>
  <c r="E499" i="5"/>
  <c r="E498" i="5"/>
  <c r="E497" i="5"/>
  <c r="E496" i="5"/>
  <c r="E495" i="5"/>
  <c r="E494" i="5"/>
  <c r="E490" i="5"/>
  <c r="E488" i="5"/>
  <c r="E487" i="5"/>
  <c r="E486" i="5"/>
  <c r="E484" i="5"/>
  <c r="E481" i="5"/>
  <c r="E479" i="5"/>
  <c r="E477" i="5"/>
  <c r="E475" i="5"/>
  <c r="E474" i="5"/>
  <c r="E473" i="5"/>
  <c r="E470" i="5"/>
  <c r="E469" i="5"/>
  <c r="E468" i="5"/>
  <c r="E467" i="5"/>
  <c r="E466" i="5"/>
  <c r="E465" i="5"/>
  <c r="E464" i="5"/>
  <c r="E463" i="5"/>
  <c r="E462" i="5"/>
  <c r="E461" i="5"/>
  <c r="E459" i="5"/>
  <c r="E456" i="5"/>
  <c r="E455" i="5"/>
  <c r="E454" i="5"/>
  <c r="E452" i="5"/>
  <c r="E450" i="5"/>
  <c r="E449" i="5"/>
  <c r="E448" i="5"/>
  <c r="E447" i="5"/>
  <c r="E446" i="5"/>
  <c r="E445" i="5"/>
  <c r="E444" i="5"/>
  <c r="E443" i="5"/>
  <c r="E441" i="5"/>
  <c r="E440" i="5"/>
  <c r="E439" i="5"/>
  <c r="E437" i="5"/>
  <c r="E435" i="5"/>
  <c r="E434" i="5"/>
  <c r="E433" i="5"/>
  <c r="E432" i="5"/>
  <c r="E431" i="5"/>
  <c r="E430" i="5"/>
  <c r="E429" i="5"/>
  <c r="E428" i="5"/>
  <c r="E425" i="5"/>
  <c r="E424" i="5"/>
  <c r="E423" i="5"/>
  <c r="E421" i="5"/>
  <c r="E420" i="5"/>
  <c r="E419" i="5"/>
  <c r="E418" i="5"/>
  <c r="E417" i="5"/>
  <c r="E416" i="5"/>
  <c r="E415" i="5"/>
  <c r="E412" i="5"/>
  <c r="E411" i="5"/>
  <c r="E410" i="5"/>
  <c r="E408" i="5"/>
  <c r="E407" i="5"/>
  <c r="E406" i="5"/>
  <c r="E404" i="5"/>
  <c r="E403" i="5"/>
  <c r="E401" i="5"/>
  <c r="E400" i="5"/>
  <c r="E399" i="5"/>
  <c r="E398" i="5"/>
  <c r="E397" i="5"/>
  <c r="E396" i="5"/>
  <c r="E395" i="5"/>
  <c r="E392" i="5"/>
  <c r="E391" i="5"/>
  <c r="E390" i="5"/>
  <c r="E388" i="5"/>
  <c r="E387" i="5"/>
  <c r="E385" i="5"/>
  <c r="E384" i="5"/>
  <c r="E383" i="5"/>
  <c r="E382" i="5"/>
  <c r="E381" i="5"/>
  <c r="E380" i="5"/>
  <c r="E379" i="5"/>
  <c r="E376" i="5"/>
  <c r="E375" i="5"/>
  <c r="E374" i="5"/>
  <c r="E372" i="5"/>
  <c r="E371" i="5"/>
  <c r="E370" i="5"/>
  <c r="E369" i="5"/>
  <c r="E368" i="5"/>
  <c r="E367" i="5"/>
  <c r="E366" i="5"/>
  <c r="E365" i="5"/>
  <c r="E364" i="5"/>
  <c r="E363" i="5"/>
  <c r="E362" i="5"/>
  <c r="E359" i="5"/>
  <c r="E357" i="5"/>
  <c r="E356" i="5"/>
  <c r="E355" i="5"/>
  <c r="E353" i="5"/>
  <c r="E352" i="5"/>
  <c r="E351" i="5"/>
  <c r="E350" i="5"/>
  <c r="E349" i="5"/>
  <c r="E348" i="5"/>
  <c r="E345" i="5"/>
  <c r="E343" i="5"/>
  <c r="E342" i="5"/>
  <c r="E340" i="5"/>
  <c r="E339" i="5"/>
  <c r="E338" i="5"/>
  <c r="E337" i="5"/>
  <c r="E336" i="5"/>
  <c r="E335" i="5"/>
  <c r="E327" i="5"/>
  <c r="E326" i="5"/>
  <c r="E325" i="5"/>
  <c r="E323" i="5"/>
  <c r="E322" i="5"/>
  <c r="E321" i="5"/>
  <c r="E320" i="5"/>
  <c r="E319" i="5"/>
  <c r="E318" i="5"/>
  <c r="E316" i="5"/>
  <c r="E315" i="5"/>
  <c r="E314" i="5"/>
  <c r="E313" i="5"/>
  <c r="E312" i="5"/>
  <c r="E311" i="5"/>
  <c r="E310" i="5"/>
  <c r="E309" i="5"/>
  <c r="E307" i="5"/>
  <c r="E306" i="5"/>
  <c r="E305" i="5"/>
  <c r="E304" i="5"/>
  <c r="E303" i="5"/>
  <c r="E302" i="5"/>
  <c r="E301" i="5"/>
  <c r="E300" i="5"/>
  <c r="E298" i="5"/>
  <c r="E297" i="5"/>
  <c r="E296" i="5"/>
  <c r="E295" i="5"/>
  <c r="E294" i="5"/>
  <c r="E293" i="5"/>
  <c r="E292" i="5"/>
  <c r="E291" i="5"/>
  <c r="E289" i="5"/>
  <c r="E288" i="5"/>
  <c r="E287" i="5"/>
  <c r="E282" i="5"/>
  <c r="E281" i="5"/>
  <c r="E280" i="5"/>
  <c r="E279" i="5"/>
  <c r="E276" i="5"/>
  <c r="E275" i="5"/>
  <c r="E274" i="5"/>
  <c r="E273" i="5"/>
  <c r="E272" i="5"/>
  <c r="E270" i="5"/>
  <c r="E269" i="5"/>
  <c r="E268" i="5"/>
  <c r="E266" i="5"/>
  <c r="E265" i="5"/>
  <c r="E264" i="5"/>
  <c r="E263" i="5"/>
  <c r="E262" i="5"/>
  <c r="E261" i="5"/>
  <c r="E260" i="5"/>
  <c r="E259" i="5"/>
  <c r="E258" i="5"/>
  <c r="E257" i="5"/>
  <c r="E256" i="5"/>
  <c r="E255" i="5"/>
  <c r="E254" i="5"/>
  <c r="E252" i="5"/>
  <c r="E251" i="5"/>
  <c r="E250" i="5"/>
  <c r="E249" i="5"/>
  <c r="E248" i="5"/>
  <c r="E247" i="5"/>
  <c r="E246" i="5"/>
  <c r="E245" i="5"/>
  <c r="E244" i="5"/>
  <c r="E243" i="5"/>
  <c r="E242" i="5"/>
  <c r="E241" i="5"/>
  <c r="E240" i="5"/>
  <c r="E236" i="5"/>
  <c r="E234" i="5"/>
  <c r="E233" i="5"/>
  <c r="E232" i="5"/>
  <c r="E231" i="5"/>
  <c r="E229" i="5"/>
  <c r="E228" i="5"/>
  <c r="E227" i="5"/>
  <c r="E226" i="5"/>
  <c r="E225" i="5"/>
  <c r="E223" i="5"/>
  <c r="E222" i="5"/>
  <c r="E221" i="5"/>
  <c r="E219" i="5"/>
  <c r="E218" i="5"/>
  <c r="E217" i="5"/>
  <c r="E215" i="5"/>
  <c r="E214" i="5"/>
  <c r="E212" i="5"/>
  <c r="E211" i="5"/>
  <c r="E210" i="5"/>
  <c r="E209" i="5"/>
  <c r="E208" i="5"/>
  <c r="E207" i="5"/>
  <c r="E206" i="5"/>
  <c r="E205" i="5"/>
  <c r="E204" i="5"/>
  <c r="E203" i="5"/>
  <c r="E201" i="5"/>
  <c r="E200" i="5"/>
  <c r="E199" i="5"/>
  <c r="E198" i="5"/>
  <c r="E197" i="5"/>
  <c r="E196" i="5"/>
  <c r="E195" i="5"/>
  <c r="E194" i="5"/>
  <c r="E193" i="5"/>
  <c r="E192" i="5"/>
  <c r="E189" i="5"/>
  <c r="E188" i="5"/>
  <c r="E186" i="5"/>
  <c r="E185" i="5"/>
  <c r="E184" i="5"/>
  <c r="E183" i="5"/>
  <c r="E181" i="5"/>
  <c r="E180" i="5"/>
  <c r="E178" i="5"/>
  <c r="E177" i="5"/>
  <c r="E176" i="5"/>
  <c r="E175" i="5"/>
  <c r="E172" i="5"/>
  <c r="E171" i="5"/>
  <c r="E169" i="5"/>
  <c r="E168" i="5"/>
  <c r="E167" i="5"/>
  <c r="E166" i="5"/>
  <c r="E165" i="5"/>
  <c r="E164" i="5"/>
  <c r="E163" i="5"/>
  <c r="E161" i="5"/>
  <c r="E160" i="5"/>
  <c r="E159" i="5"/>
  <c r="E158" i="5"/>
  <c r="E157" i="5"/>
  <c r="E156" i="5"/>
  <c r="E155" i="5"/>
  <c r="E153" i="5"/>
  <c r="E152" i="5"/>
  <c r="E151" i="5"/>
  <c r="E150" i="5"/>
  <c r="E149" i="5"/>
  <c r="E148" i="5"/>
  <c r="E147" i="5"/>
  <c r="E146" i="5"/>
  <c r="E145" i="5"/>
  <c r="E144" i="5"/>
  <c r="E143" i="5"/>
  <c r="E141" i="5"/>
  <c r="E140" i="5"/>
  <c r="E139" i="5"/>
  <c r="E138" i="5"/>
  <c r="E137" i="5"/>
  <c r="E136" i="5"/>
  <c r="E135" i="5"/>
  <c r="E134" i="5"/>
  <c r="E133" i="5"/>
  <c r="E132" i="5"/>
  <c r="E131" i="5"/>
  <c r="E128" i="5"/>
  <c r="E127" i="5"/>
  <c r="E126" i="5"/>
  <c r="E124" i="5"/>
  <c r="E123" i="5"/>
  <c r="E122" i="5"/>
  <c r="E121" i="5"/>
  <c r="E120" i="5"/>
  <c r="E119" i="5"/>
  <c r="E117" i="5"/>
  <c r="E116" i="5"/>
  <c r="E115" i="5"/>
  <c r="E114" i="5"/>
  <c r="E113" i="5"/>
  <c r="E112" i="5"/>
  <c r="E110" i="5"/>
  <c r="E109" i="5"/>
  <c r="E108" i="5"/>
  <c r="E107" i="5"/>
  <c r="E106" i="5"/>
  <c r="E105" i="5"/>
  <c r="E103" i="5"/>
  <c r="E102" i="5"/>
  <c r="E101" i="5"/>
  <c r="E100" i="5"/>
  <c r="E99" i="5"/>
  <c r="E96" i="5"/>
  <c r="E95" i="5"/>
  <c r="E94" i="5"/>
  <c r="E93" i="5"/>
  <c r="E92" i="5"/>
  <c r="E91" i="5"/>
  <c r="E90" i="5"/>
  <c r="E89" i="5"/>
  <c r="E88" i="5"/>
  <c r="E87" i="5"/>
  <c r="E85" i="5"/>
  <c r="E84" i="5"/>
  <c r="E82" i="5"/>
  <c r="E81" i="5"/>
  <c r="E80" i="5"/>
  <c r="E79" i="5"/>
  <c r="E78" i="5"/>
  <c r="E77" i="5"/>
  <c r="E76" i="5"/>
  <c r="E75" i="5"/>
  <c r="E74" i="5"/>
  <c r="E73" i="5"/>
  <c r="E72" i="5"/>
  <c r="E71" i="5"/>
  <c r="E70" i="5"/>
  <c r="E69" i="5"/>
  <c r="E68" i="5"/>
  <c r="E67" i="5"/>
  <c r="E65" i="5"/>
  <c r="E64" i="5"/>
  <c r="E63" i="5"/>
  <c r="E62" i="5"/>
  <c r="E61" i="5"/>
  <c r="E60" i="5"/>
  <c r="E59" i="5"/>
  <c r="E58" i="5"/>
  <c r="E57" i="5"/>
  <c r="E56" i="5"/>
  <c r="E54" i="5"/>
  <c r="E53" i="5"/>
  <c r="E52" i="5"/>
  <c r="E51" i="5"/>
  <c r="E50" i="5"/>
  <c r="E49" i="5"/>
  <c r="E46" i="5"/>
  <c r="E45" i="5"/>
  <c r="E43" i="5"/>
  <c r="E42" i="5"/>
  <c r="E41" i="5"/>
  <c r="E40" i="5"/>
  <c r="E38" i="5"/>
  <c r="E37" i="5"/>
  <c r="E36" i="5"/>
  <c r="E35" i="5"/>
  <c r="E34" i="5"/>
  <c r="E33" i="5"/>
  <c r="E32" i="5"/>
  <c r="E30" i="5"/>
  <c r="E29" i="5"/>
  <c r="E28" i="5"/>
  <c r="E26" i="5"/>
  <c r="E25" i="5"/>
  <c r="E24" i="5"/>
  <c r="E23" i="5"/>
  <c r="E22" i="5"/>
  <c r="E21" i="5"/>
  <c r="E20" i="5"/>
  <c r="E19" i="5"/>
  <c r="E18" i="5"/>
  <c r="E17" i="5"/>
  <c r="E16" i="5"/>
  <c r="E15" i="5"/>
  <c r="E14" i="5"/>
  <c r="E13" i="5"/>
  <c r="E11" i="5"/>
  <c r="E9" i="5"/>
  <c r="E8" i="5"/>
  <c r="E7" i="5"/>
  <c r="E6" i="5"/>
  <c r="E5" i="5"/>
  <c r="B516" i="5"/>
  <c r="B515" i="5"/>
  <c r="B514" i="5"/>
  <c r="S514" i="5" s="1"/>
  <c r="H512" i="5"/>
  <c r="B512" i="5"/>
  <c r="H511" i="5"/>
  <c r="B511" i="5"/>
  <c r="D511" i="5" s="1"/>
  <c r="H510" i="5"/>
  <c r="B510" i="5"/>
  <c r="H508" i="5"/>
  <c r="B508" i="5"/>
  <c r="D508" i="5" s="1"/>
  <c r="H507" i="5"/>
  <c r="B507" i="5"/>
  <c r="H506" i="5"/>
  <c r="B506" i="5"/>
  <c r="H503" i="5"/>
  <c r="B503" i="5"/>
  <c r="H501" i="5"/>
  <c r="B501" i="5"/>
  <c r="D501" i="5" s="1"/>
  <c r="H500" i="5"/>
  <c r="B500" i="5"/>
  <c r="H499" i="5"/>
  <c r="B499" i="5"/>
  <c r="D499" i="5" s="1"/>
  <c r="H498" i="5"/>
  <c r="B498" i="5"/>
  <c r="H497" i="5"/>
  <c r="B497" i="5"/>
  <c r="H496" i="5"/>
  <c r="B496" i="5"/>
  <c r="H495" i="5"/>
  <c r="B495" i="5"/>
  <c r="D495" i="5" s="1"/>
  <c r="H494" i="5"/>
  <c r="B494" i="5"/>
  <c r="H490" i="5"/>
  <c r="B490" i="5"/>
  <c r="D490" i="5" s="1"/>
  <c r="J490" i="5" s="1"/>
  <c r="H488" i="5"/>
  <c r="B488" i="5"/>
  <c r="H487" i="5"/>
  <c r="B487" i="5"/>
  <c r="H486" i="5"/>
  <c r="B486" i="5"/>
  <c r="H484" i="5"/>
  <c r="B484" i="5"/>
  <c r="D484" i="5" s="1"/>
  <c r="J484" i="5" s="1"/>
  <c r="H481" i="5"/>
  <c r="B481" i="5"/>
  <c r="H479" i="5"/>
  <c r="B479" i="5"/>
  <c r="H477" i="5"/>
  <c r="B477" i="5"/>
  <c r="H475" i="5"/>
  <c r="B475" i="5"/>
  <c r="H474" i="5"/>
  <c r="B474" i="5"/>
  <c r="H473" i="5"/>
  <c r="B473" i="5"/>
  <c r="D473" i="5" s="1"/>
  <c r="J473" i="5" s="1"/>
  <c r="H470" i="5"/>
  <c r="B470" i="5"/>
  <c r="H469" i="5"/>
  <c r="B469" i="5"/>
  <c r="D469" i="5" s="1"/>
  <c r="H468" i="5"/>
  <c r="B468" i="5"/>
  <c r="H467" i="5"/>
  <c r="B467" i="5"/>
  <c r="H466" i="5"/>
  <c r="B466" i="5"/>
  <c r="H465" i="5"/>
  <c r="B465" i="5"/>
  <c r="D465" i="5" s="1"/>
  <c r="H464" i="5"/>
  <c r="B464" i="5"/>
  <c r="H463" i="5"/>
  <c r="B463" i="5"/>
  <c r="H462" i="5"/>
  <c r="B462" i="5"/>
  <c r="H461" i="5"/>
  <c r="B461" i="5"/>
  <c r="D461" i="5" s="1"/>
  <c r="H459" i="5"/>
  <c r="B459" i="5"/>
  <c r="D459" i="5" s="1"/>
  <c r="J459" i="5" s="1"/>
  <c r="H456" i="5"/>
  <c r="B456" i="5"/>
  <c r="D456" i="5" s="1"/>
  <c r="H455" i="5"/>
  <c r="B455" i="5"/>
  <c r="H454" i="5"/>
  <c r="B454" i="5"/>
  <c r="H452" i="5"/>
  <c r="B452" i="5"/>
  <c r="H450" i="5"/>
  <c r="B450" i="5"/>
  <c r="H449" i="5"/>
  <c r="B449" i="5"/>
  <c r="H448" i="5"/>
  <c r="B448" i="5"/>
  <c r="D448" i="5" s="1"/>
  <c r="J448" i="5" s="1"/>
  <c r="H447" i="5"/>
  <c r="B447" i="5"/>
  <c r="H446" i="5"/>
  <c r="B446" i="5"/>
  <c r="H445" i="5"/>
  <c r="B445" i="5"/>
  <c r="H444" i="5"/>
  <c r="B444" i="5"/>
  <c r="H443" i="5"/>
  <c r="B443" i="5"/>
  <c r="H441" i="5"/>
  <c r="B441" i="5"/>
  <c r="D441" i="5" s="1"/>
  <c r="J441" i="5" s="1"/>
  <c r="H440" i="5"/>
  <c r="B440" i="5"/>
  <c r="H439" i="5"/>
  <c r="B439" i="5"/>
  <c r="D439" i="5" s="1"/>
  <c r="H437" i="5"/>
  <c r="B437" i="5"/>
  <c r="H435" i="5"/>
  <c r="B435" i="5"/>
  <c r="H434" i="5"/>
  <c r="B434" i="5"/>
  <c r="D434" i="5" s="1"/>
  <c r="J434" i="5" s="1"/>
  <c r="H433" i="5"/>
  <c r="B433" i="5"/>
  <c r="D433" i="5" s="1"/>
  <c r="H432" i="5"/>
  <c r="B432" i="5"/>
  <c r="H431" i="5"/>
  <c r="B431" i="5"/>
  <c r="H430" i="5"/>
  <c r="B430" i="5"/>
  <c r="H429" i="5"/>
  <c r="B429" i="5"/>
  <c r="D429" i="5" s="1"/>
  <c r="H428" i="5"/>
  <c r="B428" i="5"/>
  <c r="H425" i="5"/>
  <c r="B425" i="5"/>
  <c r="D425" i="5" s="1"/>
  <c r="J425" i="5" s="1"/>
  <c r="H424" i="5"/>
  <c r="B424" i="5"/>
  <c r="H423" i="5"/>
  <c r="B423" i="5"/>
  <c r="H421" i="5"/>
  <c r="B421" i="5"/>
  <c r="D421" i="5" s="1"/>
  <c r="H420" i="5"/>
  <c r="B420" i="5"/>
  <c r="D420" i="5" s="1"/>
  <c r="H419" i="5"/>
  <c r="B419" i="5"/>
  <c r="H418" i="5"/>
  <c r="B418" i="5"/>
  <c r="D418" i="5" s="1"/>
  <c r="H417" i="5"/>
  <c r="B417" i="5"/>
  <c r="H416" i="5"/>
  <c r="B416" i="5"/>
  <c r="D416" i="5" s="1"/>
  <c r="H415" i="5"/>
  <c r="B415" i="5"/>
  <c r="D415" i="5" s="1"/>
  <c r="H412" i="5"/>
  <c r="B412" i="5"/>
  <c r="H411" i="5"/>
  <c r="B411" i="5"/>
  <c r="H410" i="5"/>
  <c r="B410" i="5"/>
  <c r="D410" i="5" s="1"/>
  <c r="H408" i="5"/>
  <c r="B408" i="5"/>
  <c r="H407" i="5"/>
  <c r="B407" i="5"/>
  <c r="D407" i="5" s="1"/>
  <c r="J407" i="5" s="1"/>
  <c r="H406" i="5"/>
  <c r="B406" i="5"/>
  <c r="H404" i="5"/>
  <c r="B404" i="5"/>
  <c r="H403" i="5"/>
  <c r="B403" i="5"/>
  <c r="D403" i="5" s="1"/>
  <c r="J403" i="5" s="1"/>
  <c r="H401" i="5"/>
  <c r="B401" i="5"/>
  <c r="H400" i="5"/>
  <c r="B400" i="5"/>
  <c r="D400" i="5" s="1"/>
  <c r="J400" i="5" s="1"/>
  <c r="H399" i="5"/>
  <c r="B399" i="5"/>
  <c r="H398" i="5"/>
  <c r="B398" i="5"/>
  <c r="H397" i="5"/>
  <c r="B397" i="5"/>
  <c r="D397" i="5" s="1"/>
  <c r="J397" i="5" s="1"/>
  <c r="H396" i="5"/>
  <c r="B396" i="5"/>
  <c r="H395" i="5"/>
  <c r="B395" i="5"/>
  <c r="D395" i="5" s="1"/>
  <c r="J395" i="5" s="1"/>
  <c r="H392" i="5"/>
  <c r="B392" i="5"/>
  <c r="D392" i="5" s="1"/>
  <c r="J392" i="5" s="1"/>
  <c r="H391" i="5"/>
  <c r="B391" i="5"/>
  <c r="D391" i="5" s="1"/>
  <c r="H390" i="5"/>
  <c r="B390" i="5"/>
  <c r="D390" i="5" s="1"/>
  <c r="H388" i="5"/>
  <c r="B388" i="5"/>
  <c r="H387" i="5"/>
  <c r="B387" i="5"/>
  <c r="D387" i="5" s="1"/>
  <c r="J387" i="5" s="1"/>
  <c r="H385" i="5"/>
  <c r="B385" i="5"/>
  <c r="H384" i="5"/>
  <c r="B384" i="5"/>
  <c r="D384" i="5" s="1"/>
  <c r="H383" i="5"/>
  <c r="B383" i="5"/>
  <c r="D383" i="5" s="1"/>
  <c r="J383" i="5" s="1"/>
  <c r="H382" i="5"/>
  <c r="B382" i="5"/>
  <c r="D382" i="5" s="1"/>
  <c r="H381" i="5"/>
  <c r="B381" i="5"/>
  <c r="D381" i="5" s="1"/>
  <c r="J381" i="5" s="1"/>
  <c r="H380" i="5"/>
  <c r="B380" i="5"/>
  <c r="H379" i="5"/>
  <c r="B379" i="5"/>
  <c r="H376" i="5"/>
  <c r="B376" i="5"/>
  <c r="D376" i="5" s="1"/>
  <c r="J376" i="5" s="1"/>
  <c r="H375" i="5"/>
  <c r="B375" i="5"/>
  <c r="D375" i="5" s="1"/>
  <c r="H374" i="5"/>
  <c r="B374" i="5"/>
  <c r="H372" i="5"/>
  <c r="B372" i="5"/>
  <c r="H371" i="5"/>
  <c r="B371" i="5"/>
  <c r="D371" i="5" s="1"/>
  <c r="J371" i="5" s="1"/>
  <c r="H370" i="5"/>
  <c r="B370" i="5"/>
  <c r="D370" i="5" s="1"/>
  <c r="H369" i="5"/>
  <c r="B369" i="5"/>
  <c r="H368" i="5"/>
  <c r="B368" i="5"/>
  <c r="D368" i="5" s="1"/>
  <c r="H367" i="5"/>
  <c r="B367" i="5"/>
  <c r="H366" i="5"/>
  <c r="B366" i="5"/>
  <c r="H365" i="5"/>
  <c r="B365" i="5"/>
  <c r="D365" i="5" s="1"/>
  <c r="J365" i="5" s="1"/>
  <c r="H364" i="5"/>
  <c r="B364" i="5"/>
  <c r="H363" i="5"/>
  <c r="B363" i="5"/>
  <c r="D363" i="5" s="1"/>
  <c r="H362" i="5"/>
  <c r="B362" i="5"/>
  <c r="D362" i="5" s="1"/>
  <c r="J362" i="5" s="1"/>
  <c r="H359" i="5"/>
  <c r="B359" i="5"/>
  <c r="H357" i="5"/>
  <c r="B357" i="5"/>
  <c r="H356" i="5"/>
  <c r="B356" i="5"/>
  <c r="H355" i="5"/>
  <c r="B355" i="5"/>
  <c r="H353" i="5"/>
  <c r="B353" i="5"/>
  <c r="D353" i="5" s="1"/>
  <c r="H352" i="5"/>
  <c r="B352" i="5"/>
  <c r="D352" i="5" s="1"/>
  <c r="J352" i="5" s="1"/>
  <c r="H351" i="5"/>
  <c r="B351" i="5"/>
  <c r="H350" i="5"/>
  <c r="B350" i="5"/>
  <c r="D350" i="5" s="1"/>
  <c r="H349" i="5"/>
  <c r="B349" i="5"/>
  <c r="D349" i="5" s="1"/>
  <c r="J349" i="5" s="1"/>
  <c r="H348" i="5"/>
  <c r="B348" i="5"/>
  <c r="H345" i="5"/>
  <c r="B345" i="5"/>
  <c r="P343" i="5" a="1"/>
  <c r="P343" i="5" s="1"/>
  <c r="O343" i="5" a="1"/>
  <c r="O343" i="5" s="1"/>
  <c r="H343" i="5"/>
  <c r="B343" i="5"/>
  <c r="D343" i="5" s="1"/>
  <c r="J343" i="5" s="1"/>
  <c r="P342" i="5" a="1"/>
  <c r="P342" i="5" s="1"/>
  <c r="O342" i="5" a="1"/>
  <c r="O342" i="5" s="1"/>
  <c r="H342" i="5"/>
  <c r="B342" i="5"/>
  <c r="D342" i="5" s="1"/>
  <c r="P340" i="5" a="1"/>
  <c r="P340" i="5" s="1"/>
  <c r="O340" i="5" a="1"/>
  <c r="O340" i="5" s="1"/>
  <c r="H340" i="5"/>
  <c r="B340" i="5"/>
  <c r="D340" i="5" s="1"/>
  <c r="P339" i="5" a="1"/>
  <c r="P339" i="5" s="1"/>
  <c r="O339" i="5" a="1"/>
  <c r="O339" i="5" s="1"/>
  <c r="H339" i="5"/>
  <c r="B339" i="5"/>
  <c r="P338" i="5" a="1"/>
  <c r="P338" i="5" s="1"/>
  <c r="O338" i="5" a="1"/>
  <c r="O338" i="5" s="1"/>
  <c r="H338" i="5"/>
  <c r="B338" i="5"/>
  <c r="D338" i="5" s="1"/>
  <c r="P337" i="5" a="1"/>
  <c r="P337" i="5" s="1"/>
  <c r="O337" i="5" a="1"/>
  <c r="O337" i="5" s="1"/>
  <c r="H337" i="5"/>
  <c r="B337" i="5"/>
  <c r="P336" i="5" a="1"/>
  <c r="P336" i="5" s="1"/>
  <c r="O336" i="5" a="1"/>
  <c r="O336" i="5" s="1"/>
  <c r="H336" i="5"/>
  <c r="B336" i="5"/>
  <c r="P335" i="5" a="1"/>
  <c r="P335" i="5" s="1"/>
  <c r="O335" i="5" a="1"/>
  <c r="O335" i="5" s="1"/>
  <c r="H335" i="5"/>
  <c r="B335" i="5"/>
  <c r="D335" i="5" s="1"/>
  <c r="B332" i="5"/>
  <c r="D332" i="5" s="1"/>
  <c r="B331" i="5"/>
  <c r="S331" i="5" s="1"/>
  <c r="B330" i="5"/>
  <c r="D330" i="5" s="1"/>
  <c r="B329" i="5"/>
  <c r="S329" i="5" s="1"/>
  <c r="H327" i="5"/>
  <c r="B327" i="5"/>
  <c r="H326" i="5"/>
  <c r="B326" i="5"/>
  <c r="H325" i="5"/>
  <c r="B325" i="5"/>
  <c r="D325" i="5" s="1"/>
  <c r="H323" i="5"/>
  <c r="B323" i="5"/>
  <c r="D323" i="5" s="1"/>
  <c r="H322" i="5"/>
  <c r="B322" i="5"/>
  <c r="H321" i="5"/>
  <c r="B321" i="5"/>
  <c r="D321" i="5" s="1"/>
  <c r="H320" i="5"/>
  <c r="B320" i="5"/>
  <c r="H319" i="5"/>
  <c r="B319" i="5"/>
  <c r="H318" i="5"/>
  <c r="B318" i="5"/>
  <c r="D318" i="5" s="1"/>
  <c r="J318" i="5" s="1"/>
  <c r="H316" i="5"/>
  <c r="B316" i="5"/>
  <c r="H315" i="5"/>
  <c r="B315" i="5"/>
  <c r="H314" i="5"/>
  <c r="B314" i="5"/>
  <c r="D314" i="5" s="1"/>
  <c r="J314" i="5" s="1"/>
  <c r="H313" i="5"/>
  <c r="B313" i="5"/>
  <c r="D313" i="5" s="1"/>
  <c r="J313" i="5" s="1"/>
  <c r="H312" i="5"/>
  <c r="B312" i="5"/>
  <c r="D312" i="5" s="1"/>
  <c r="H311" i="5"/>
  <c r="B311" i="5"/>
  <c r="H310" i="5"/>
  <c r="B310" i="5"/>
  <c r="D310" i="5" s="1"/>
  <c r="H309" i="5"/>
  <c r="B309" i="5"/>
  <c r="H307" i="5"/>
  <c r="B307" i="5"/>
  <c r="D307" i="5" s="1"/>
  <c r="H306" i="5"/>
  <c r="B306" i="5"/>
  <c r="H305" i="5"/>
  <c r="B305" i="5"/>
  <c r="D305" i="5" s="1"/>
  <c r="J305" i="5" s="1"/>
  <c r="H304" i="5"/>
  <c r="B304" i="5"/>
  <c r="D304" i="5" s="1"/>
  <c r="J304" i="5" s="1"/>
  <c r="H303" i="5"/>
  <c r="B303" i="5"/>
  <c r="D303" i="5" s="1"/>
  <c r="H302" i="5"/>
  <c r="B302" i="5"/>
  <c r="H301" i="5"/>
  <c r="B301" i="5"/>
  <c r="H300" i="5"/>
  <c r="B300" i="5"/>
  <c r="D300" i="5" s="1"/>
  <c r="J300" i="5" s="1"/>
  <c r="H298" i="5"/>
  <c r="B298" i="5"/>
  <c r="H297" i="5"/>
  <c r="B297" i="5"/>
  <c r="D297" i="5" s="1"/>
  <c r="H296" i="5"/>
  <c r="B296" i="5"/>
  <c r="D296" i="5" s="1"/>
  <c r="J296" i="5" s="1"/>
  <c r="H295" i="5"/>
  <c r="B295" i="5"/>
  <c r="D295" i="5" s="1"/>
  <c r="H294" i="5"/>
  <c r="B294" i="5"/>
  <c r="H293" i="5"/>
  <c r="B293" i="5"/>
  <c r="H292" i="5"/>
  <c r="B292" i="5"/>
  <c r="D292" i="5" s="1"/>
  <c r="J292" i="5" s="1"/>
  <c r="H291" i="5"/>
  <c r="B291" i="5"/>
  <c r="D291" i="5" s="1"/>
  <c r="J291" i="5" s="1"/>
  <c r="H289" i="5"/>
  <c r="B289" i="5"/>
  <c r="H288" i="5"/>
  <c r="B288" i="5"/>
  <c r="H287" i="5"/>
  <c r="B287" i="5"/>
  <c r="H282" i="5"/>
  <c r="B282" i="5"/>
  <c r="D282" i="5" s="1"/>
  <c r="H281" i="5"/>
  <c r="B281" i="5"/>
  <c r="D281" i="5" s="1"/>
  <c r="H280" i="5"/>
  <c r="B280" i="5"/>
  <c r="D280" i="5" s="1"/>
  <c r="H279" i="5"/>
  <c r="B279" i="5"/>
  <c r="D279" i="5" s="1"/>
  <c r="H276" i="5"/>
  <c r="B276" i="5"/>
  <c r="D276" i="5" s="1"/>
  <c r="H275" i="5"/>
  <c r="B275" i="5"/>
  <c r="H274" i="5"/>
  <c r="B274" i="5"/>
  <c r="D274" i="5" s="1"/>
  <c r="J274" i="5" s="1"/>
  <c r="H273" i="5"/>
  <c r="B273" i="5"/>
  <c r="D273" i="5" s="1"/>
  <c r="J273" i="5" s="1"/>
  <c r="H272" i="5"/>
  <c r="B272" i="5"/>
  <c r="H270" i="5"/>
  <c r="B270" i="5"/>
  <c r="H269" i="5"/>
  <c r="B269" i="5"/>
  <c r="H268" i="5"/>
  <c r="B268" i="5"/>
  <c r="H266" i="5"/>
  <c r="B266" i="5"/>
  <c r="D266" i="5" s="1"/>
  <c r="H265" i="5"/>
  <c r="B265" i="5"/>
  <c r="H264" i="5"/>
  <c r="B264" i="5"/>
  <c r="H263" i="5"/>
  <c r="B263" i="5"/>
  <c r="H262" i="5"/>
  <c r="B262" i="5"/>
  <c r="H261" i="5"/>
  <c r="B261" i="5"/>
  <c r="H260" i="5"/>
  <c r="B260" i="5"/>
  <c r="D260" i="5" s="1"/>
  <c r="H259" i="5"/>
  <c r="B259" i="5"/>
  <c r="H258" i="5"/>
  <c r="B258" i="5"/>
  <c r="D258" i="5" s="1"/>
  <c r="H257" i="5"/>
  <c r="B257" i="5"/>
  <c r="D257" i="5" s="1"/>
  <c r="J257" i="5" s="1"/>
  <c r="H256" i="5"/>
  <c r="B256" i="5"/>
  <c r="H255" i="5"/>
  <c r="B255" i="5"/>
  <c r="H254" i="5"/>
  <c r="B254" i="5"/>
  <c r="H252" i="5"/>
  <c r="B252" i="5"/>
  <c r="D252" i="5" s="1"/>
  <c r="H251" i="5"/>
  <c r="B251" i="5"/>
  <c r="D251" i="5" s="1"/>
  <c r="H250" i="5"/>
  <c r="B250" i="5"/>
  <c r="D250" i="5" s="1"/>
  <c r="H249" i="5"/>
  <c r="B249" i="5"/>
  <c r="D249" i="5" s="1"/>
  <c r="H248" i="5"/>
  <c r="B248" i="5"/>
  <c r="D248" i="5" s="1"/>
  <c r="J248" i="5" s="1"/>
  <c r="H247" i="5"/>
  <c r="B247" i="5"/>
  <c r="H246" i="5"/>
  <c r="B246" i="5"/>
  <c r="D246" i="5" s="1"/>
  <c r="H245" i="5"/>
  <c r="B245" i="5"/>
  <c r="D245" i="5" s="1"/>
  <c r="H244" i="5"/>
  <c r="B244" i="5"/>
  <c r="D244" i="5" s="1"/>
  <c r="J244" i="5" s="1"/>
  <c r="H243" i="5"/>
  <c r="B243" i="5"/>
  <c r="D243" i="5" s="1"/>
  <c r="H242" i="5"/>
  <c r="B242" i="5"/>
  <c r="H241" i="5"/>
  <c r="B241" i="5"/>
  <c r="D241" i="5" s="1"/>
  <c r="H240" i="5"/>
  <c r="B240" i="5"/>
  <c r="D240" i="5" s="1"/>
  <c r="P236" i="5" a="1"/>
  <c r="P236" i="5" s="1"/>
  <c r="O236" i="5" a="1"/>
  <c r="O236" i="5" s="1"/>
  <c r="H236" i="5"/>
  <c r="B236" i="5"/>
  <c r="D236" i="5" s="1"/>
  <c r="J236" i="5" s="1"/>
  <c r="H234" i="5"/>
  <c r="B234" i="5"/>
  <c r="H233" i="5"/>
  <c r="B233" i="5"/>
  <c r="H232" i="5"/>
  <c r="B232" i="5"/>
  <c r="H231" i="5"/>
  <c r="B231" i="5"/>
  <c r="H229" i="5"/>
  <c r="B229" i="5"/>
  <c r="H228" i="5"/>
  <c r="B228" i="5"/>
  <c r="D228" i="5" s="1"/>
  <c r="J228" i="5" s="1"/>
  <c r="H227" i="5"/>
  <c r="B227" i="5"/>
  <c r="H226" i="5"/>
  <c r="B226" i="5"/>
  <c r="H225" i="5"/>
  <c r="B225" i="5"/>
  <c r="D225" i="5" s="1"/>
  <c r="H223" i="5"/>
  <c r="B223" i="5"/>
  <c r="H222" i="5"/>
  <c r="B222" i="5"/>
  <c r="H221" i="5"/>
  <c r="B221" i="5"/>
  <c r="D221" i="5" s="1"/>
  <c r="J221" i="5" s="1"/>
  <c r="H219" i="5"/>
  <c r="B219" i="5"/>
  <c r="H218" i="5"/>
  <c r="B218" i="5"/>
  <c r="H217" i="5"/>
  <c r="B217" i="5"/>
  <c r="D217" i="5" s="1"/>
  <c r="J217" i="5" s="1"/>
  <c r="H215" i="5"/>
  <c r="B215" i="5"/>
  <c r="H214" i="5"/>
  <c r="B214" i="5"/>
  <c r="H212" i="5"/>
  <c r="B212" i="5"/>
  <c r="D212" i="5" s="1"/>
  <c r="H211" i="5"/>
  <c r="B211" i="5"/>
  <c r="H210" i="5"/>
  <c r="B210" i="5"/>
  <c r="H209" i="5"/>
  <c r="B209" i="5"/>
  <c r="H208" i="5"/>
  <c r="B208" i="5"/>
  <c r="H207" i="5"/>
  <c r="B207" i="5"/>
  <c r="H206" i="5"/>
  <c r="B206" i="5"/>
  <c r="D206" i="5" s="1"/>
  <c r="J206" i="5" s="1"/>
  <c r="H205" i="5"/>
  <c r="B205" i="5"/>
  <c r="H204" i="5"/>
  <c r="B204" i="5"/>
  <c r="D204" i="5" s="1"/>
  <c r="J204" i="5" s="1"/>
  <c r="H203" i="5"/>
  <c r="B203" i="5"/>
  <c r="H201" i="5"/>
  <c r="B201" i="5"/>
  <c r="D201" i="5" s="1"/>
  <c r="H200" i="5"/>
  <c r="B200" i="5"/>
  <c r="H199" i="5"/>
  <c r="B199" i="5"/>
  <c r="D199" i="5" s="1"/>
  <c r="J199" i="5" s="1"/>
  <c r="H198" i="5"/>
  <c r="B198" i="5"/>
  <c r="H197" i="5"/>
  <c r="B197" i="5"/>
  <c r="H196" i="5"/>
  <c r="B196" i="5"/>
  <c r="H195" i="5"/>
  <c r="B195" i="5"/>
  <c r="H194" i="5"/>
  <c r="B194" i="5"/>
  <c r="H193" i="5"/>
  <c r="B193" i="5"/>
  <c r="D193" i="5" s="1"/>
  <c r="J193" i="5" s="1"/>
  <c r="H192" i="5"/>
  <c r="B192" i="5"/>
  <c r="H189" i="5"/>
  <c r="B189" i="5"/>
  <c r="D189" i="5" s="1"/>
  <c r="H188" i="5"/>
  <c r="B188" i="5"/>
  <c r="H186" i="5"/>
  <c r="B186" i="5"/>
  <c r="D186" i="5" s="1"/>
  <c r="H185" i="5"/>
  <c r="B185" i="5"/>
  <c r="H184" i="5"/>
  <c r="B184" i="5"/>
  <c r="H183" i="5"/>
  <c r="B183" i="5"/>
  <c r="H181" i="5"/>
  <c r="B181" i="5"/>
  <c r="D181" i="5" s="1"/>
  <c r="H180" i="5"/>
  <c r="B180" i="5"/>
  <c r="D180" i="5" s="1"/>
  <c r="H178" i="5"/>
  <c r="B178" i="5"/>
  <c r="D178" i="5" s="1"/>
  <c r="H177" i="5"/>
  <c r="B177" i="5"/>
  <c r="D177" i="5" s="1"/>
  <c r="J177" i="5" s="1"/>
  <c r="H176" i="5"/>
  <c r="B176" i="5"/>
  <c r="D176" i="5" s="1"/>
  <c r="H175" i="5"/>
  <c r="B175" i="5"/>
  <c r="D175" i="5" s="1"/>
  <c r="J175" i="5" s="1"/>
  <c r="H172" i="5"/>
  <c r="B172" i="5"/>
  <c r="D172" i="5" s="1"/>
  <c r="H171" i="5"/>
  <c r="B171" i="5"/>
  <c r="H169" i="5"/>
  <c r="B169" i="5"/>
  <c r="D169" i="5" s="1"/>
  <c r="J169" i="5" s="1"/>
  <c r="H168" i="5"/>
  <c r="B168" i="5"/>
  <c r="H167" i="5"/>
  <c r="B167" i="5"/>
  <c r="D167" i="5" s="1"/>
  <c r="H166" i="5"/>
  <c r="B166" i="5"/>
  <c r="D166" i="5" s="1"/>
  <c r="H165" i="5"/>
  <c r="B165" i="5"/>
  <c r="H164" i="5"/>
  <c r="B164" i="5"/>
  <c r="H163" i="5"/>
  <c r="B163" i="5"/>
  <c r="D163" i="5" s="1"/>
  <c r="J163" i="5" s="1"/>
  <c r="H161" i="5"/>
  <c r="B161" i="5"/>
  <c r="H160" i="5"/>
  <c r="B160" i="5"/>
  <c r="D160" i="5" s="1"/>
  <c r="H159" i="5"/>
  <c r="B159" i="5"/>
  <c r="D159" i="5" s="1"/>
  <c r="J159" i="5" s="1"/>
  <c r="H158" i="5"/>
  <c r="B158" i="5"/>
  <c r="D158" i="5" s="1"/>
  <c r="J158" i="5" s="1"/>
  <c r="H157" i="5"/>
  <c r="B157" i="5"/>
  <c r="H156" i="5"/>
  <c r="B156" i="5"/>
  <c r="H155" i="5"/>
  <c r="B155" i="5"/>
  <c r="D155" i="5" s="1"/>
  <c r="J155" i="5" s="1"/>
  <c r="P153" i="5" a="1"/>
  <c r="P153" i="5" s="1"/>
  <c r="O153" i="5" a="1"/>
  <c r="O153" i="5" s="1"/>
  <c r="H153" i="5"/>
  <c r="B153" i="5"/>
  <c r="D153" i="5" s="1"/>
  <c r="J153" i="5" s="1"/>
  <c r="P152" i="5" a="1"/>
  <c r="P152" i="5" s="1"/>
  <c r="O152" i="5" a="1"/>
  <c r="O152" i="5" s="1"/>
  <c r="H152" i="5"/>
  <c r="B152" i="5"/>
  <c r="D152" i="5" s="1"/>
  <c r="J152" i="5" s="1"/>
  <c r="P151" i="5" a="1"/>
  <c r="P151" i="5" s="1"/>
  <c r="O151" i="5" a="1"/>
  <c r="O151" i="5" s="1"/>
  <c r="H151" i="5"/>
  <c r="B151" i="5"/>
  <c r="D151" i="5" s="1"/>
  <c r="P150" i="5" a="1"/>
  <c r="P150" i="5" s="1"/>
  <c r="O150" i="5" a="1"/>
  <c r="O150" i="5" s="1"/>
  <c r="H150" i="5"/>
  <c r="B150" i="5"/>
  <c r="D150" i="5" s="1"/>
  <c r="J150" i="5" s="1"/>
  <c r="P149" i="5" a="1"/>
  <c r="P149" i="5" s="1"/>
  <c r="O149" i="5" a="1"/>
  <c r="O149" i="5" s="1"/>
  <c r="H149" i="5"/>
  <c r="B149" i="5"/>
  <c r="D149" i="5" s="1"/>
  <c r="J149" i="5" s="1"/>
  <c r="P148" i="5" a="1"/>
  <c r="P148" i="5" s="1"/>
  <c r="O148" i="5" a="1"/>
  <c r="O148" i="5" s="1"/>
  <c r="H148" i="5"/>
  <c r="B148" i="5"/>
  <c r="D148" i="5" s="1"/>
  <c r="J148" i="5" s="1"/>
  <c r="P147" i="5" a="1"/>
  <c r="P147" i="5" s="1"/>
  <c r="O147" i="5" a="1"/>
  <c r="O147" i="5" s="1"/>
  <c r="H147" i="5"/>
  <c r="B147" i="5"/>
  <c r="D147" i="5" s="1"/>
  <c r="P146" i="5" a="1"/>
  <c r="P146" i="5" s="1"/>
  <c r="O146" i="5" a="1"/>
  <c r="O146" i="5" s="1"/>
  <c r="H146" i="5"/>
  <c r="B146" i="5"/>
  <c r="D146" i="5" s="1"/>
  <c r="P145" i="5" a="1"/>
  <c r="P145" i="5" s="1"/>
  <c r="O145" i="5" a="1"/>
  <c r="O145" i="5" s="1"/>
  <c r="H145" i="5"/>
  <c r="B145" i="5"/>
  <c r="D145" i="5" s="1"/>
  <c r="J145" i="5" s="1"/>
  <c r="P144" i="5" a="1"/>
  <c r="P144" i="5" s="1"/>
  <c r="O144" i="5" a="1"/>
  <c r="O144" i="5" s="1"/>
  <c r="H144" i="5"/>
  <c r="B144" i="5"/>
  <c r="D144" i="5" s="1"/>
  <c r="J144" i="5" s="1"/>
  <c r="P143" i="5" a="1"/>
  <c r="P143" i="5" s="1"/>
  <c r="O143" i="5" a="1"/>
  <c r="O143" i="5" s="1"/>
  <c r="H143" i="5"/>
  <c r="B143" i="5"/>
  <c r="P141" i="5" a="1"/>
  <c r="P141" i="5" s="1"/>
  <c r="O141" i="5" a="1"/>
  <c r="O141" i="5" s="1"/>
  <c r="H141" i="5"/>
  <c r="B141" i="5"/>
  <c r="D141" i="5" s="1"/>
  <c r="P140" i="5" a="1"/>
  <c r="P140" i="5" s="1"/>
  <c r="O140" i="5" a="1"/>
  <c r="O140" i="5" s="1"/>
  <c r="H140" i="5"/>
  <c r="B140" i="5"/>
  <c r="D140" i="5" s="1"/>
  <c r="P139" i="5" a="1"/>
  <c r="P139" i="5" s="1"/>
  <c r="O139" i="5" a="1"/>
  <c r="O139" i="5" s="1"/>
  <c r="H139" i="5"/>
  <c r="B139" i="5"/>
  <c r="D139" i="5" s="1"/>
  <c r="P138" i="5" a="1"/>
  <c r="P138" i="5" s="1"/>
  <c r="O138" i="5" a="1"/>
  <c r="O138" i="5" s="1"/>
  <c r="H138" i="5"/>
  <c r="B138" i="5"/>
  <c r="P137" i="5" a="1"/>
  <c r="P137" i="5" s="1"/>
  <c r="O137" i="5" a="1"/>
  <c r="O137" i="5" s="1"/>
  <c r="H137" i="5"/>
  <c r="B137" i="5"/>
  <c r="D137" i="5" s="1"/>
  <c r="P136" i="5" a="1"/>
  <c r="P136" i="5" s="1"/>
  <c r="O136" i="5" a="1"/>
  <c r="O136" i="5" s="1"/>
  <c r="H136" i="5"/>
  <c r="B136" i="5"/>
  <c r="D136" i="5" s="1"/>
  <c r="P135" i="5" a="1"/>
  <c r="P135" i="5" s="1"/>
  <c r="O135" i="5" a="1"/>
  <c r="O135" i="5" s="1"/>
  <c r="H135" i="5"/>
  <c r="B135" i="5"/>
  <c r="D135" i="5" s="1"/>
  <c r="J135" i="5" s="1"/>
  <c r="P134" i="5" a="1"/>
  <c r="P134" i="5" s="1"/>
  <c r="O134" i="5" a="1"/>
  <c r="O134" i="5" s="1"/>
  <c r="H134" i="5"/>
  <c r="B134" i="5"/>
  <c r="D134" i="5" s="1"/>
  <c r="P133" i="5" a="1"/>
  <c r="P133" i="5" s="1"/>
  <c r="O133" i="5" a="1"/>
  <c r="O133" i="5" s="1"/>
  <c r="H133" i="5"/>
  <c r="B133" i="5"/>
  <c r="D133" i="5" s="1"/>
  <c r="J133" i="5" s="1"/>
  <c r="P132" i="5" a="1"/>
  <c r="P132" i="5" s="1"/>
  <c r="O132" i="5" a="1"/>
  <c r="O132" i="5" s="1"/>
  <c r="H132" i="5"/>
  <c r="B132" i="5"/>
  <c r="D132" i="5" s="1"/>
  <c r="P131" i="5" a="1"/>
  <c r="P131" i="5" s="1"/>
  <c r="O131" i="5" a="1"/>
  <c r="O131" i="5" s="1"/>
  <c r="H131" i="5"/>
  <c r="B131" i="5"/>
  <c r="D131" i="5" s="1"/>
  <c r="J131" i="5" s="1"/>
  <c r="H128" i="5"/>
  <c r="B128" i="5"/>
  <c r="D128" i="5" s="1"/>
  <c r="J128" i="5" s="1"/>
  <c r="H127" i="5"/>
  <c r="B127" i="5"/>
  <c r="H126" i="5"/>
  <c r="B126" i="5"/>
  <c r="D126" i="5" s="1"/>
  <c r="J126" i="5" s="1"/>
  <c r="H124" i="5"/>
  <c r="B124" i="5"/>
  <c r="D124" i="5" s="1"/>
  <c r="J124" i="5" s="1"/>
  <c r="H123" i="5"/>
  <c r="B123" i="5"/>
  <c r="D123" i="5" s="1"/>
  <c r="J123" i="5" s="1"/>
  <c r="H122" i="5"/>
  <c r="B122" i="5"/>
  <c r="H121" i="5"/>
  <c r="B121" i="5"/>
  <c r="H120" i="5"/>
  <c r="B120" i="5"/>
  <c r="D120" i="5" s="1"/>
  <c r="J120" i="5" s="1"/>
  <c r="H119" i="5"/>
  <c r="B119" i="5"/>
  <c r="H117" i="5"/>
  <c r="B117" i="5"/>
  <c r="H116" i="5"/>
  <c r="B116" i="5"/>
  <c r="D116" i="5" s="1"/>
  <c r="J116" i="5" s="1"/>
  <c r="H115" i="5"/>
  <c r="B115" i="5"/>
  <c r="D115" i="5" s="1"/>
  <c r="J115" i="5" s="1"/>
  <c r="H114" i="5"/>
  <c r="B114" i="5"/>
  <c r="H113" i="5"/>
  <c r="B113" i="5"/>
  <c r="D113" i="5" s="1"/>
  <c r="J113" i="5" s="1"/>
  <c r="H112" i="5"/>
  <c r="B112" i="5"/>
  <c r="D112" i="5" s="1"/>
  <c r="J112" i="5" s="1"/>
  <c r="H110" i="5"/>
  <c r="B110" i="5"/>
  <c r="H109" i="5"/>
  <c r="B109" i="5"/>
  <c r="H108" i="5"/>
  <c r="B108" i="5"/>
  <c r="D108" i="5" s="1"/>
  <c r="H107" i="5"/>
  <c r="B107" i="5"/>
  <c r="H106" i="5"/>
  <c r="B106" i="5"/>
  <c r="H105" i="5"/>
  <c r="B105" i="5"/>
  <c r="D105" i="5" s="1"/>
  <c r="J105" i="5" s="1"/>
  <c r="H103" i="5"/>
  <c r="B103" i="5"/>
  <c r="D103" i="5" s="1"/>
  <c r="J103" i="5" s="1"/>
  <c r="H102" i="5"/>
  <c r="B102" i="5"/>
  <c r="H101" i="5"/>
  <c r="B101" i="5"/>
  <c r="H100" i="5"/>
  <c r="B100" i="5"/>
  <c r="D100" i="5" s="1"/>
  <c r="J100" i="5" s="1"/>
  <c r="H99" i="5"/>
  <c r="B99" i="5"/>
  <c r="D99" i="5" s="1"/>
  <c r="J99" i="5" s="1"/>
  <c r="H96" i="5"/>
  <c r="B96" i="5"/>
  <c r="D96" i="5" s="1"/>
  <c r="J96" i="5" s="1"/>
  <c r="H95" i="5"/>
  <c r="B95" i="5"/>
  <c r="D95" i="5" s="1"/>
  <c r="J95" i="5" s="1"/>
  <c r="H94" i="5"/>
  <c r="B94" i="5"/>
  <c r="D94" i="5" s="1"/>
  <c r="J94" i="5" s="1"/>
  <c r="H93" i="5"/>
  <c r="B93" i="5"/>
  <c r="H92" i="5"/>
  <c r="B92" i="5"/>
  <c r="H91" i="5"/>
  <c r="B91" i="5"/>
  <c r="D91" i="5" s="1"/>
  <c r="J91" i="5" s="1"/>
  <c r="H90" i="5"/>
  <c r="B90" i="5"/>
  <c r="D90" i="5" s="1"/>
  <c r="J90" i="5" s="1"/>
  <c r="H89" i="5"/>
  <c r="B89" i="5"/>
  <c r="H88" i="5"/>
  <c r="B88" i="5"/>
  <c r="D88" i="5" s="1"/>
  <c r="J88" i="5" s="1"/>
  <c r="H87" i="5"/>
  <c r="B87" i="5"/>
  <c r="D87" i="5" s="1"/>
  <c r="H85" i="5"/>
  <c r="B85" i="5"/>
  <c r="H84" i="5"/>
  <c r="B84" i="5"/>
  <c r="D84" i="5" s="1"/>
  <c r="J84" i="5" s="1"/>
  <c r="H82" i="5"/>
  <c r="B82" i="5"/>
  <c r="D82" i="5" s="1"/>
  <c r="J82" i="5" s="1"/>
  <c r="H81" i="5"/>
  <c r="B81" i="5"/>
  <c r="H80" i="5"/>
  <c r="B80" i="5"/>
  <c r="D80" i="5" s="1"/>
  <c r="H79" i="5"/>
  <c r="B79" i="5"/>
  <c r="D79" i="5" s="1"/>
  <c r="J79" i="5" s="1"/>
  <c r="H78" i="5"/>
  <c r="B78" i="5"/>
  <c r="D78" i="5" s="1"/>
  <c r="J78" i="5" s="1"/>
  <c r="H77" i="5"/>
  <c r="B77" i="5"/>
  <c r="H76" i="5"/>
  <c r="B76" i="5"/>
  <c r="D76" i="5" s="1"/>
  <c r="J76" i="5" s="1"/>
  <c r="H75" i="5"/>
  <c r="B75" i="5"/>
  <c r="D75" i="5" s="1"/>
  <c r="J75" i="5" s="1"/>
  <c r="H74" i="5"/>
  <c r="B74" i="5"/>
  <c r="H73" i="5"/>
  <c r="B73" i="5"/>
  <c r="H72" i="5"/>
  <c r="B72" i="5"/>
  <c r="D72" i="5" s="1"/>
  <c r="J72" i="5" s="1"/>
  <c r="H71" i="5"/>
  <c r="B71" i="5"/>
  <c r="D71" i="5" s="1"/>
  <c r="J71" i="5" s="1"/>
  <c r="H70" i="5"/>
  <c r="B70" i="5"/>
  <c r="H69" i="5"/>
  <c r="B69" i="5"/>
  <c r="D69" i="5" s="1"/>
  <c r="J69" i="5" s="1"/>
  <c r="H68" i="5"/>
  <c r="B68" i="5"/>
  <c r="D68" i="5" s="1"/>
  <c r="J68" i="5" s="1"/>
  <c r="H67" i="5"/>
  <c r="B67" i="5"/>
  <c r="P65" i="5" a="1"/>
  <c r="P65" i="5" s="1"/>
  <c r="O65" i="5" a="1"/>
  <c r="O65" i="5" s="1"/>
  <c r="H65" i="5"/>
  <c r="B65" i="5"/>
  <c r="D65" i="5" s="1"/>
  <c r="J65" i="5" s="1"/>
  <c r="P64" i="5" a="1"/>
  <c r="P64" i="5" s="1"/>
  <c r="O64" i="5" a="1"/>
  <c r="O64" i="5" s="1"/>
  <c r="H64" i="5"/>
  <c r="B64" i="5"/>
  <c r="D64" i="5" s="1"/>
  <c r="J64" i="5" s="1"/>
  <c r="P63" i="5" a="1"/>
  <c r="P63" i="5" s="1"/>
  <c r="O63" i="5" a="1"/>
  <c r="O63" i="5" s="1"/>
  <c r="H63" i="5"/>
  <c r="B63" i="5"/>
  <c r="D63" i="5" s="1"/>
  <c r="J63" i="5" s="1"/>
  <c r="P62" i="5" a="1"/>
  <c r="P62" i="5" s="1"/>
  <c r="O62" i="5" a="1"/>
  <c r="O62" i="5" s="1"/>
  <c r="H62" i="5"/>
  <c r="B62" i="5"/>
  <c r="D62" i="5" s="1"/>
  <c r="J62" i="5" s="1"/>
  <c r="P61" i="5" a="1"/>
  <c r="P61" i="5" s="1"/>
  <c r="O61" i="5" a="1"/>
  <c r="O61" i="5" s="1"/>
  <c r="H61" i="5"/>
  <c r="B61" i="5"/>
  <c r="P60" i="5" a="1"/>
  <c r="P60" i="5" s="1"/>
  <c r="O60" i="5" a="1"/>
  <c r="O60" i="5" s="1"/>
  <c r="H60" i="5"/>
  <c r="B60" i="5"/>
  <c r="D60" i="5" s="1"/>
  <c r="J60" i="5" s="1"/>
  <c r="P59" i="5" a="1"/>
  <c r="P59" i="5" s="1"/>
  <c r="O59" i="5" a="1"/>
  <c r="O59" i="5" s="1"/>
  <c r="H59" i="5"/>
  <c r="B59" i="5"/>
  <c r="D59" i="5" s="1"/>
  <c r="P58" i="5" a="1"/>
  <c r="P58" i="5" s="1"/>
  <c r="O58" i="5" a="1"/>
  <c r="O58" i="5" s="1"/>
  <c r="H58" i="5"/>
  <c r="B58" i="5"/>
  <c r="D58" i="5" s="1"/>
  <c r="J58" i="5" s="1"/>
  <c r="P57" i="5" a="1"/>
  <c r="P57" i="5" s="1"/>
  <c r="O57" i="5" a="1"/>
  <c r="O57" i="5" s="1"/>
  <c r="H57" i="5"/>
  <c r="B57" i="5"/>
  <c r="D57" i="5" s="1"/>
  <c r="J57" i="5" s="1"/>
  <c r="P56" i="5" a="1"/>
  <c r="P56" i="5" s="1"/>
  <c r="O56" i="5" a="1"/>
  <c r="O56" i="5" s="1"/>
  <c r="H56" i="5"/>
  <c r="B56" i="5"/>
  <c r="D56" i="5" s="1"/>
  <c r="H54" i="5"/>
  <c r="B54" i="5"/>
  <c r="H53" i="5"/>
  <c r="B53" i="5"/>
  <c r="H52" i="5"/>
  <c r="B52" i="5"/>
  <c r="H51" i="5"/>
  <c r="B51" i="5"/>
  <c r="D51" i="5" s="1"/>
  <c r="H50" i="5"/>
  <c r="B50" i="5"/>
  <c r="D50" i="5" s="1"/>
  <c r="H49" i="5"/>
  <c r="B49" i="5"/>
  <c r="D49" i="5" s="1"/>
  <c r="H46" i="5"/>
  <c r="B46" i="5"/>
  <c r="H45" i="5"/>
  <c r="B45" i="5"/>
  <c r="D45" i="5" s="1"/>
  <c r="H43" i="5"/>
  <c r="B43" i="5"/>
  <c r="D43" i="5" s="1"/>
  <c r="J43" i="5" s="1"/>
  <c r="H42" i="5"/>
  <c r="B42" i="5"/>
  <c r="H41" i="5"/>
  <c r="B41" i="5"/>
  <c r="H40" i="5"/>
  <c r="B40" i="5"/>
  <c r="D40" i="5" s="1"/>
  <c r="H38" i="5"/>
  <c r="B38" i="5"/>
  <c r="H37" i="5"/>
  <c r="B37" i="5"/>
  <c r="H36" i="5"/>
  <c r="B36" i="5"/>
  <c r="H35" i="5"/>
  <c r="B35" i="5"/>
  <c r="H34" i="5"/>
  <c r="B34" i="5"/>
  <c r="D34" i="5" s="1"/>
  <c r="H33" i="5"/>
  <c r="B33" i="5"/>
  <c r="D33" i="5" s="1"/>
  <c r="H32" i="5"/>
  <c r="B32" i="5"/>
  <c r="H30" i="5"/>
  <c r="B30" i="5"/>
  <c r="D30" i="5" s="1"/>
  <c r="J30" i="5" s="1"/>
  <c r="H29" i="5"/>
  <c r="B29" i="5"/>
  <c r="D29" i="5" s="1"/>
  <c r="H28" i="5"/>
  <c r="B28" i="5"/>
  <c r="H26" i="5"/>
  <c r="B26" i="5"/>
  <c r="H25" i="5"/>
  <c r="B25" i="5"/>
  <c r="H24" i="5"/>
  <c r="B24" i="5"/>
  <c r="H23" i="5"/>
  <c r="B23" i="5"/>
  <c r="H22" i="5"/>
  <c r="B22" i="5"/>
  <c r="H21" i="5"/>
  <c r="B21" i="5"/>
  <c r="H20" i="5"/>
  <c r="B20" i="5"/>
  <c r="H19" i="5"/>
  <c r="B19" i="5"/>
  <c r="H18" i="5"/>
  <c r="B18" i="5"/>
  <c r="H17" i="5"/>
  <c r="B17" i="5"/>
  <c r="D17" i="5" s="1"/>
  <c r="H16" i="5"/>
  <c r="B16" i="5"/>
  <c r="H15" i="5"/>
  <c r="B15" i="5"/>
  <c r="D15" i="5" s="1"/>
  <c r="J15" i="5" s="1"/>
  <c r="H14" i="5"/>
  <c r="B14" i="5"/>
  <c r="D14" i="5" s="1"/>
  <c r="H13" i="5"/>
  <c r="B13" i="5"/>
  <c r="D13" i="5" s="1"/>
  <c r="H11" i="5"/>
  <c r="B11" i="5"/>
  <c r="D11" i="5" s="1"/>
  <c r="H9" i="5"/>
  <c r="B9" i="5"/>
  <c r="H8" i="5"/>
  <c r="B8" i="5"/>
  <c r="H7" i="5"/>
  <c r="B7" i="5"/>
  <c r="D7" i="5" s="1"/>
  <c r="H6" i="5"/>
  <c r="B6" i="5"/>
  <c r="D6" i="5" s="1"/>
  <c r="H5" i="5"/>
  <c r="B5" i="5"/>
  <c r="D5" i="5" s="1"/>
  <c r="E512" i="11"/>
  <c r="E511" i="11"/>
  <c r="E510" i="11"/>
  <c r="E508" i="11"/>
  <c r="E507" i="11"/>
  <c r="E506" i="11"/>
  <c r="E503" i="11"/>
  <c r="E501" i="11"/>
  <c r="E500" i="11"/>
  <c r="E499" i="11"/>
  <c r="E498" i="11"/>
  <c r="E497" i="11"/>
  <c r="E496" i="11"/>
  <c r="E495" i="11"/>
  <c r="E494" i="11"/>
  <c r="E490" i="11"/>
  <c r="E488" i="11"/>
  <c r="E487" i="11"/>
  <c r="E486" i="11"/>
  <c r="E484" i="11"/>
  <c r="E481" i="11"/>
  <c r="E479" i="11"/>
  <c r="E477" i="11"/>
  <c r="E475" i="11"/>
  <c r="E474" i="11"/>
  <c r="E473" i="11"/>
  <c r="E470" i="11"/>
  <c r="E469" i="11"/>
  <c r="E468" i="11"/>
  <c r="E467" i="11"/>
  <c r="E466" i="11"/>
  <c r="E465" i="11"/>
  <c r="E464" i="11"/>
  <c r="E463" i="11"/>
  <c r="E462" i="11"/>
  <c r="E461" i="11"/>
  <c r="E459" i="11"/>
  <c r="E456" i="11"/>
  <c r="E455" i="11"/>
  <c r="E454" i="11"/>
  <c r="E452" i="11"/>
  <c r="E450" i="11"/>
  <c r="E449" i="11"/>
  <c r="E448" i="11"/>
  <c r="E447" i="11"/>
  <c r="E446" i="11"/>
  <c r="E445" i="11"/>
  <c r="E444" i="11"/>
  <c r="E443" i="11"/>
  <c r="E441" i="11"/>
  <c r="E440" i="11"/>
  <c r="E439" i="11"/>
  <c r="E437" i="11"/>
  <c r="E435" i="11"/>
  <c r="E434" i="11"/>
  <c r="E433" i="11"/>
  <c r="E432" i="11"/>
  <c r="E431" i="11"/>
  <c r="E430" i="11"/>
  <c r="E429" i="11"/>
  <c r="E428" i="11"/>
  <c r="E425" i="11"/>
  <c r="E424" i="11"/>
  <c r="E423" i="11"/>
  <c r="E421" i="11"/>
  <c r="E420" i="11"/>
  <c r="E419" i="11"/>
  <c r="E418" i="11"/>
  <c r="E417" i="11"/>
  <c r="E416" i="11"/>
  <c r="E415" i="11"/>
  <c r="E412" i="11"/>
  <c r="E411" i="11"/>
  <c r="E410" i="11"/>
  <c r="E408" i="11"/>
  <c r="E407" i="11"/>
  <c r="E406" i="11"/>
  <c r="E404" i="11"/>
  <c r="E403" i="11"/>
  <c r="E401" i="11"/>
  <c r="E400" i="11"/>
  <c r="E399" i="11"/>
  <c r="E398" i="11"/>
  <c r="E397" i="11"/>
  <c r="E396" i="11"/>
  <c r="E395" i="11"/>
  <c r="E392" i="11"/>
  <c r="E391" i="11"/>
  <c r="E390" i="11"/>
  <c r="E388" i="11"/>
  <c r="E387" i="11"/>
  <c r="E385" i="11"/>
  <c r="E384" i="11"/>
  <c r="E383" i="11"/>
  <c r="E382" i="11"/>
  <c r="E381" i="11"/>
  <c r="E380" i="11"/>
  <c r="E379" i="11"/>
  <c r="E376" i="11"/>
  <c r="E375" i="11"/>
  <c r="E374" i="11"/>
  <c r="E372" i="11"/>
  <c r="E371" i="11"/>
  <c r="E370" i="11"/>
  <c r="E369" i="11"/>
  <c r="E368" i="11"/>
  <c r="E367" i="11"/>
  <c r="E366" i="11"/>
  <c r="E365" i="11"/>
  <c r="E364" i="11"/>
  <c r="E363" i="11"/>
  <c r="E362" i="11"/>
  <c r="E359" i="11"/>
  <c r="E357" i="11"/>
  <c r="E356" i="11"/>
  <c r="E355" i="11"/>
  <c r="E353" i="11"/>
  <c r="E352" i="11"/>
  <c r="E351" i="11"/>
  <c r="E350" i="11"/>
  <c r="E349" i="11"/>
  <c r="E348" i="11"/>
  <c r="E345" i="11"/>
  <c r="E343" i="11"/>
  <c r="E342" i="11"/>
  <c r="E340" i="11"/>
  <c r="E339" i="11"/>
  <c r="E338" i="11"/>
  <c r="E337" i="11"/>
  <c r="E336" i="11"/>
  <c r="E335" i="11"/>
  <c r="E327" i="11"/>
  <c r="E326" i="11"/>
  <c r="E325" i="11"/>
  <c r="E323" i="11"/>
  <c r="E322" i="11"/>
  <c r="E321" i="11"/>
  <c r="E320" i="11"/>
  <c r="E319" i="11"/>
  <c r="E318" i="11"/>
  <c r="E316" i="11"/>
  <c r="E315" i="11"/>
  <c r="E314" i="11"/>
  <c r="E313" i="11"/>
  <c r="E312" i="11"/>
  <c r="E311" i="11"/>
  <c r="E310" i="11"/>
  <c r="E309" i="11"/>
  <c r="E307" i="11"/>
  <c r="E306" i="11"/>
  <c r="E305" i="11"/>
  <c r="E304" i="11"/>
  <c r="E303" i="11"/>
  <c r="E302" i="11"/>
  <c r="E301" i="11"/>
  <c r="E300" i="11"/>
  <c r="E298" i="11"/>
  <c r="E297" i="11"/>
  <c r="E296" i="11"/>
  <c r="E295" i="11"/>
  <c r="E294" i="11"/>
  <c r="E293" i="11"/>
  <c r="E292" i="11"/>
  <c r="E291" i="11"/>
  <c r="E289" i="11"/>
  <c r="E288" i="11"/>
  <c r="E287" i="11"/>
  <c r="E282" i="11"/>
  <c r="E281" i="11"/>
  <c r="E280" i="11"/>
  <c r="E279" i="11"/>
  <c r="E276" i="11"/>
  <c r="E275" i="11"/>
  <c r="E274" i="11"/>
  <c r="E273" i="11"/>
  <c r="E272" i="11"/>
  <c r="E270" i="11"/>
  <c r="E269" i="11"/>
  <c r="E268" i="11"/>
  <c r="E266" i="11"/>
  <c r="E265" i="11"/>
  <c r="E264" i="11"/>
  <c r="E263" i="11"/>
  <c r="E262" i="11"/>
  <c r="E261" i="11"/>
  <c r="E260" i="11"/>
  <c r="E259" i="11"/>
  <c r="E258" i="11"/>
  <c r="E257" i="11"/>
  <c r="E256" i="11"/>
  <c r="E255" i="11"/>
  <c r="E254" i="11"/>
  <c r="E252" i="11"/>
  <c r="E251" i="11"/>
  <c r="E250" i="11"/>
  <c r="E249" i="11"/>
  <c r="E248" i="11"/>
  <c r="E247" i="11"/>
  <c r="E246" i="11"/>
  <c r="E245" i="11"/>
  <c r="E244" i="11"/>
  <c r="E243" i="11"/>
  <c r="E242" i="11"/>
  <c r="E241" i="11"/>
  <c r="E240" i="11"/>
  <c r="E236" i="11"/>
  <c r="E234" i="11"/>
  <c r="E233" i="11"/>
  <c r="E232" i="11"/>
  <c r="E231" i="11"/>
  <c r="E229" i="11"/>
  <c r="E228" i="11"/>
  <c r="E227" i="11"/>
  <c r="E226" i="11"/>
  <c r="E225" i="11"/>
  <c r="E223" i="11"/>
  <c r="E222" i="11"/>
  <c r="E221" i="11"/>
  <c r="E219" i="11"/>
  <c r="E218" i="11"/>
  <c r="E217" i="11"/>
  <c r="E215" i="11"/>
  <c r="E214" i="11"/>
  <c r="E212" i="11"/>
  <c r="E211" i="11"/>
  <c r="E210" i="11"/>
  <c r="E209" i="11"/>
  <c r="E208" i="11"/>
  <c r="E207" i="11"/>
  <c r="E206" i="11"/>
  <c r="E205" i="11"/>
  <c r="E204" i="11"/>
  <c r="E203" i="11"/>
  <c r="E201" i="11"/>
  <c r="E200" i="11"/>
  <c r="E199" i="11"/>
  <c r="E198" i="11"/>
  <c r="E197" i="11"/>
  <c r="E196" i="11"/>
  <c r="E195" i="11"/>
  <c r="E194" i="11"/>
  <c r="E193" i="11"/>
  <c r="E192" i="11"/>
  <c r="E189" i="11"/>
  <c r="E188" i="11"/>
  <c r="E186" i="11"/>
  <c r="E185" i="11"/>
  <c r="E184" i="11"/>
  <c r="E183" i="11"/>
  <c r="E181" i="11"/>
  <c r="E180" i="11"/>
  <c r="E178" i="11"/>
  <c r="E177" i="11"/>
  <c r="E176" i="11"/>
  <c r="E175" i="11"/>
  <c r="E172" i="11"/>
  <c r="E171" i="11"/>
  <c r="E169" i="11"/>
  <c r="E168" i="11"/>
  <c r="E167" i="11"/>
  <c r="E166" i="11"/>
  <c r="E165" i="11"/>
  <c r="E164" i="11"/>
  <c r="E163" i="11"/>
  <c r="E161" i="11"/>
  <c r="E160" i="11"/>
  <c r="E159" i="11"/>
  <c r="E158" i="11"/>
  <c r="E157" i="11"/>
  <c r="E156" i="11"/>
  <c r="E155" i="11"/>
  <c r="E153" i="11"/>
  <c r="E152" i="11"/>
  <c r="E151" i="11"/>
  <c r="E150" i="11"/>
  <c r="E149" i="11"/>
  <c r="E148" i="11"/>
  <c r="E147" i="11"/>
  <c r="E146" i="11"/>
  <c r="E145" i="11"/>
  <c r="E144" i="11"/>
  <c r="E143" i="11"/>
  <c r="E141" i="11"/>
  <c r="E140" i="11"/>
  <c r="E139" i="11"/>
  <c r="E138" i="11"/>
  <c r="E137" i="11"/>
  <c r="E136" i="11"/>
  <c r="E135" i="11"/>
  <c r="E134" i="11"/>
  <c r="E133" i="11"/>
  <c r="E132" i="11"/>
  <c r="E131" i="11"/>
  <c r="E128" i="11"/>
  <c r="E127" i="11"/>
  <c r="E126" i="11"/>
  <c r="E124" i="11"/>
  <c r="E123" i="11"/>
  <c r="E122" i="11"/>
  <c r="E121" i="11"/>
  <c r="E120" i="11"/>
  <c r="E119" i="11"/>
  <c r="E117" i="11"/>
  <c r="E116" i="11"/>
  <c r="E115" i="11"/>
  <c r="E114" i="11"/>
  <c r="E113" i="11"/>
  <c r="E112" i="11"/>
  <c r="E110" i="11"/>
  <c r="E109" i="11"/>
  <c r="E108" i="11"/>
  <c r="E107" i="11"/>
  <c r="E106" i="11"/>
  <c r="E105" i="11"/>
  <c r="E103" i="11"/>
  <c r="E102" i="11"/>
  <c r="E101" i="11"/>
  <c r="E100" i="11"/>
  <c r="E99" i="11"/>
  <c r="E96" i="11"/>
  <c r="E95" i="11"/>
  <c r="E94" i="11"/>
  <c r="E93" i="11"/>
  <c r="E92" i="11"/>
  <c r="E91" i="11"/>
  <c r="E90" i="11"/>
  <c r="E89" i="11"/>
  <c r="E88" i="11"/>
  <c r="E87" i="11"/>
  <c r="E85" i="11"/>
  <c r="E84" i="11"/>
  <c r="E82" i="11"/>
  <c r="E81" i="11"/>
  <c r="E80" i="11"/>
  <c r="E79" i="11"/>
  <c r="E78" i="11"/>
  <c r="E77" i="11"/>
  <c r="E76" i="11"/>
  <c r="E75" i="11"/>
  <c r="E74" i="11"/>
  <c r="E73" i="11"/>
  <c r="E72" i="11"/>
  <c r="E71" i="11"/>
  <c r="E70" i="11"/>
  <c r="E69" i="11"/>
  <c r="E68" i="11"/>
  <c r="E67" i="11"/>
  <c r="E65" i="11"/>
  <c r="E64" i="11"/>
  <c r="E63" i="11"/>
  <c r="E62" i="11"/>
  <c r="E61" i="11"/>
  <c r="E60" i="11"/>
  <c r="E59" i="11"/>
  <c r="E58" i="11"/>
  <c r="E57" i="11"/>
  <c r="E56" i="11"/>
  <c r="E54" i="11"/>
  <c r="E53" i="11"/>
  <c r="E52" i="11"/>
  <c r="E51" i="11"/>
  <c r="E50" i="11"/>
  <c r="E49" i="11"/>
  <c r="E46" i="11"/>
  <c r="E45" i="11"/>
  <c r="E43" i="11"/>
  <c r="E42" i="11"/>
  <c r="E41" i="11"/>
  <c r="E40" i="11"/>
  <c r="E38" i="11"/>
  <c r="E37" i="11"/>
  <c r="E36" i="11"/>
  <c r="E35" i="11"/>
  <c r="E34" i="11"/>
  <c r="E33" i="11"/>
  <c r="E32" i="11"/>
  <c r="E30" i="11"/>
  <c r="E29" i="11"/>
  <c r="E28" i="11"/>
  <c r="E26" i="11"/>
  <c r="E25" i="11"/>
  <c r="E24" i="11"/>
  <c r="E23" i="11"/>
  <c r="E22" i="11"/>
  <c r="E21" i="11"/>
  <c r="E20" i="11"/>
  <c r="E19" i="11"/>
  <c r="E18" i="11"/>
  <c r="E17" i="11"/>
  <c r="E16" i="11"/>
  <c r="E15" i="11"/>
  <c r="E14" i="11"/>
  <c r="E13" i="11"/>
  <c r="E11" i="11"/>
  <c r="E9" i="11"/>
  <c r="E8" i="11"/>
  <c r="E7" i="11"/>
  <c r="E6" i="11"/>
  <c r="E5" i="11"/>
  <c r="M516" i="4" a="1"/>
  <c r="M516" i="4" s="1"/>
  <c r="L516" i="4" s="1"/>
  <c r="M515" i="4" a="1"/>
  <c r="M515" i="4" s="1"/>
  <c r="L515" i="4" s="1"/>
  <c r="M514" i="4" a="1"/>
  <c r="M514" i="4" s="1"/>
  <c r="M512" i="4" a="1"/>
  <c r="M512" i="4" s="1"/>
  <c r="M511" i="4" a="1"/>
  <c r="M511" i="4" s="1"/>
  <c r="M510" i="4" a="1"/>
  <c r="M510" i="4" s="1"/>
  <c r="M508" i="4" a="1"/>
  <c r="M508" i="4" s="1"/>
  <c r="M507" i="4" a="1"/>
  <c r="M507" i="4" s="1"/>
  <c r="M506" i="4" a="1"/>
  <c r="M506" i="4" s="1"/>
  <c r="M503" i="4" a="1"/>
  <c r="M503" i="4" s="1"/>
  <c r="M501" i="4" a="1"/>
  <c r="M501" i="4" s="1"/>
  <c r="M500" i="4" a="1"/>
  <c r="M500" i="4" s="1"/>
  <c r="M499" i="4" a="1"/>
  <c r="M499" i="4" s="1"/>
  <c r="M498" i="4" a="1"/>
  <c r="M498" i="4" s="1"/>
  <c r="M497" i="4" a="1"/>
  <c r="M497" i="4" s="1"/>
  <c r="M496" i="4" a="1"/>
  <c r="M496" i="4" s="1"/>
  <c r="M495" i="4" a="1"/>
  <c r="M495" i="4" s="1"/>
  <c r="M494" i="4" a="1"/>
  <c r="M494" i="4" s="1"/>
  <c r="M490" i="4" a="1"/>
  <c r="M490" i="4" s="1"/>
  <c r="M488" i="4" a="1"/>
  <c r="M488" i="4" s="1"/>
  <c r="M487" i="4" a="1"/>
  <c r="M487" i="4" s="1"/>
  <c r="M486" i="4" a="1"/>
  <c r="M486" i="4" s="1"/>
  <c r="M484" i="4" a="1"/>
  <c r="M484" i="4" s="1"/>
  <c r="M481" i="4" a="1"/>
  <c r="M481" i="4" s="1"/>
  <c r="M479" i="4" a="1"/>
  <c r="M479" i="4" s="1"/>
  <c r="M477" i="4" a="1"/>
  <c r="M477" i="4" s="1"/>
  <c r="L477" i="4" s="1"/>
  <c r="M475" i="4" a="1"/>
  <c r="M475" i="4" s="1"/>
  <c r="M474" i="4" a="1"/>
  <c r="M474" i="4" s="1"/>
  <c r="M473" i="4" a="1"/>
  <c r="M473" i="4" s="1"/>
  <c r="M470" i="4" a="1"/>
  <c r="M470" i="4" s="1"/>
  <c r="M469" i="4" a="1"/>
  <c r="M469" i="4" s="1"/>
  <c r="M468" i="4" a="1"/>
  <c r="M468" i="4" s="1"/>
  <c r="M467" i="4" a="1"/>
  <c r="M467" i="4" s="1"/>
  <c r="M466" i="4" a="1"/>
  <c r="M466" i="4" s="1"/>
  <c r="M465" i="4" a="1"/>
  <c r="M465" i="4" s="1"/>
  <c r="M464" i="4" a="1"/>
  <c r="M464" i="4" s="1"/>
  <c r="M463" i="4" a="1"/>
  <c r="M463" i="4" s="1"/>
  <c r="L463" i="4" s="1"/>
  <c r="M462" i="4" a="1"/>
  <c r="M462" i="4" s="1"/>
  <c r="M461" i="4" a="1"/>
  <c r="M461" i="4" s="1"/>
  <c r="M459" i="4" a="1"/>
  <c r="M459" i="4" s="1"/>
  <c r="M456" i="4" a="1"/>
  <c r="M456" i="4" s="1"/>
  <c r="M455" i="4" a="1"/>
  <c r="M455" i="4" s="1"/>
  <c r="M454" i="4" a="1"/>
  <c r="M454" i="4" s="1"/>
  <c r="M452" i="4" a="1"/>
  <c r="M452" i="4" s="1"/>
  <c r="M450" i="4" a="1"/>
  <c r="M450" i="4" s="1"/>
  <c r="M449" i="4" a="1"/>
  <c r="M449" i="4" s="1"/>
  <c r="M448" i="4" a="1"/>
  <c r="M448" i="4" s="1"/>
  <c r="M447" i="4" a="1"/>
  <c r="M447" i="4" s="1"/>
  <c r="M446" i="4" a="1"/>
  <c r="M446" i="4" s="1"/>
  <c r="M445" i="4" a="1"/>
  <c r="M445" i="4" s="1"/>
  <c r="M444" i="4" a="1"/>
  <c r="M444" i="4" s="1"/>
  <c r="M443" i="4" a="1"/>
  <c r="M443" i="4" s="1"/>
  <c r="M441" i="4" a="1"/>
  <c r="M441" i="4" s="1"/>
  <c r="M440" i="4" a="1"/>
  <c r="M440" i="4" s="1"/>
  <c r="M439" i="4" a="1"/>
  <c r="M439" i="4" s="1"/>
  <c r="M437" i="4" a="1"/>
  <c r="M437" i="4" s="1"/>
  <c r="M435" i="4" a="1"/>
  <c r="M435" i="4" s="1"/>
  <c r="M434" i="4" a="1"/>
  <c r="M434" i="4" s="1"/>
  <c r="M433" i="4" a="1"/>
  <c r="M433" i="4" s="1"/>
  <c r="M432" i="4" a="1"/>
  <c r="M432" i="4" s="1"/>
  <c r="L432" i="4" s="1"/>
  <c r="M431" i="4" a="1"/>
  <c r="M431" i="4" s="1"/>
  <c r="M430" i="4" a="1"/>
  <c r="M430" i="4" s="1"/>
  <c r="M429" i="4" a="1"/>
  <c r="M429" i="4" s="1"/>
  <c r="M428" i="4" a="1"/>
  <c r="M428" i="4" s="1"/>
  <c r="M425" i="4" a="1"/>
  <c r="M425" i="4" s="1"/>
  <c r="M424" i="4" a="1"/>
  <c r="M424" i="4" s="1"/>
  <c r="M423" i="4" a="1"/>
  <c r="M423" i="4" s="1"/>
  <c r="M421" i="4" a="1"/>
  <c r="M421" i="4" s="1"/>
  <c r="M420" i="4" a="1"/>
  <c r="M420" i="4" s="1"/>
  <c r="M419" i="4" a="1"/>
  <c r="M419" i="4" s="1"/>
  <c r="M418" i="4" a="1"/>
  <c r="M418" i="4" s="1"/>
  <c r="M417" i="4" a="1"/>
  <c r="M417" i="4" s="1"/>
  <c r="M416" i="4" a="1"/>
  <c r="M416" i="4" s="1"/>
  <c r="M415" i="4" a="1"/>
  <c r="M415" i="4" s="1"/>
  <c r="M412" i="4" a="1"/>
  <c r="M412" i="4" s="1"/>
  <c r="M411" i="4" a="1"/>
  <c r="M411" i="4" s="1"/>
  <c r="M410" i="4" a="1"/>
  <c r="M410" i="4" s="1"/>
  <c r="M408" i="4" a="1"/>
  <c r="M408" i="4" s="1"/>
  <c r="M407" i="4" a="1"/>
  <c r="M407" i="4" s="1"/>
  <c r="M406" i="4" a="1"/>
  <c r="M406" i="4" s="1"/>
  <c r="M404" i="4" a="1"/>
  <c r="M404" i="4" s="1"/>
  <c r="M403" i="4" a="1"/>
  <c r="M403" i="4" s="1"/>
  <c r="M401" i="4" a="1"/>
  <c r="M401" i="4" s="1"/>
  <c r="M400" i="4" a="1"/>
  <c r="M400" i="4" s="1"/>
  <c r="M399" i="4" a="1"/>
  <c r="M399" i="4" s="1"/>
  <c r="L399" i="4" s="1"/>
  <c r="M398" i="4" a="1"/>
  <c r="M398" i="4" s="1"/>
  <c r="L398" i="4" s="1"/>
  <c r="M397" i="4" a="1"/>
  <c r="M397" i="4" s="1"/>
  <c r="M396" i="4" a="1"/>
  <c r="M396" i="4" s="1"/>
  <c r="M395" i="4" a="1"/>
  <c r="M395" i="4" s="1"/>
  <c r="M392" i="4" a="1"/>
  <c r="M392" i="4" s="1"/>
  <c r="M391" i="4" a="1"/>
  <c r="M391" i="4" s="1"/>
  <c r="M390" i="4" a="1"/>
  <c r="M390" i="4" s="1"/>
  <c r="M388" i="4" a="1"/>
  <c r="M388" i="4" s="1"/>
  <c r="M387" i="4" a="1"/>
  <c r="M387" i="4" s="1"/>
  <c r="M385" i="4" a="1"/>
  <c r="M385" i="4" s="1"/>
  <c r="M384" i="4" a="1"/>
  <c r="M384" i="4" s="1"/>
  <c r="M383" i="4" a="1"/>
  <c r="M383" i="4" s="1"/>
  <c r="M382" i="4" a="1"/>
  <c r="M382" i="4" s="1"/>
  <c r="M381" i="4" a="1"/>
  <c r="M381" i="4" s="1"/>
  <c r="M380" i="4" a="1"/>
  <c r="M380" i="4" s="1"/>
  <c r="M379" i="4" a="1"/>
  <c r="M379" i="4" s="1"/>
  <c r="M376" i="4" a="1"/>
  <c r="M376" i="4" s="1"/>
  <c r="M375" i="4" a="1"/>
  <c r="M375" i="4" s="1"/>
  <c r="M374" i="4" a="1"/>
  <c r="M374" i="4" s="1"/>
  <c r="M372" i="4" a="1"/>
  <c r="M372" i="4" s="1"/>
  <c r="M371" i="4" a="1"/>
  <c r="M371" i="4" s="1"/>
  <c r="L371" i="4" s="1"/>
  <c r="M370" i="4" a="1"/>
  <c r="M370" i="4" s="1"/>
  <c r="M369" i="4" a="1"/>
  <c r="M369" i="4" s="1"/>
  <c r="M368" i="4" a="1"/>
  <c r="M368" i="4" s="1"/>
  <c r="M367" i="4" a="1"/>
  <c r="M367" i="4" s="1"/>
  <c r="M366" i="4" a="1"/>
  <c r="M366" i="4" s="1"/>
  <c r="M365" i="4" a="1"/>
  <c r="M365" i="4" s="1"/>
  <c r="M364" i="4" a="1"/>
  <c r="M364" i="4" s="1"/>
  <c r="M363" i="4" a="1"/>
  <c r="M363" i="4" s="1"/>
  <c r="M362" i="4" a="1"/>
  <c r="M362" i="4" s="1"/>
  <c r="M359" i="4" a="1"/>
  <c r="M359" i="4" s="1"/>
  <c r="M357" i="4" a="1"/>
  <c r="M357" i="4" s="1"/>
  <c r="M356" i="4" a="1"/>
  <c r="M356" i="4" s="1"/>
  <c r="M355" i="4" a="1"/>
  <c r="M355" i="4" s="1"/>
  <c r="M353" i="4" a="1"/>
  <c r="M353" i="4" s="1"/>
  <c r="L353" i="4" s="1"/>
  <c r="M352" i="4" a="1"/>
  <c r="M352" i="4" s="1"/>
  <c r="M351" i="4" a="1"/>
  <c r="M351" i="4" s="1"/>
  <c r="M350" i="4" a="1"/>
  <c r="M350" i="4" s="1"/>
  <c r="M349" i="4" a="1"/>
  <c r="M349" i="4" s="1"/>
  <c r="M348" i="4" a="1"/>
  <c r="M348" i="4" s="1"/>
  <c r="M345" i="4" a="1"/>
  <c r="M345" i="4" s="1"/>
  <c r="M343" i="4" a="1"/>
  <c r="M343" i="4" s="1"/>
  <c r="M342" i="4" a="1"/>
  <c r="M342" i="4" s="1"/>
  <c r="M340" i="4" a="1"/>
  <c r="M340" i="4" s="1"/>
  <c r="M339" i="4" a="1"/>
  <c r="M339" i="4" s="1"/>
  <c r="M338" i="4" a="1"/>
  <c r="M338" i="4" s="1"/>
  <c r="M337" i="4" a="1"/>
  <c r="M337" i="4" s="1"/>
  <c r="L337" i="4" s="1"/>
  <c r="M336" i="4" a="1"/>
  <c r="M336" i="4" s="1"/>
  <c r="M335" i="4" a="1"/>
  <c r="M335" i="4" s="1"/>
  <c r="M332" i="4" a="1"/>
  <c r="M332" i="4" s="1"/>
  <c r="L332" i="4" s="1"/>
  <c r="M331" i="4" a="1"/>
  <c r="M331" i="4" s="1"/>
  <c r="M330" i="4" a="1"/>
  <c r="M330" i="4" s="1"/>
  <c r="M329" i="4" a="1"/>
  <c r="M329" i="4" s="1"/>
  <c r="M327" i="4" a="1"/>
  <c r="M327" i="4" s="1"/>
  <c r="M326" i="4" a="1"/>
  <c r="M326" i="4" s="1"/>
  <c r="M325" i="4" a="1"/>
  <c r="M325" i="4" s="1"/>
  <c r="M323" i="4" a="1"/>
  <c r="M323" i="4" s="1"/>
  <c r="M322" i="4" a="1"/>
  <c r="M322" i="4" s="1"/>
  <c r="M321" i="4" a="1"/>
  <c r="M321" i="4" s="1"/>
  <c r="M320" i="4" a="1"/>
  <c r="M320" i="4" s="1"/>
  <c r="M319" i="4" a="1"/>
  <c r="M319" i="4" s="1"/>
  <c r="M318" i="4" a="1"/>
  <c r="M318" i="4" s="1"/>
  <c r="M316" i="4" a="1"/>
  <c r="M316" i="4" s="1"/>
  <c r="L316" i="4" s="1"/>
  <c r="M315" i="4" a="1"/>
  <c r="M315" i="4" s="1"/>
  <c r="M314" i="4" a="1"/>
  <c r="M314" i="4" s="1"/>
  <c r="M313" i="4" a="1"/>
  <c r="M313" i="4" s="1"/>
  <c r="M312" i="4" a="1"/>
  <c r="M312" i="4" s="1"/>
  <c r="M311" i="4" a="1"/>
  <c r="M311" i="4" s="1"/>
  <c r="M310" i="4" a="1"/>
  <c r="M310" i="4" s="1"/>
  <c r="L310" i="4" s="1"/>
  <c r="M309" i="4" a="1"/>
  <c r="M309" i="4" s="1"/>
  <c r="M307" i="4" a="1"/>
  <c r="M307" i="4" s="1"/>
  <c r="L307" i="4" s="1"/>
  <c r="M306" i="4" a="1"/>
  <c r="M306" i="4" s="1"/>
  <c r="M305" i="4" a="1"/>
  <c r="M305" i="4" s="1"/>
  <c r="M304" i="4" a="1"/>
  <c r="M304" i="4" s="1"/>
  <c r="M303" i="4" a="1"/>
  <c r="M303" i="4" s="1"/>
  <c r="M302" i="4" a="1"/>
  <c r="M302" i="4" s="1"/>
  <c r="M301" i="4" a="1"/>
  <c r="M301" i="4" s="1"/>
  <c r="M300" i="4" a="1"/>
  <c r="M300" i="4" s="1"/>
  <c r="M298" i="4" a="1"/>
  <c r="M298" i="4" s="1"/>
  <c r="M297" i="4" a="1"/>
  <c r="M297" i="4" s="1"/>
  <c r="M296" i="4" a="1"/>
  <c r="M296" i="4" s="1"/>
  <c r="M295" i="4" a="1"/>
  <c r="M295" i="4" s="1"/>
  <c r="M294" i="4" a="1"/>
  <c r="M294" i="4" s="1"/>
  <c r="L294" i="4" s="1"/>
  <c r="M293" i="4" a="1"/>
  <c r="M293" i="4" s="1"/>
  <c r="M292" i="4" a="1"/>
  <c r="M292" i="4" s="1"/>
  <c r="M291" i="4" a="1"/>
  <c r="M291" i="4" s="1"/>
  <c r="L291" i="4" s="1"/>
  <c r="M289" i="4" a="1"/>
  <c r="M289" i="4" s="1"/>
  <c r="M288" i="4" a="1"/>
  <c r="M288" i="4" s="1"/>
  <c r="M287" i="4" a="1"/>
  <c r="M287" i="4" s="1"/>
  <c r="M282" i="4" a="1"/>
  <c r="M282" i="4" s="1"/>
  <c r="M281" i="4" a="1"/>
  <c r="M281" i="4" s="1"/>
  <c r="M280" i="4" a="1"/>
  <c r="M280" i="4" s="1"/>
  <c r="M279" i="4" a="1"/>
  <c r="M279" i="4" s="1"/>
  <c r="M276" i="4" a="1"/>
  <c r="M276" i="4" s="1"/>
  <c r="L276" i="4" s="1"/>
  <c r="M275" i="4" a="1"/>
  <c r="M275" i="4" s="1"/>
  <c r="M274" i="4" a="1"/>
  <c r="M274" i="4" s="1"/>
  <c r="M273" i="4" a="1"/>
  <c r="M273" i="4" s="1"/>
  <c r="M272" i="4" a="1"/>
  <c r="M272" i="4" s="1"/>
  <c r="M270" i="4" a="1"/>
  <c r="M270" i="4" s="1"/>
  <c r="L270" i="4" s="1"/>
  <c r="M269" i="4" a="1"/>
  <c r="M269" i="4" s="1"/>
  <c r="M268" i="4" a="1"/>
  <c r="M268" i="4" s="1"/>
  <c r="M266" i="4" a="1"/>
  <c r="M266" i="4" s="1"/>
  <c r="M265" i="4" a="1"/>
  <c r="M265" i="4" s="1"/>
  <c r="M264" i="4" a="1"/>
  <c r="M264" i="4" s="1"/>
  <c r="M263" i="4" a="1"/>
  <c r="M263" i="4" s="1"/>
  <c r="M262" i="4" a="1"/>
  <c r="M262" i="4" s="1"/>
  <c r="M261" i="4" a="1"/>
  <c r="M261" i="4" s="1"/>
  <c r="L261" i="4" s="1"/>
  <c r="M260" i="4" a="1"/>
  <c r="M260" i="4" s="1"/>
  <c r="M259" i="4" a="1"/>
  <c r="M259" i="4" s="1"/>
  <c r="M258" i="4" a="1"/>
  <c r="M258" i="4" s="1"/>
  <c r="M257" i="4" a="1"/>
  <c r="M257" i="4" s="1"/>
  <c r="M256" i="4" a="1"/>
  <c r="M256" i="4" s="1"/>
  <c r="M255" i="4" a="1"/>
  <c r="M255" i="4" s="1"/>
  <c r="M254" i="4" a="1"/>
  <c r="M254" i="4" s="1"/>
  <c r="M252" i="4" a="1"/>
  <c r="M252" i="4" s="1"/>
  <c r="M251" i="4" a="1"/>
  <c r="M251" i="4" s="1"/>
  <c r="M250" i="4" a="1"/>
  <c r="M250" i="4" s="1"/>
  <c r="M249" i="4" a="1"/>
  <c r="M249" i="4" s="1"/>
  <c r="M248" i="4" a="1"/>
  <c r="M248" i="4" s="1"/>
  <c r="L248" i="4" s="1"/>
  <c r="M247" i="4" a="1"/>
  <c r="M247" i="4" s="1"/>
  <c r="M246" i="4" a="1"/>
  <c r="M246" i="4" s="1"/>
  <c r="M245" i="4" a="1"/>
  <c r="M245" i="4" s="1"/>
  <c r="L245" i="4" s="1"/>
  <c r="M244" i="4" a="1"/>
  <c r="M244" i="4" s="1"/>
  <c r="M243" i="4" a="1"/>
  <c r="M243" i="4" s="1"/>
  <c r="M242" i="4" a="1"/>
  <c r="M242" i="4" s="1"/>
  <c r="M241" i="4" a="1"/>
  <c r="M241" i="4" s="1"/>
  <c r="M240" i="4" a="1"/>
  <c r="M240" i="4" s="1"/>
  <c r="M236" i="4" a="1"/>
  <c r="M236" i="4" s="1"/>
  <c r="M234" i="4" a="1"/>
  <c r="M234" i="4" s="1"/>
  <c r="M233" i="4" a="1"/>
  <c r="M233" i="4" s="1"/>
  <c r="M232" i="4" a="1"/>
  <c r="M232" i="4" s="1"/>
  <c r="M231" i="4" a="1"/>
  <c r="M231" i="4" s="1"/>
  <c r="M229" i="4" a="1"/>
  <c r="M229" i="4" s="1"/>
  <c r="M228" i="4" a="1"/>
  <c r="M228" i="4" s="1"/>
  <c r="M227" i="4" a="1"/>
  <c r="M227" i="4" s="1"/>
  <c r="L227" i="4" s="1"/>
  <c r="M226" i="4" a="1"/>
  <c r="M226" i="4" s="1"/>
  <c r="M225" i="4" a="1"/>
  <c r="M225" i="4" s="1"/>
  <c r="M223" i="4" a="1"/>
  <c r="M223" i="4" s="1"/>
  <c r="M222" i="4" a="1"/>
  <c r="M222" i="4" s="1"/>
  <c r="M221" i="4" a="1"/>
  <c r="M221" i="4" s="1"/>
  <c r="M219" i="4" a="1"/>
  <c r="M219" i="4" s="1"/>
  <c r="L219" i="4" s="1"/>
  <c r="M218" i="4" a="1"/>
  <c r="M218" i="4" s="1"/>
  <c r="M217" i="4" a="1"/>
  <c r="M217" i="4" s="1"/>
  <c r="L217" i="4" s="1"/>
  <c r="M215" i="4" a="1"/>
  <c r="M215" i="4" s="1"/>
  <c r="M214" i="4" a="1"/>
  <c r="M214" i="4" s="1"/>
  <c r="M212" i="4" a="1"/>
  <c r="M212" i="4" s="1"/>
  <c r="M211" i="4" a="1"/>
  <c r="M211" i="4" s="1"/>
  <c r="M210" i="4" a="1"/>
  <c r="M210" i="4" s="1"/>
  <c r="M209" i="4" a="1"/>
  <c r="M209" i="4" s="1"/>
  <c r="M208" i="4" a="1"/>
  <c r="M208" i="4" s="1"/>
  <c r="M207" i="4" a="1"/>
  <c r="M207" i="4" s="1"/>
  <c r="M206" i="4" a="1"/>
  <c r="M206" i="4" s="1"/>
  <c r="M205" i="4" a="1"/>
  <c r="M205" i="4" s="1"/>
  <c r="M204" i="4" a="1"/>
  <c r="M204" i="4" s="1"/>
  <c r="M203" i="4" a="1"/>
  <c r="M203" i="4" s="1"/>
  <c r="L203" i="4" s="1"/>
  <c r="M201" i="4" a="1"/>
  <c r="M201" i="4" s="1"/>
  <c r="M200" i="4" a="1"/>
  <c r="M200" i="4" s="1"/>
  <c r="M199" i="4" a="1"/>
  <c r="M199" i="4" s="1"/>
  <c r="L199" i="4" s="1"/>
  <c r="M198" i="4" a="1"/>
  <c r="M198" i="4" s="1"/>
  <c r="M197" i="4" a="1"/>
  <c r="M197" i="4" s="1"/>
  <c r="M196" i="4" a="1"/>
  <c r="M196" i="4" s="1"/>
  <c r="M195" i="4" a="1"/>
  <c r="M195" i="4" s="1"/>
  <c r="M194" i="4" a="1"/>
  <c r="M194" i="4" s="1"/>
  <c r="M193" i="4" a="1"/>
  <c r="M193" i="4" s="1"/>
  <c r="M192" i="4" a="1"/>
  <c r="M192" i="4" s="1"/>
  <c r="L192" i="4" s="1"/>
  <c r="M189" i="4" a="1"/>
  <c r="M189" i="4" s="1"/>
  <c r="L189" i="4" s="1"/>
  <c r="M188" i="4" a="1"/>
  <c r="M188" i="4" s="1"/>
  <c r="M186" i="4" a="1"/>
  <c r="M186" i="4" s="1"/>
  <c r="M185" i="4" a="1"/>
  <c r="M185" i="4" s="1"/>
  <c r="M184" i="4" a="1"/>
  <c r="M184" i="4" s="1"/>
  <c r="M183" i="4" a="1"/>
  <c r="M183" i="4" s="1"/>
  <c r="L183" i="4" s="1"/>
  <c r="M181" i="4" a="1"/>
  <c r="M181" i="4" s="1"/>
  <c r="M180" i="4" a="1"/>
  <c r="M180" i="4" s="1"/>
  <c r="M178" i="4" a="1"/>
  <c r="M178" i="4" s="1"/>
  <c r="M177" i="4" a="1"/>
  <c r="M177" i="4" s="1"/>
  <c r="M176" i="4" a="1"/>
  <c r="M176" i="4" s="1"/>
  <c r="M175" i="4" a="1"/>
  <c r="M175" i="4" s="1"/>
  <c r="M172" i="4" a="1"/>
  <c r="M172" i="4" s="1"/>
  <c r="M171" i="4" a="1"/>
  <c r="M171" i="4" s="1"/>
  <c r="L171" i="4" s="1"/>
  <c r="M169" i="4" a="1"/>
  <c r="M169" i="4" s="1"/>
  <c r="M168" i="4" a="1"/>
  <c r="M168" i="4" s="1"/>
  <c r="M167" i="4" a="1"/>
  <c r="M167" i="4" s="1"/>
  <c r="M166" i="4" a="1"/>
  <c r="M166" i="4" s="1"/>
  <c r="M165" i="4" a="1"/>
  <c r="M165" i="4" s="1"/>
  <c r="M164" i="4" a="1"/>
  <c r="M164" i="4" s="1"/>
  <c r="M163" i="4" a="1"/>
  <c r="M163" i="4" s="1"/>
  <c r="M161" i="4" a="1"/>
  <c r="M161" i="4" s="1"/>
  <c r="M160" i="4" a="1"/>
  <c r="M160" i="4" s="1"/>
  <c r="M159" i="4" a="1"/>
  <c r="M159" i="4" s="1"/>
  <c r="M158" i="4" a="1"/>
  <c r="M158" i="4" s="1"/>
  <c r="M157" i="4" a="1"/>
  <c r="M157" i="4" s="1"/>
  <c r="L157" i="4" s="1"/>
  <c r="M156" i="4" a="1"/>
  <c r="M156" i="4" s="1"/>
  <c r="M155" i="4" a="1"/>
  <c r="M155" i="4" s="1"/>
  <c r="M153" i="4" a="1"/>
  <c r="M153" i="4" s="1"/>
  <c r="M152" i="4" a="1"/>
  <c r="M152" i="4" s="1"/>
  <c r="M151" i="4" a="1"/>
  <c r="M151" i="4" s="1"/>
  <c r="M150" i="4" a="1"/>
  <c r="M150" i="4" s="1"/>
  <c r="M149" i="4" a="1"/>
  <c r="M149" i="4" s="1"/>
  <c r="M148" i="4" a="1"/>
  <c r="M148" i="4" s="1"/>
  <c r="M147" i="4" a="1"/>
  <c r="M147" i="4" s="1"/>
  <c r="M146" i="4" a="1"/>
  <c r="M146" i="4" s="1"/>
  <c r="M145" i="4" a="1"/>
  <c r="M145" i="4" s="1"/>
  <c r="M144" i="4" a="1"/>
  <c r="M144" i="4" s="1"/>
  <c r="M143" i="4" a="1"/>
  <c r="M143" i="4" s="1"/>
  <c r="M141" i="4" a="1"/>
  <c r="M141" i="4" s="1"/>
  <c r="M140" i="4" a="1"/>
  <c r="M140" i="4" s="1"/>
  <c r="M139" i="4" a="1"/>
  <c r="M139" i="4" s="1"/>
  <c r="M138" i="4" a="1"/>
  <c r="M138" i="4" s="1"/>
  <c r="M137" i="4" a="1"/>
  <c r="M137" i="4" s="1"/>
  <c r="M136" i="4" a="1"/>
  <c r="M136" i="4" s="1"/>
  <c r="M135" i="4" a="1"/>
  <c r="M135" i="4" s="1"/>
  <c r="M134" i="4" a="1"/>
  <c r="M134" i="4" s="1"/>
  <c r="M133" i="4" a="1"/>
  <c r="M133" i="4" s="1"/>
  <c r="M132" i="4" a="1"/>
  <c r="M132" i="4" s="1"/>
  <c r="M131" i="4" a="1"/>
  <c r="M131" i="4" s="1"/>
  <c r="M128" i="4" a="1"/>
  <c r="M128" i="4" s="1"/>
  <c r="M127" i="4" a="1"/>
  <c r="M127" i="4" s="1"/>
  <c r="M126" i="4" a="1"/>
  <c r="M126" i="4" s="1"/>
  <c r="M124" i="4" a="1"/>
  <c r="M124" i="4" s="1"/>
  <c r="M123" i="4" a="1"/>
  <c r="M123" i="4" s="1"/>
  <c r="M122" i="4" a="1"/>
  <c r="M122" i="4" s="1"/>
  <c r="M121" i="4" a="1"/>
  <c r="M121" i="4" s="1"/>
  <c r="M120" i="4" a="1"/>
  <c r="M120" i="4" s="1"/>
  <c r="M119" i="4" a="1"/>
  <c r="M119" i="4" s="1"/>
  <c r="M117" i="4" a="1"/>
  <c r="M117" i="4" s="1"/>
  <c r="M116" i="4" a="1"/>
  <c r="M116" i="4" s="1"/>
  <c r="M115" i="4" a="1"/>
  <c r="M115" i="4" s="1"/>
  <c r="L115" i="4" s="1"/>
  <c r="M114" i="4" a="1"/>
  <c r="M114" i="4" s="1"/>
  <c r="M113" i="4" a="1"/>
  <c r="M113" i="4" s="1"/>
  <c r="M112" i="4" a="1"/>
  <c r="M112" i="4" s="1"/>
  <c r="L112" i="4" s="1"/>
  <c r="M110" i="4" a="1"/>
  <c r="M110" i="4" s="1"/>
  <c r="M109" i="4" a="1"/>
  <c r="M109" i="4" s="1"/>
  <c r="M108" i="4" a="1"/>
  <c r="M108" i="4" s="1"/>
  <c r="M107" i="4" a="1"/>
  <c r="M107" i="4" s="1"/>
  <c r="M106" i="4" a="1"/>
  <c r="M106" i="4" s="1"/>
  <c r="M105" i="4" a="1"/>
  <c r="M105" i="4" s="1"/>
  <c r="M103" i="4" a="1"/>
  <c r="M103" i="4" s="1"/>
  <c r="M102" i="4" a="1"/>
  <c r="M102" i="4" s="1"/>
  <c r="L102" i="4" s="1"/>
  <c r="M101" i="4" a="1"/>
  <c r="M101" i="4" s="1"/>
  <c r="M100" i="4" a="1"/>
  <c r="M100" i="4" s="1"/>
  <c r="M99" i="4" a="1"/>
  <c r="M99" i="4" s="1"/>
  <c r="M96" i="4" a="1"/>
  <c r="M96" i="4" s="1"/>
  <c r="M95" i="4" a="1"/>
  <c r="M95" i="4" s="1"/>
  <c r="L95" i="4" s="1"/>
  <c r="M94" i="4" a="1"/>
  <c r="M94" i="4" s="1"/>
  <c r="M93" i="4" a="1"/>
  <c r="M93" i="4" s="1"/>
  <c r="M92" i="4" a="1"/>
  <c r="M92" i="4" s="1"/>
  <c r="M91" i="4" a="1"/>
  <c r="M91" i="4" s="1"/>
  <c r="M90" i="4" a="1"/>
  <c r="M90" i="4" s="1"/>
  <c r="M89" i="4" a="1"/>
  <c r="M89" i="4" s="1"/>
  <c r="M88" i="4" a="1"/>
  <c r="M88" i="4" s="1"/>
  <c r="M87" i="4" a="1"/>
  <c r="M87" i="4" s="1"/>
  <c r="L87" i="4" s="1"/>
  <c r="M85" i="4" a="1"/>
  <c r="M85" i="4" s="1"/>
  <c r="M84" i="4" a="1"/>
  <c r="M84" i="4" s="1"/>
  <c r="M82" i="4" a="1"/>
  <c r="M82" i="4" s="1"/>
  <c r="M81" i="4" a="1"/>
  <c r="M81" i="4" s="1"/>
  <c r="M80" i="4" a="1"/>
  <c r="M80" i="4" s="1"/>
  <c r="M79" i="4" a="1"/>
  <c r="M79" i="4" s="1"/>
  <c r="M78" i="4" a="1"/>
  <c r="M78" i="4" s="1"/>
  <c r="M77" i="4" a="1"/>
  <c r="M77" i="4" s="1"/>
  <c r="M76" i="4" a="1"/>
  <c r="M76" i="4" s="1"/>
  <c r="M75" i="4" a="1"/>
  <c r="M75" i="4" s="1"/>
  <c r="L75" i="4" s="1"/>
  <c r="M74" i="4" a="1"/>
  <c r="M74" i="4" s="1"/>
  <c r="M73" i="4" a="1"/>
  <c r="M73" i="4" s="1"/>
  <c r="L73" i="4" s="1"/>
  <c r="M72" i="4" a="1"/>
  <c r="M72" i="4" s="1"/>
  <c r="M71" i="4" a="1"/>
  <c r="M71" i="4" s="1"/>
  <c r="M70" i="4" a="1"/>
  <c r="M70" i="4" s="1"/>
  <c r="L70" i="4" s="1"/>
  <c r="M69" i="4" a="1"/>
  <c r="M69" i="4" s="1"/>
  <c r="M68" i="4" a="1"/>
  <c r="M68" i="4" s="1"/>
  <c r="M67" i="4" a="1"/>
  <c r="M67" i="4" s="1"/>
  <c r="M65" i="4" a="1"/>
  <c r="M65" i="4" s="1"/>
  <c r="M64" i="4" a="1"/>
  <c r="M64" i="4" s="1"/>
  <c r="M63" i="4" a="1"/>
  <c r="M63" i="4" s="1"/>
  <c r="M62" i="4" a="1"/>
  <c r="M62" i="4" s="1"/>
  <c r="M61" i="4" a="1"/>
  <c r="M61" i="4" s="1"/>
  <c r="M60" i="4" a="1"/>
  <c r="M60" i="4" s="1"/>
  <c r="M59" i="4" a="1"/>
  <c r="M59" i="4" s="1"/>
  <c r="M58" i="4" a="1"/>
  <c r="M58" i="4" s="1"/>
  <c r="M57" i="4" a="1"/>
  <c r="M57" i="4" s="1"/>
  <c r="M56" i="4" a="1"/>
  <c r="M56" i="4" s="1"/>
  <c r="M54" i="4" a="1"/>
  <c r="M54" i="4" s="1"/>
  <c r="M53" i="4" a="1"/>
  <c r="M53" i="4" s="1"/>
  <c r="M52" i="4" a="1"/>
  <c r="M52" i="4" s="1"/>
  <c r="M51" i="4" a="1"/>
  <c r="M51" i="4" s="1"/>
  <c r="M50" i="4" a="1"/>
  <c r="M50" i="4" s="1"/>
  <c r="M49" i="4" a="1"/>
  <c r="M49" i="4" s="1"/>
  <c r="L49" i="4" s="1"/>
  <c r="M46" i="4" a="1"/>
  <c r="M46" i="4" s="1"/>
  <c r="M45" i="4" a="1"/>
  <c r="M45" i="4" s="1"/>
  <c r="L45" i="4" s="1"/>
  <c r="M43" i="4" a="1"/>
  <c r="M43" i="4" s="1"/>
  <c r="M42" i="4" a="1"/>
  <c r="M42" i="4" s="1"/>
  <c r="M41" i="4" a="1"/>
  <c r="M41" i="4" s="1"/>
  <c r="M40" i="4" a="1"/>
  <c r="M40" i="4" s="1"/>
  <c r="M38" i="4" a="1"/>
  <c r="M38" i="4" s="1"/>
  <c r="M37" i="4" a="1"/>
  <c r="M37" i="4" s="1"/>
  <c r="M36" i="4" a="1"/>
  <c r="M36" i="4" s="1"/>
  <c r="M35" i="4" a="1"/>
  <c r="M35" i="4" s="1"/>
  <c r="M34" i="4" a="1"/>
  <c r="M34" i="4" s="1"/>
  <c r="M33" i="4" a="1"/>
  <c r="M33" i="4" s="1"/>
  <c r="M32" i="4" a="1"/>
  <c r="M32" i="4" s="1"/>
  <c r="M30" i="4" a="1"/>
  <c r="M30" i="4" s="1"/>
  <c r="L30" i="4" s="1"/>
  <c r="M29" i="4" a="1"/>
  <c r="M29" i="4" s="1"/>
  <c r="M28" i="4" a="1"/>
  <c r="M28" i="4" s="1"/>
  <c r="M26" i="4" a="1"/>
  <c r="M26" i="4" s="1"/>
  <c r="L26" i="4" s="1"/>
  <c r="M25" i="4" a="1"/>
  <c r="M25" i="4" s="1"/>
  <c r="M24" i="4" a="1"/>
  <c r="M24" i="4" s="1"/>
  <c r="M23" i="4" a="1"/>
  <c r="M23" i="4" s="1"/>
  <c r="M22" i="4" a="1"/>
  <c r="M22" i="4" s="1"/>
  <c r="M21" i="4" a="1"/>
  <c r="M21" i="4" s="1"/>
  <c r="M20" i="4" a="1"/>
  <c r="M20" i="4" s="1"/>
  <c r="M19" i="4" a="1"/>
  <c r="M19" i="4" s="1"/>
  <c r="M18" i="4" a="1"/>
  <c r="M18" i="4" s="1"/>
  <c r="L18" i="4" s="1"/>
  <c r="M17" i="4" a="1"/>
  <c r="M17" i="4" s="1"/>
  <c r="M16" i="4" a="1"/>
  <c r="M16" i="4" s="1"/>
  <c r="M15" i="4" a="1"/>
  <c r="M15" i="4" s="1"/>
  <c r="M14" i="4" a="1"/>
  <c r="M14" i="4" s="1"/>
  <c r="M13" i="4" a="1"/>
  <c r="M13" i="4" s="1"/>
  <c r="L13" i="4" s="1"/>
  <c r="M11" i="4" a="1"/>
  <c r="M11" i="4" s="1"/>
  <c r="M9" i="4" a="1"/>
  <c r="M9" i="4" s="1"/>
  <c r="M8" i="4" a="1"/>
  <c r="M8" i="4" s="1"/>
  <c r="M7" i="4" a="1"/>
  <c r="M7" i="4" s="1"/>
  <c r="M6" i="4" a="1"/>
  <c r="M6" i="4" s="1"/>
  <c r="M5" i="4" a="1"/>
  <c r="M5" i="4" s="1"/>
  <c r="E512" i="4"/>
  <c r="E511" i="4"/>
  <c r="E510" i="4"/>
  <c r="E508" i="4"/>
  <c r="E507" i="4"/>
  <c r="E506" i="4"/>
  <c r="E503" i="4"/>
  <c r="E501" i="4"/>
  <c r="E500" i="4"/>
  <c r="E499" i="4"/>
  <c r="E498" i="4"/>
  <c r="E497" i="4"/>
  <c r="E496" i="4"/>
  <c r="E495" i="4"/>
  <c r="E494" i="4"/>
  <c r="E490" i="4"/>
  <c r="E488" i="4"/>
  <c r="E487" i="4"/>
  <c r="E486" i="4"/>
  <c r="E484" i="4"/>
  <c r="E481" i="4"/>
  <c r="E479" i="4"/>
  <c r="E477" i="4"/>
  <c r="E475" i="4"/>
  <c r="E474" i="4"/>
  <c r="E473" i="4"/>
  <c r="E470" i="4"/>
  <c r="E469" i="4"/>
  <c r="E468" i="4"/>
  <c r="E467" i="4"/>
  <c r="E466" i="4"/>
  <c r="E465" i="4"/>
  <c r="E464" i="4"/>
  <c r="E463" i="4"/>
  <c r="E462" i="4"/>
  <c r="E461" i="4"/>
  <c r="E459" i="4"/>
  <c r="E456" i="4"/>
  <c r="E455" i="4"/>
  <c r="E454" i="4"/>
  <c r="E452" i="4"/>
  <c r="E450" i="4"/>
  <c r="E449" i="4"/>
  <c r="E448" i="4"/>
  <c r="E447" i="4"/>
  <c r="E446" i="4"/>
  <c r="E445" i="4"/>
  <c r="E444" i="4"/>
  <c r="E443" i="4"/>
  <c r="E441" i="4"/>
  <c r="E440" i="4"/>
  <c r="E439" i="4"/>
  <c r="E437" i="4"/>
  <c r="E435" i="4"/>
  <c r="E434" i="4"/>
  <c r="E433" i="4"/>
  <c r="E432" i="4"/>
  <c r="E431" i="4"/>
  <c r="E430" i="4"/>
  <c r="E429" i="4"/>
  <c r="E428" i="4"/>
  <c r="E425" i="4"/>
  <c r="E424" i="4"/>
  <c r="E423" i="4"/>
  <c r="E421" i="4"/>
  <c r="E420" i="4"/>
  <c r="E419" i="4"/>
  <c r="E418" i="4"/>
  <c r="E417" i="4"/>
  <c r="E416" i="4"/>
  <c r="E415" i="4"/>
  <c r="E412" i="4"/>
  <c r="E411" i="4"/>
  <c r="E410" i="4"/>
  <c r="E408" i="4"/>
  <c r="E407" i="4"/>
  <c r="E406" i="4"/>
  <c r="E404" i="4"/>
  <c r="E403" i="4"/>
  <c r="E401" i="4"/>
  <c r="E400" i="4"/>
  <c r="E399" i="4"/>
  <c r="E398" i="4"/>
  <c r="E397" i="4"/>
  <c r="E396" i="4"/>
  <c r="E395" i="4"/>
  <c r="E392" i="4"/>
  <c r="E391" i="4"/>
  <c r="E390" i="4"/>
  <c r="E388" i="4"/>
  <c r="E387" i="4"/>
  <c r="E385" i="4"/>
  <c r="E384" i="4"/>
  <c r="E383" i="4"/>
  <c r="E382" i="4"/>
  <c r="E381" i="4"/>
  <c r="E380" i="4"/>
  <c r="E379" i="4"/>
  <c r="E376" i="4"/>
  <c r="E375" i="4"/>
  <c r="E374" i="4"/>
  <c r="E372" i="4"/>
  <c r="E371" i="4"/>
  <c r="E370" i="4"/>
  <c r="E369" i="4"/>
  <c r="E368" i="4"/>
  <c r="E367" i="4"/>
  <c r="E366" i="4"/>
  <c r="E365" i="4"/>
  <c r="E364" i="4"/>
  <c r="E363" i="4"/>
  <c r="E362" i="4"/>
  <c r="E359" i="4"/>
  <c r="E357" i="4"/>
  <c r="E356" i="4"/>
  <c r="E355" i="4"/>
  <c r="E353" i="4"/>
  <c r="E352" i="4"/>
  <c r="E351" i="4"/>
  <c r="E350" i="4"/>
  <c r="E349" i="4"/>
  <c r="E348" i="4"/>
  <c r="E345" i="4"/>
  <c r="E343" i="4"/>
  <c r="E342" i="4"/>
  <c r="E340" i="4"/>
  <c r="E339" i="4"/>
  <c r="E338" i="4"/>
  <c r="E337" i="4"/>
  <c r="E336" i="4"/>
  <c r="E335" i="4"/>
  <c r="E327" i="4"/>
  <c r="E326" i="4"/>
  <c r="E325" i="4"/>
  <c r="E323" i="4"/>
  <c r="E322" i="4"/>
  <c r="E321" i="4"/>
  <c r="E320" i="4"/>
  <c r="E319" i="4"/>
  <c r="E318" i="4"/>
  <c r="E316" i="4"/>
  <c r="E315" i="4"/>
  <c r="E314" i="4"/>
  <c r="E313" i="4"/>
  <c r="E312" i="4"/>
  <c r="E311" i="4"/>
  <c r="E310" i="4"/>
  <c r="E309" i="4"/>
  <c r="E307" i="4"/>
  <c r="E306" i="4"/>
  <c r="E305" i="4"/>
  <c r="E304" i="4"/>
  <c r="E303" i="4"/>
  <c r="E302" i="4"/>
  <c r="E301" i="4"/>
  <c r="E300" i="4"/>
  <c r="E298" i="4"/>
  <c r="E297" i="4"/>
  <c r="E296" i="4"/>
  <c r="E295" i="4"/>
  <c r="E294" i="4"/>
  <c r="E293" i="4"/>
  <c r="E292" i="4"/>
  <c r="E291" i="4"/>
  <c r="E289" i="4"/>
  <c r="E288" i="4"/>
  <c r="E287" i="4"/>
  <c r="E282" i="4"/>
  <c r="E281" i="4"/>
  <c r="E280" i="4"/>
  <c r="E279" i="4"/>
  <c r="E276" i="4"/>
  <c r="E275" i="4"/>
  <c r="E274" i="4"/>
  <c r="E273" i="4"/>
  <c r="E272" i="4"/>
  <c r="E270" i="4"/>
  <c r="E269" i="4"/>
  <c r="E268" i="4"/>
  <c r="E266" i="4"/>
  <c r="E265" i="4"/>
  <c r="E264" i="4"/>
  <c r="E263" i="4"/>
  <c r="E262" i="4"/>
  <c r="E261" i="4"/>
  <c r="E260" i="4"/>
  <c r="E259" i="4"/>
  <c r="E258" i="4"/>
  <c r="E257" i="4"/>
  <c r="E256" i="4"/>
  <c r="E255" i="4"/>
  <c r="E254" i="4"/>
  <c r="E252" i="4"/>
  <c r="E251" i="4"/>
  <c r="E250" i="4"/>
  <c r="E249" i="4"/>
  <c r="E248" i="4"/>
  <c r="E247" i="4"/>
  <c r="E246" i="4"/>
  <c r="E245" i="4"/>
  <c r="E244" i="4"/>
  <c r="E243" i="4"/>
  <c r="E242" i="4"/>
  <c r="E241" i="4"/>
  <c r="E240" i="4"/>
  <c r="E236" i="4"/>
  <c r="E234" i="4"/>
  <c r="E233" i="4"/>
  <c r="E232" i="4"/>
  <c r="E231" i="4"/>
  <c r="E229" i="4"/>
  <c r="E228" i="4"/>
  <c r="E227" i="4"/>
  <c r="E226" i="4"/>
  <c r="E225" i="4"/>
  <c r="E223" i="4"/>
  <c r="E222" i="4"/>
  <c r="E221" i="4"/>
  <c r="E219" i="4"/>
  <c r="E218" i="4"/>
  <c r="E217" i="4"/>
  <c r="E215" i="4"/>
  <c r="E214" i="4"/>
  <c r="E212" i="4"/>
  <c r="E211" i="4"/>
  <c r="E210" i="4"/>
  <c r="E209" i="4"/>
  <c r="E208" i="4"/>
  <c r="E207" i="4"/>
  <c r="E206" i="4"/>
  <c r="E205" i="4"/>
  <c r="E204" i="4"/>
  <c r="E203" i="4"/>
  <c r="E201" i="4"/>
  <c r="E200" i="4"/>
  <c r="E199" i="4"/>
  <c r="E198" i="4"/>
  <c r="E197" i="4"/>
  <c r="E196" i="4"/>
  <c r="E195" i="4"/>
  <c r="E194" i="4"/>
  <c r="E193" i="4"/>
  <c r="E192" i="4"/>
  <c r="E189" i="4"/>
  <c r="E188" i="4"/>
  <c r="E186" i="4"/>
  <c r="E185" i="4"/>
  <c r="E184" i="4"/>
  <c r="E183" i="4"/>
  <c r="E181" i="4"/>
  <c r="E180" i="4"/>
  <c r="E178" i="4"/>
  <c r="E177" i="4"/>
  <c r="E176" i="4"/>
  <c r="E175" i="4"/>
  <c r="E172" i="4"/>
  <c r="E171" i="4"/>
  <c r="E169" i="4"/>
  <c r="E168" i="4"/>
  <c r="E167" i="4"/>
  <c r="E166" i="4"/>
  <c r="E165" i="4"/>
  <c r="E164" i="4"/>
  <c r="E163" i="4"/>
  <c r="E161" i="4"/>
  <c r="E160" i="4"/>
  <c r="E159" i="4"/>
  <c r="E158" i="4"/>
  <c r="E157" i="4"/>
  <c r="E156" i="4"/>
  <c r="E155" i="4"/>
  <c r="E153" i="4"/>
  <c r="E152" i="4"/>
  <c r="E151" i="4"/>
  <c r="E150" i="4"/>
  <c r="E149" i="4"/>
  <c r="E148" i="4"/>
  <c r="E147" i="4"/>
  <c r="E146" i="4"/>
  <c r="E145" i="4"/>
  <c r="E144" i="4"/>
  <c r="E143" i="4"/>
  <c r="E141" i="4"/>
  <c r="E140" i="4"/>
  <c r="E139" i="4"/>
  <c r="E138" i="4"/>
  <c r="E137" i="4"/>
  <c r="E136" i="4"/>
  <c r="E135" i="4"/>
  <c r="E134" i="4"/>
  <c r="E133" i="4"/>
  <c r="E132" i="4"/>
  <c r="E131" i="4"/>
  <c r="E128" i="4"/>
  <c r="E127" i="4"/>
  <c r="E126" i="4"/>
  <c r="E124" i="4"/>
  <c r="E123" i="4"/>
  <c r="E122" i="4"/>
  <c r="E121" i="4"/>
  <c r="E120" i="4"/>
  <c r="E119" i="4"/>
  <c r="E117" i="4"/>
  <c r="E116" i="4"/>
  <c r="E115" i="4"/>
  <c r="E114" i="4"/>
  <c r="E113" i="4"/>
  <c r="E112" i="4"/>
  <c r="E110" i="4"/>
  <c r="E109" i="4"/>
  <c r="E108" i="4"/>
  <c r="E107" i="4"/>
  <c r="E106" i="4"/>
  <c r="E105" i="4"/>
  <c r="E103" i="4"/>
  <c r="E102" i="4"/>
  <c r="E101" i="4"/>
  <c r="E100" i="4"/>
  <c r="E99" i="4"/>
  <c r="E96" i="4"/>
  <c r="E95" i="4"/>
  <c r="E94" i="4"/>
  <c r="E93" i="4"/>
  <c r="E92" i="4"/>
  <c r="E91" i="4"/>
  <c r="E90" i="4"/>
  <c r="E89" i="4"/>
  <c r="E88" i="4"/>
  <c r="E87" i="4"/>
  <c r="E85" i="4"/>
  <c r="E84" i="4"/>
  <c r="E82" i="4"/>
  <c r="E81" i="4"/>
  <c r="E80" i="4"/>
  <c r="E79" i="4"/>
  <c r="E78" i="4"/>
  <c r="E77" i="4"/>
  <c r="E76" i="4"/>
  <c r="E75" i="4"/>
  <c r="E74" i="4"/>
  <c r="E73" i="4"/>
  <c r="E72" i="4"/>
  <c r="E71" i="4"/>
  <c r="E70" i="4"/>
  <c r="E69" i="4"/>
  <c r="E68" i="4"/>
  <c r="E67" i="4"/>
  <c r="E65" i="4"/>
  <c r="E64" i="4"/>
  <c r="E63" i="4"/>
  <c r="E62" i="4"/>
  <c r="E61" i="4"/>
  <c r="E60" i="4"/>
  <c r="E59" i="4"/>
  <c r="E58" i="4"/>
  <c r="E57" i="4"/>
  <c r="E56" i="4"/>
  <c r="E54" i="4"/>
  <c r="E53" i="4"/>
  <c r="E52" i="4"/>
  <c r="E51" i="4"/>
  <c r="E50" i="4"/>
  <c r="E49" i="4"/>
  <c r="E46" i="4"/>
  <c r="E45" i="4"/>
  <c r="E43" i="4"/>
  <c r="E42" i="4"/>
  <c r="E41" i="4"/>
  <c r="E40" i="4"/>
  <c r="E38" i="4"/>
  <c r="E37" i="4"/>
  <c r="E36" i="4"/>
  <c r="E35" i="4"/>
  <c r="E34" i="4"/>
  <c r="E33" i="4"/>
  <c r="E32" i="4"/>
  <c r="E30" i="4"/>
  <c r="E29" i="4"/>
  <c r="E28" i="4"/>
  <c r="E26" i="4"/>
  <c r="E25" i="4"/>
  <c r="E24" i="4"/>
  <c r="E23" i="4"/>
  <c r="E22" i="4"/>
  <c r="E21" i="4"/>
  <c r="E20" i="4"/>
  <c r="E19" i="4"/>
  <c r="E18" i="4"/>
  <c r="E17" i="4"/>
  <c r="E16" i="4"/>
  <c r="E15" i="4"/>
  <c r="E14" i="4"/>
  <c r="E13" i="4"/>
  <c r="E11" i="4"/>
  <c r="E9" i="4"/>
  <c r="E8" i="4"/>
  <c r="E7" i="4"/>
  <c r="E6" i="4"/>
  <c r="B516" i="4"/>
  <c r="B515" i="4"/>
  <c r="D515" i="4" s="1"/>
  <c r="B514" i="4"/>
  <c r="S514" i="4" s="1"/>
  <c r="H512" i="4"/>
  <c r="B512" i="4"/>
  <c r="D512" i="4" s="1"/>
  <c r="J512" i="4" s="1"/>
  <c r="H511" i="4"/>
  <c r="B511" i="4"/>
  <c r="H510" i="4"/>
  <c r="B510" i="4"/>
  <c r="H508" i="4"/>
  <c r="B508" i="4"/>
  <c r="D508" i="4" s="1"/>
  <c r="H507" i="4"/>
  <c r="B507" i="4"/>
  <c r="D507" i="4" s="1"/>
  <c r="H506" i="4"/>
  <c r="B506" i="4"/>
  <c r="D506" i="4" s="1"/>
  <c r="H503" i="4"/>
  <c r="B503" i="4"/>
  <c r="D503" i="4" s="1"/>
  <c r="H501" i="4"/>
  <c r="B501" i="4"/>
  <c r="D501" i="4" s="1"/>
  <c r="J501" i="4" s="1"/>
  <c r="H500" i="4"/>
  <c r="B500" i="4"/>
  <c r="D500" i="4" s="1"/>
  <c r="H499" i="4"/>
  <c r="B499" i="4"/>
  <c r="H498" i="4"/>
  <c r="B498" i="4"/>
  <c r="D498" i="4" s="1"/>
  <c r="J498" i="4" s="1"/>
  <c r="H497" i="4"/>
  <c r="B497" i="4"/>
  <c r="D497" i="4" s="1"/>
  <c r="H496" i="4"/>
  <c r="B496" i="4"/>
  <c r="D496" i="4" s="1"/>
  <c r="J496" i="4" s="1"/>
  <c r="H495" i="4"/>
  <c r="B495" i="4"/>
  <c r="H494" i="4"/>
  <c r="B494" i="4"/>
  <c r="H490" i="4"/>
  <c r="B490" i="4"/>
  <c r="H488" i="4"/>
  <c r="B488" i="4"/>
  <c r="D488" i="4" s="1"/>
  <c r="J488" i="4" s="1"/>
  <c r="H487" i="4"/>
  <c r="B487" i="4"/>
  <c r="H486" i="4"/>
  <c r="B486" i="4"/>
  <c r="D486" i="4" s="1"/>
  <c r="J486" i="4" s="1"/>
  <c r="H484" i="4"/>
  <c r="B484" i="4"/>
  <c r="D484" i="4" s="1"/>
  <c r="J484" i="4" s="1"/>
  <c r="H481" i="4"/>
  <c r="B481" i="4"/>
  <c r="H479" i="4"/>
  <c r="B479" i="4"/>
  <c r="H477" i="4"/>
  <c r="B477" i="4"/>
  <c r="D477" i="4" s="1"/>
  <c r="J477" i="4" s="1"/>
  <c r="H475" i="4"/>
  <c r="B475" i="4"/>
  <c r="D475" i="4" s="1"/>
  <c r="J475" i="4" s="1"/>
  <c r="H474" i="4"/>
  <c r="B474" i="4"/>
  <c r="D474" i="4" s="1"/>
  <c r="H473" i="4"/>
  <c r="B473" i="4"/>
  <c r="H470" i="4"/>
  <c r="B470" i="4"/>
  <c r="H469" i="4"/>
  <c r="B469" i="4"/>
  <c r="H468" i="4"/>
  <c r="B468" i="4"/>
  <c r="D468" i="4" s="1"/>
  <c r="H467" i="4"/>
  <c r="B467" i="4"/>
  <c r="H466" i="4"/>
  <c r="B466" i="4"/>
  <c r="D466" i="4" s="1"/>
  <c r="H465" i="4"/>
  <c r="B465" i="4"/>
  <c r="D465" i="4" s="1"/>
  <c r="H464" i="4"/>
  <c r="B464" i="4"/>
  <c r="D464" i="4" s="1"/>
  <c r="H463" i="4"/>
  <c r="B463" i="4"/>
  <c r="H462" i="4"/>
  <c r="B462" i="4"/>
  <c r="D462" i="4" s="1"/>
  <c r="J462" i="4" s="1"/>
  <c r="H461" i="4"/>
  <c r="B461" i="4"/>
  <c r="D461" i="4" s="1"/>
  <c r="H459" i="4"/>
  <c r="B459" i="4"/>
  <c r="D459" i="4" s="1"/>
  <c r="H456" i="4"/>
  <c r="B456" i="4"/>
  <c r="H455" i="4"/>
  <c r="B455" i="4"/>
  <c r="D455" i="4" s="1"/>
  <c r="H454" i="4"/>
  <c r="B454" i="4"/>
  <c r="D454" i="4" s="1"/>
  <c r="H452" i="4"/>
  <c r="B452" i="4"/>
  <c r="H450" i="4"/>
  <c r="B450" i="4"/>
  <c r="D450" i="4" s="1"/>
  <c r="H449" i="4"/>
  <c r="B449" i="4"/>
  <c r="H448" i="4"/>
  <c r="B448" i="4"/>
  <c r="D448" i="4" s="1"/>
  <c r="H447" i="4"/>
  <c r="B447" i="4"/>
  <c r="D447" i="4" s="1"/>
  <c r="J447" i="4" s="1"/>
  <c r="H446" i="4"/>
  <c r="B446" i="4"/>
  <c r="D446" i="4" s="1"/>
  <c r="H445" i="4"/>
  <c r="B445" i="4"/>
  <c r="D445" i="4" s="1"/>
  <c r="H444" i="4"/>
  <c r="B444" i="4"/>
  <c r="D444" i="4" s="1"/>
  <c r="J444" i="4" s="1"/>
  <c r="H443" i="4"/>
  <c r="B443" i="4"/>
  <c r="D443" i="4" s="1"/>
  <c r="J443" i="4" s="1"/>
  <c r="H441" i="4"/>
  <c r="B441" i="4"/>
  <c r="H440" i="4"/>
  <c r="B440" i="4"/>
  <c r="D440" i="4" s="1"/>
  <c r="J440" i="4" s="1"/>
  <c r="H439" i="4"/>
  <c r="B439" i="4"/>
  <c r="D439" i="4" s="1"/>
  <c r="H437" i="4"/>
  <c r="B437" i="4"/>
  <c r="D437" i="4" s="1"/>
  <c r="H435" i="4"/>
  <c r="B435" i="4"/>
  <c r="H434" i="4"/>
  <c r="B434" i="4"/>
  <c r="H433" i="4"/>
  <c r="B433" i="4"/>
  <c r="D433" i="4" s="1"/>
  <c r="J433" i="4" s="1"/>
  <c r="H432" i="4"/>
  <c r="B432" i="4"/>
  <c r="D432" i="4" s="1"/>
  <c r="J432" i="4" s="1"/>
  <c r="H431" i="4"/>
  <c r="B431" i="4"/>
  <c r="H430" i="4"/>
  <c r="B430" i="4"/>
  <c r="D430" i="4" s="1"/>
  <c r="J430" i="4" s="1"/>
  <c r="H429" i="4"/>
  <c r="B429" i="4"/>
  <c r="D429" i="4" s="1"/>
  <c r="H428" i="4"/>
  <c r="B428" i="4"/>
  <c r="H425" i="4"/>
  <c r="B425" i="4"/>
  <c r="H424" i="4"/>
  <c r="B424" i="4"/>
  <c r="D424" i="4" s="1"/>
  <c r="H423" i="4"/>
  <c r="B423" i="4"/>
  <c r="D423" i="4" s="1"/>
  <c r="H421" i="4"/>
  <c r="B421" i="4"/>
  <c r="D421" i="4" s="1"/>
  <c r="H420" i="4"/>
  <c r="B420" i="4"/>
  <c r="D420" i="4" s="1"/>
  <c r="J420" i="4" s="1"/>
  <c r="H419" i="4"/>
  <c r="B419" i="4"/>
  <c r="H418" i="4"/>
  <c r="B418" i="4"/>
  <c r="D418" i="4" s="1"/>
  <c r="H417" i="4"/>
  <c r="B417" i="4"/>
  <c r="H416" i="4"/>
  <c r="B416" i="4"/>
  <c r="D416" i="4" s="1"/>
  <c r="H415" i="4"/>
  <c r="B415" i="4"/>
  <c r="H412" i="4"/>
  <c r="B412" i="4"/>
  <c r="D412" i="4" s="1"/>
  <c r="H411" i="4"/>
  <c r="B411" i="4"/>
  <c r="D411" i="4" s="1"/>
  <c r="H410" i="4"/>
  <c r="B410" i="4"/>
  <c r="H408" i="4"/>
  <c r="B408" i="4"/>
  <c r="D408" i="4" s="1"/>
  <c r="H407" i="4"/>
  <c r="B407" i="4"/>
  <c r="D407" i="4" s="1"/>
  <c r="H406" i="4"/>
  <c r="B406" i="4"/>
  <c r="H404" i="4"/>
  <c r="B404" i="4"/>
  <c r="H403" i="4"/>
  <c r="B403" i="4"/>
  <c r="D403" i="4" s="1"/>
  <c r="J403" i="4" s="1"/>
  <c r="H401" i="4"/>
  <c r="B401" i="4"/>
  <c r="D401" i="4" s="1"/>
  <c r="J401" i="4" s="1"/>
  <c r="H400" i="4"/>
  <c r="B400" i="4"/>
  <c r="D400" i="4" s="1"/>
  <c r="J400" i="4" s="1"/>
  <c r="H399" i="4"/>
  <c r="B399" i="4"/>
  <c r="H398" i="4"/>
  <c r="B398" i="4"/>
  <c r="D398" i="4" s="1"/>
  <c r="H397" i="4"/>
  <c r="B397" i="4"/>
  <c r="H396" i="4"/>
  <c r="B396" i="4"/>
  <c r="H395" i="4"/>
  <c r="B395" i="4"/>
  <c r="D395" i="4" s="1"/>
  <c r="H392" i="4"/>
  <c r="B392" i="4"/>
  <c r="D392" i="4" s="1"/>
  <c r="J392" i="4" s="1"/>
  <c r="H391" i="4"/>
  <c r="B391" i="4"/>
  <c r="H390" i="4"/>
  <c r="B390" i="4"/>
  <c r="H388" i="4"/>
  <c r="B388" i="4"/>
  <c r="H387" i="4"/>
  <c r="B387" i="4"/>
  <c r="D387" i="4" s="1"/>
  <c r="H385" i="4"/>
  <c r="B385" i="4"/>
  <c r="D385" i="4" s="1"/>
  <c r="J385" i="4" s="1"/>
  <c r="H384" i="4"/>
  <c r="B384" i="4"/>
  <c r="H383" i="4"/>
  <c r="B383" i="4"/>
  <c r="D383" i="4" s="1"/>
  <c r="J383" i="4" s="1"/>
  <c r="H382" i="4"/>
  <c r="B382" i="4"/>
  <c r="H381" i="4"/>
  <c r="B381" i="4"/>
  <c r="D381" i="4" s="1"/>
  <c r="H380" i="4"/>
  <c r="B380" i="4"/>
  <c r="H379" i="4"/>
  <c r="B379" i="4"/>
  <c r="H376" i="4"/>
  <c r="B376" i="4"/>
  <c r="D376" i="4" s="1"/>
  <c r="J376" i="4" s="1"/>
  <c r="H375" i="4"/>
  <c r="B375" i="4"/>
  <c r="D375" i="4" s="1"/>
  <c r="H374" i="4"/>
  <c r="B374" i="4"/>
  <c r="H372" i="4"/>
  <c r="B372" i="4"/>
  <c r="D372" i="4" s="1"/>
  <c r="J372" i="4" s="1"/>
  <c r="H371" i="4"/>
  <c r="B371" i="4"/>
  <c r="D371" i="4" s="1"/>
  <c r="H370" i="4"/>
  <c r="B370" i="4"/>
  <c r="D370" i="4" s="1"/>
  <c r="J370" i="4" s="1"/>
  <c r="H369" i="4"/>
  <c r="B369" i="4"/>
  <c r="D369" i="4" s="1"/>
  <c r="H368" i="4"/>
  <c r="B368" i="4"/>
  <c r="H367" i="4"/>
  <c r="B367" i="4"/>
  <c r="D367" i="4" s="1"/>
  <c r="J367" i="4" s="1"/>
  <c r="H366" i="4"/>
  <c r="B366" i="4"/>
  <c r="H365" i="4"/>
  <c r="B365" i="4"/>
  <c r="D365" i="4" s="1"/>
  <c r="J365" i="4" s="1"/>
  <c r="H364" i="4"/>
  <c r="B364" i="4"/>
  <c r="D364" i="4" s="1"/>
  <c r="H363" i="4"/>
  <c r="B363" i="4"/>
  <c r="D363" i="4" s="1"/>
  <c r="J363" i="4" s="1"/>
  <c r="H362" i="4"/>
  <c r="B362" i="4"/>
  <c r="D362" i="4" s="1"/>
  <c r="J362" i="4" s="1"/>
  <c r="H359" i="4"/>
  <c r="B359" i="4"/>
  <c r="H357" i="4"/>
  <c r="B357" i="4"/>
  <c r="H356" i="4"/>
  <c r="B356" i="4"/>
  <c r="D356" i="4" s="1"/>
  <c r="J356" i="4" s="1"/>
  <c r="H355" i="4"/>
  <c r="B355" i="4"/>
  <c r="D355" i="4" s="1"/>
  <c r="H353" i="4"/>
  <c r="B353" i="4"/>
  <c r="H352" i="4"/>
  <c r="B352" i="4"/>
  <c r="H351" i="4"/>
  <c r="B351" i="4"/>
  <c r="D351" i="4" s="1"/>
  <c r="J351" i="4" s="1"/>
  <c r="H350" i="4"/>
  <c r="B350" i="4"/>
  <c r="H349" i="4"/>
  <c r="B349" i="4"/>
  <c r="D349" i="4" s="1"/>
  <c r="J349" i="4" s="1"/>
  <c r="H348" i="4"/>
  <c r="B348" i="4"/>
  <c r="H345" i="4"/>
  <c r="B345" i="4"/>
  <c r="P343" i="4" a="1"/>
  <c r="P343" i="4" s="1"/>
  <c r="O343" i="4" a="1"/>
  <c r="O343" i="4" s="1"/>
  <c r="H343" i="4"/>
  <c r="B343" i="4"/>
  <c r="D343" i="4" s="1"/>
  <c r="P342" i="4" a="1"/>
  <c r="P342" i="4" s="1"/>
  <c r="O342" i="4" a="1"/>
  <c r="O342" i="4" s="1"/>
  <c r="H342" i="4"/>
  <c r="B342" i="4"/>
  <c r="P340" i="4" a="1"/>
  <c r="P340" i="4" s="1"/>
  <c r="O340" i="4" a="1"/>
  <c r="O340" i="4" s="1"/>
  <c r="H340" i="4"/>
  <c r="B340" i="4"/>
  <c r="D340" i="4" s="1"/>
  <c r="P339" i="4" a="1"/>
  <c r="P339" i="4" s="1"/>
  <c r="O339" i="4" a="1"/>
  <c r="O339" i="4" s="1"/>
  <c r="H339" i="4"/>
  <c r="B339" i="4"/>
  <c r="D339" i="4" s="1"/>
  <c r="P338" i="4" a="1"/>
  <c r="P338" i="4" s="1"/>
  <c r="O338" i="4" a="1"/>
  <c r="O338" i="4" s="1"/>
  <c r="H338" i="4"/>
  <c r="B338" i="4"/>
  <c r="D338" i="4" s="1"/>
  <c r="P337" i="4" a="1"/>
  <c r="P337" i="4" s="1"/>
  <c r="O337" i="4" a="1"/>
  <c r="O337" i="4" s="1"/>
  <c r="H337" i="4"/>
  <c r="B337" i="4"/>
  <c r="P336" i="4" a="1"/>
  <c r="P336" i="4" s="1"/>
  <c r="O336" i="4" a="1"/>
  <c r="O336" i="4" s="1"/>
  <c r="H336" i="4"/>
  <c r="B336" i="4"/>
  <c r="D336" i="4" s="1"/>
  <c r="P335" i="4" a="1"/>
  <c r="P335" i="4" s="1"/>
  <c r="O335" i="4" a="1"/>
  <c r="O335" i="4" s="1"/>
  <c r="H335" i="4"/>
  <c r="B335" i="4"/>
  <c r="B332" i="4"/>
  <c r="S332" i="4" s="1"/>
  <c r="B331" i="4"/>
  <c r="S331" i="4" s="1"/>
  <c r="B330" i="4"/>
  <c r="S330" i="4" s="1"/>
  <c r="B329" i="4"/>
  <c r="D329" i="4" s="1"/>
  <c r="H327" i="4"/>
  <c r="B327" i="4"/>
  <c r="D327" i="4" s="1"/>
  <c r="H326" i="4"/>
  <c r="B326" i="4"/>
  <c r="D326" i="4" s="1"/>
  <c r="J326" i="4" s="1"/>
  <c r="H325" i="4"/>
  <c r="B325" i="4"/>
  <c r="D325" i="4" s="1"/>
  <c r="H323" i="4"/>
  <c r="B323" i="4"/>
  <c r="D323" i="4" s="1"/>
  <c r="J323" i="4" s="1"/>
  <c r="H322" i="4"/>
  <c r="B322" i="4"/>
  <c r="D322" i="4" s="1"/>
  <c r="J322" i="4" s="1"/>
  <c r="H321" i="4"/>
  <c r="B321" i="4"/>
  <c r="D321" i="4" s="1"/>
  <c r="J321" i="4" s="1"/>
  <c r="H320" i="4"/>
  <c r="B320" i="4"/>
  <c r="D320" i="4" s="1"/>
  <c r="J320" i="4" s="1"/>
  <c r="H319" i="4"/>
  <c r="B319" i="4"/>
  <c r="H318" i="4"/>
  <c r="B318" i="4"/>
  <c r="D318" i="4" s="1"/>
  <c r="J318" i="4" s="1"/>
  <c r="H316" i="4"/>
  <c r="B316" i="4"/>
  <c r="D316" i="4" s="1"/>
  <c r="H315" i="4"/>
  <c r="B315" i="4"/>
  <c r="D315" i="4" s="1"/>
  <c r="J315" i="4" s="1"/>
  <c r="H314" i="4"/>
  <c r="B314" i="4"/>
  <c r="D314" i="4" s="1"/>
  <c r="H313" i="4"/>
  <c r="B313" i="4"/>
  <c r="H312" i="4"/>
  <c r="B312" i="4"/>
  <c r="D312" i="4" s="1"/>
  <c r="J312" i="4" s="1"/>
  <c r="H311" i="4"/>
  <c r="B311" i="4"/>
  <c r="D311" i="4" s="1"/>
  <c r="H310" i="4"/>
  <c r="B310" i="4"/>
  <c r="H309" i="4"/>
  <c r="B309" i="4"/>
  <c r="D309" i="4" s="1"/>
  <c r="J309" i="4" s="1"/>
  <c r="H307" i="4"/>
  <c r="B307" i="4"/>
  <c r="D307" i="4" s="1"/>
  <c r="J307" i="4" s="1"/>
  <c r="H306" i="4"/>
  <c r="B306" i="4"/>
  <c r="D306" i="4" s="1"/>
  <c r="J306" i="4" s="1"/>
  <c r="H305" i="4"/>
  <c r="B305" i="4"/>
  <c r="D305" i="4" s="1"/>
  <c r="H304" i="4"/>
  <c r="B304" i="4"/>
  <c r="H303" i="4"/>
  <c r="B303" i="4"/>
  <c r="D303" i="4" s="1"/>
  <c r="H302" i="4"/>
  <c r="B302" i="4"/>
  <c r="D302" i="4" s="1"/>
  <c r="J302" i="4" s="1"/>
  <c r="H301" i="4"/>
  <c r="B301" i="4"/>
  <c r="D301" i="4" s="1"/>
  <c r="H300" i="4"/>
  <c r="B300" i="4"/>
  <c r="D300" i="4" s="1"/>
  <c r="J300" i="4" s="1"/>
  <c r="H298" i="4"/>
  <c r="B298" i="4"/>
  <c r="D298" i="4" s="1"/>
  <c r="H297" i="4"/>
  <c r="B297" i="4"/>
  <c r="D297" i="4" s="1"/>
  <c r="H296" i="4"/>
  <c r="B296" i="4"/>
  <c r="H295" i="4"/>
  <c r="B295" i="4"/>
  <c r="D295" i="4" s="1"/>
  <c r="J295" i="4" s="1"/>
  <c r="H294" i="4"/>
  <c r="B294" i="4"/>
  <c r="D294" i="4" s="1"/>
  <c r="H293" i="4"/>
  <c r="B293" i="4"/>
  <c r="D293" i="4" s="1"/>
  <c r="J293" i="4" s="1"/>
  <c r="H292" i="4"/>
  <c r="B292" i="4"/>
  <c r="D292" i="4" s="1"/>
  <c r="H291" i="4"/>
  <c r="B291" i="4"/>
  <c r="H289" i="4"/>
  <c r="B289" i="4"/>
  <c r="D289" i="4" s="1"/>
  <c r="J289" i="4" s="1"/>
  <c r="H288" i="4"/>
  <c r="B288" i="4"/>
  <c r="D288" i="4" s="1"/>
  <c r="J288" i="4" s="1"/>
  <c r="H287" i="4"/>
  <c r="B287" i="4"/>
  <c r="H282" i="4"/>
  <c r="B282" i="4"/>
  <c r="D282" i="4" s="1"/>
  <c r="J282" i="4" s="1"/>
  <c r="H281" i="4"/>
  <c r="B281" i="4"/>
  <c r="D281" i="4" s="1"/>
  <c r="J281" i="4" s="1"/>
  <c r="H280" i="4"/>
  <c r="B280" i="4"/>
  <c r="D280" i="4" s="1"/>
  <c r="H279" i="4"/>
  <c r="B279" i="4"/>
  <c r="D279" i="4" s="1"/>
  <c r="H276" i="4"/>
  <c r="B276" i="4"/>
  <c r="D276" i="4" s="1"/>
  <c r="J276" i="4" s="1"/>
  <c r="H275" i="4"/>
  <c r="B275" i="4"/>
  <c r="D275" i="4" s="1"/>
  <c r="J275" i="4" s="1"/>
  <c r="H274" i="4"/>
  <c r="B274" i="4"/>
  <c r="D274" i="4" s="1"/>
  <c r="J274" i="4" s="1"/>
  <c r="H273" i="4"/>
  <c r="B273" i="4"/>
  <c r="H272" i="4"/>
  <c r="B272" i="4"/>
  <c r="D272" i="4" s="1"/>
  <c r="J272" i="4" s="1"/>
  <c r="H270" i="4"/>
  <c r="B270" i="4"/>
  <c r="D270" i="4" s="1"/>
  <c r="H269" i="4"/>
  <c r="B269" i="4"/>
  <c r="D269" i="4" s="1"/>
  <c r="H268" i="4"/>
  <c r="B268" i="4"/>
  <c r="D268" i="4" s="1"/>
  <c r="H266" i="4"/>
  <c r="B266" i="4"/>
  <c r="H265" i="4"/>
  <c r="B265" i="4"/>
  <c r="D265" i="4" s="1"/>
  <c r="J265" i="4" s="1"/>
  <c r="H264" i="4"/>
  <c r="B264" i="4"/>
  <c r="D264" i="4" s="1"/>
  <c r="H263" i="4"/>
  <c r="B263" i="4"/>
  <c r="D263" i="4" s="1"/>
  <c r="H262" i="4"/>
  <c r="B262" i="4"/>
  <c r="H261" i="4"/>
  <c r="B261" i="4"/>
  <c r="D261" i="4" s="1"/>
  <c r="J261" i="4" s="1"/>
  <c r="H260" i="4"/>
  <c r="B260" i="4"/>
  <c r="D260" i="4" s="1"/>
  <c r="J260" i="4" s="1"/>
  <c r="H259" i="4"/>
  <c r="B259" i="4"/>
  <c r="D259" i="4" s="1"/>
  <c r="H258" i="4"/>
  <c r="B258" i="4"/>
  <c r="H257" i="4"/>
  <c r="B257" i="4"/>
  <c r="D257" i="4" s="1"/>
  <c r="H256" i="4"/>
  <c r="B256" i="4"/>
  <c r="D256" i="4" s="1"/>
  <c r="J256" i="4" s="1"/>
  <c r="H255" i="4"/>
  <c r="B255" i="4"/>
  <c r="D255" i="4" s="1"/>
  <c r="H254" i="4"/>
  <c r="B254" i="4"/>
  <c r="D254" i="4" s="1"/>
  <c r="J254" i="4" s="1"/>
  <c r="H252" i="4"/>
  <c r="B252" i="4"/>
  <c r="D252" i="4" s="1"/>
  <c r="J252" i="4" s="1"/>
  <c r="H251" i="4"/>
  <c r="B251" i="4"/>
  <c r="D251" i="4" s="1"/>
  <c r="H250" i="4"/>
  <c r="B250" i="4"/>
  <c r="H249" i="4"/>
  <c r="B249" i="4"/>
  <c r="D249" i="4" s="1"/>
  <c r="J249" i="4" s="1"/>
  <c r="H248" i="4"/>
  <c r="B248" i="4"/>
  <c r="H247" i="4"/>
  <c r="B247" i="4"/>
  <c r="D247" i="4" s="1"/>
  <c r="H246" i="4"/>
  <c r="B246" i="4"/>
  <c r="D246" i="4" s="1"/>
  <c r="H245" i="4"/>
  <c r="B245" i="4"/>
  <c r="H244" i="4"/>
  <c r="B244" i="4"/>
  <c r="D244" i="4" s="1"/>
  <c r="J244" i="4" s="1"/>
  <c r="H243" i="4"/>
  <c r="B243" i="4"/>
  <c r="D243" i="4" s="1"/>
  <c r="J243" i="4" s="1"/>
  <c r="H242" i="4"/>
  <c r="B242" i="4"/>
  <c r="D242" i="4" s="1"/>
  <c r="H241" i="4"/>
  <c r="B241" i="4"/>
  <c r="D241" i="4" s="1"/>
  <c r="H240" i="4"/>
  <c r="B240" i="4"/>
  <c r="D240" i="4" s="1"/>
  <c r="J240" i="4" s="1"/>
  <c r="P236" i="4" a="1"/>
  <c r="P236" i="4" s="1"/>
  <c r="O236" i="4" a="1"/>
  <c r="O236" i="4" s="1"/>
  <c r="H236" i="4"/>
  <c r="B236" i="4"/>
  <c r="D236" i="4" s="1"/>
  <c r="J236" i="4" s="1"/>
  <c r="H234" i="4"/>
  <c r="B234" i="4"/>
  <c r="H233" i="4"/>
  <c r="B233" i="4"/>
  <c r="D233" i="4" s="1"/>
  <c r="J233" i="4" s="1"/>
  <c r="H232" i="4"/>
  <c r="B232" i="4"/>
  <c r="D232" i="4" s="1"/>
  <c r="J232" i="4" s="1"/>
  <c r="H231" i="4"/>
  <c r="B231" i="4"/>
  <c r="D231" i="4" s="1"/>
  <c r="H229" i="4"/>
  <c r="B229" i="4"/>
  <c r="H228" i="4"/>
  <c r="B228" i="4"/>
  <c r="H227" i="4"/>
  <c r="B227" i="4"/>
  <c r="D227" i="4" s="1"/>
  <c r="H226" i="4"/>
  <c r="B226" i="4"/>
  <c r="H225" i="4"/>
  <c r="B225" i="4"/>
  <c r="D225" i="4" s="1"/>
  <c r="H223" i="4"/>
  <c r="B223" i="4"/>
  <c r="H222" i="4"/>
  <c r="B222" i="4"/>
  <c r="D222" i="4" s="1"/>
  <c r="J222" i="4" s="1"/>
  <c r="H221" i="4"/>
  <c r="B221" i="4"/>
  <c r="H219" i="4"/>
  <c r="B219" i="4"/>
  <c r="D219" i="4" s="1"/>
  <c r="H218" i="4"/>
  <c r="B218" i="4"/>
  <c r="D218" i="4" s="1"/>
  <c r="H217" i="4"/>
  <c r="B217" i="4"/>
  <c r="D217" i="4" s="1"/>
  <c r="H215" i="4"/>
  <c r="B215" i="4"/>
  <c r="H214" i="4"/>
  <c r="B214" i="4"/>
  <c r="H212" i="4"/>
  <c r="B212" i="4"/>
  <c r="D212" i="4" s="1"/>
  <c r="H211" i="4"/>
  <c r="B211" i="4"/>
  <c r="D211" i="4" s="1"/>
  <c r="J211" i="4" s="1"/>
  <c r="H210" i="4"/>
  <c r="B210" i="4"/>
  <c r="D210" i="4" s="1"/>
  <c r="H209" i="4"/>
  <c r="B209" i="4"/>
  <c r="H208" i="4"/>
  <c r="B208" i="4"/>
  <c r="D208" i="4" s="1"/>
  <c r="J208" i="4" s="1"/>
  <c r="H207" i="4"/>
  <c r="B207" i="4"/>
  <c r="D207" i="4" s="1"/>
  <c r="H206" i="4"/>
  <c r="B206" i="4"/>
  <c r="D206" i="4" s="1"/>
  <c r="J206" i="4" s="1"/>
  <c r="H205" i="4"/>
  <c r="B205" i="4"/>
  <c r="H204" i="4"/>
  <c r="B204" i="4"/>
  <c r="H203" i="4"/>
  <c r="B203" i="4"/>
  <c r="D203" i="4" s="1"/>
  <c r="J203" i="4" s="1"/>
  <c r="H201" i="4"/>
  <c r="B201" i="4"/>
  <c r="H200" i="4"/>
  <c r="B200" i="4"/>
  <c r="H199" i="4"/>
  <c r="B199" i="4"/>
  <c r="D199" i="4" s="1"/>
  <c r="J199" i="4" s="1"/>
  <c r="H198" i="4"/>
  <c r="B198" i="4"/>
  <c r="D198" i="4" s="1"/>
  <c r="H197" i="4"/>
  <c r="B197" i="4"/>
  <c r="H196" i="4"/>
  <c r="B196" i="4"/>
  <c r="D196" i="4" s="1"/>
  <c r="H195" i="4"/>
  <c r="B195" i="4"/>
  <c r="D195" i="4" s="1"/>
  <c r="J195" i="4" s="1"/>
  <c r="H194" i="4"/>
  <c r="B194" i="4"/>
  <c r="H193" i="4"/>
  <c r="B193" i="4"/>
  <c r="D193" i="4" s="1"/>
  <c r="J193" i="4" s="1"/>
  <c r="H192" i="4"/>
  <c r="B192" i="4"/>
  <c r="D192" i="4" s="1"/>
  <c r="H189" i="4"/>
  <c r="B189" i="4"/>
  <c r="H188" i="4"/>
  <c r="B188" i="4"/>
  <c r="D188" i="4" s="1"/>
  <c r="H186" i="4"/>
  <c r="B186" i="4"/>
  <c r="D186" i="4" s="1"/>
  <c r="H185" i="4"/>
  <c r="B185" i="4"/>
  <c r="H184" i="4"/>
  <c r="B184" i="4"/>
  <c r="H183" i="4"/>
  <c r="B183" i="4"/>
  <c r="H181" i="4"/>
  <c r="B181" i="4"/>
  <c r="H180" i="4"/>
  <c r="B180" i="4"/>
  <c r="H178" i="4"/>
  <c r="B178" i="4"/>
  <c r="D178" i="4" s="1"/>
  <c r="H177" i="4"/>
  <c r="B177" i="4"/>
  <c r="D177" i="4" s="1"/>
  <c r="J177" i="4" s="1"/>
  <c r="H176" i="4"/>
  <c r="B176" i="4"/>
  <c r="D176" i="4" s="1"/>
  <c r="H175" i="4"/>
  <c r="B175" i="4"/>
  <c r="H172" i="4"/>
  <c r="B172" i="4"/>
  <c r="H171" i="4"/>
  <c r="B171" i="4"/>
  <c r="D171" i="4" s="1"/>
  <c r="H169" i="4"/>
  <c r="B169" i="4"/>
  <c r="H168" i="4"/>
  <c r="B168" i="4"/>
  <c r="H167" i="4"/>
  <c r="B167" i="4"/>
  <c r="H166" i="4"/>
  <c r="B166" i="4"/>
  <c r="D166" i="4" s="1"/>
  <c r="H165" i="4"/>
  <c r="B165" i="4"/>
  <c r="D165" i="4" s="1"/>
  <c r="H164" i="4"/>
  <c r="B164" i="4"/>
  <c r="D164" i="4" s="1"/>
  <c r="H163" i="4"/>
  <c r="B163" i="4"/>
  <c r="D163" i="4" s="1"/>
  <c r="J163" i="4" s="1"/>
  <c r="H161" i="4"/>
  <c r="B161" i="4"/>
  <c r="H160" i="4"/>
  <c r="B160" i="4"/>
  <c r="H159" i="4"/>
  <c r="B159" i="4"/>
  <c r="D159" i="4" s="1"/>
  <c r="H158" i="4"/>
  <c r="B158" i="4"/>
  <c r="D158" i="4" s="1"/>
  <c r="J158" i="4" s="1"/>
  <c r="H157" i="4"/>
  <c r="B157" i="4"/>
  <c r="D157" i="4" s="1"/>
  <c r="J157" i="4" s="1"/>
  <c r="H156" i="4"/>
  <c r="B156" i="4"/>
  <c r="D156" i="4" s="1"/>
  <c r="H155" i="4"/>
  <c r="B155" i="4"/>
  <c r="P153" i="4" a="1"/>
  <c r="P153" i="4" s="1"/>
  <c r="O153" i="4" a="1"/>
  <c r="O153" i="4" s="1"/>
  <c r="H153" i="4"/>
  <c r="B153" i="4"/>
  <c r="D153" i="4" s="1"/>
  <c r="J153" i="4" s="1"/>
  <c r="P152" i="4" a="1"/>
  <c r="P152" i="4" s="1"/>
  <c r="O152" i="4" a="1"/>
  <c r="O152" i="4" s="1"/>
  <c r="H152" i="4"/>
  <c r="B152" i="4"/>
  <c r="D152" i="4" s="1"/>
  <c r="J152" i="4" s="1"/>
  <c r="P151" i="4" a="1"/>
  <c r="P151" i="4" s="1"/>
  <c r="O151" i="4" a="1"/>
  <c r="O151" i="4" s="1"/>
  <c r="H151" i="4"/>
  <c r="B151" i="4"/>
  <c r="D151" i="4" s="1"/>
  <c r="P150" i="4" a="1"/>
  <c r="P150" i="4" s="1"/>
  <c r="O150" i="4" a="1"/>
  <c r="O150" i="4" s="1"/>
  <c r="H150" i="4"/>
  <c r="B150" i="4"/>
  <c r="D150" i="4" s="1"/>
  <c r="P149" i="4" a="1"/>
  <c r="P149" i="4" s="1"/>
  <c r="O149" i="4" a="1"/>
  <c r="O149" i="4" s="1"/>
  <c r="H149" i="4"/>
  <c r="B149" i="4"/>
  <c r="P148" i="4" a="1"/>
  <c r="P148" i="4" s="1"/>
  <c r="O148" i="4" a="1"/>
  <c r="O148" i="4" s="1"/>
  <c r="H148" i="4"/>
  <c r="B148" i="4"/>
  <c r="D148" i="4" s="1"/>
  <c r="J148" i="4" s="1"/>
  <c r="P147" i="4" a="1"/>
  <c r="P147" i="4" s="1"/>
  <c r="O147" i="4" a="1"/>
  <c r="O147" i="4" s="1"/>
  <c r="H147" i="4"/>
  <c r="B147" i="4"/>
  <c r="D147" i="4" s="1"/>
  <c r="P146" i="4" a="1"/>
  <c r="P146" i="4" s="1"/>
  <c r="O146" i="4" a="1"/>
  <c r="O146" i="4" s="1"/>
  <c r="H146" i="4"/>
  <c r="B146" i="4"/>
  <c r="D146" i="4" s="1"/>
  <c r="P145" i="4" a="1"/>
  <c r="P145" i="4" s="1"/>
  <c r="O145" i="4" a="1"/>
  <c r="O145" i="4" s="1"/>
  <c r="H145" i="4"/>
  <c r="B145" i="4"/>
  <c r="D145" i="4" s="1"/>
  <c r="J145" i="4" s="1"/>
  <c r="P144" i="4" a="1"/>
  <c r="P144" i="4" s="1"/>
  <c r="O144" i="4" a="1"/>
  <c r="O144" i="4" s="1"/>
  <c r="H144" i="4"/>
  <c r="B144" i="4"/>
  <c r="D144" i="4" s="1"/>
  <c r="J144" i="4" s="1"/>
  <c r="P143" i="4" a="1"/>
  <c r="P143" i="4" s="1"/>
  <c r="O143" i="4" a="1"/>
  <c r="O143" i="4" s="1"/>
  <c r="H143" i="4"/>
  <c r="B143" i="4"/>
  <c r="P141" i="4" a="1"/>
  <c r="P141" i="4" s="1"/>
  <c r="O141" i="4" a="1"/>
  <c r="O141" i="4" s="1"/>
  <c r="H141" i="4"/>
  <c r="B141" i="4"/>
  <c r="P140" i="4" a="1"/>
  <c r="P140" i="4" s="1"/>
  <c r="O140" i="4" a="1"/>
  <c r="O140" i="4" s="1"/>
  <c r="H140" i="4"/>
  <c r="B140" i="4"/>
  <c r="P139" i="4" a="1"/>
  <c r="P139" i="4" s="1"/>
  <c r="O139" i="4" a="1"/>
  <c r="O139" i="4" s="1"/>
  <c r="H139" i="4"/>
  <c r="B139" i="4"/>
  <c r="D139" i="4" s="1"/>
  <c r="P138" i="4" a="1"/>
  <c r="P138" i="4" s="1"/>
  <c r="O138" i="4" a="1"/>
  <c r="O138" i="4" s="1"/>
  <c r="H138" i="4"/>
  <c r="B138" i="4"/>
  <c r="D138" i="4" s="1"/>
  <c r="P137" i="4" a="1"/>
  <c r="P137" i="4" s="1"/>
  <c r="O137" i="4" a="1"/>
  <c r="O137" i="4" s="1"/>
  <c r="H137" i="4"/>
  <c r="B137" i="4"/>
  <c r="D137" i="4" s="1"/>
  <c r="P136" i="4" a="1"/>
  <c r="P136" i="4" s="1"/>
  <c r="O136" i="4" a="1"/>
  <c r="O136" i="4" s="1"/>
  <c r="H136" i="4"/>
  <c r="B136" i="4"/>
  <c r="P135" i="4" a="1"/>
  <c r="P135" i="4" s="1"/>
  <c r="O135" i="4" a="1"/>
  <c r="O135" i="4" s="1"/>
  <c r="H135" i="4"/>
  <c r="B135" i="4"/>
  <c r="P134" i="4" a="1"/>
  <c r="P134" i="4" s="1"/>
  <c r="O134" i="4" a="1"/>
  <c r="O134" i="4" s="1"/>
  <c r="H134" i="4"/>
  <c r="B134" i="4"/>
  <c r="D134" i="4" s="1"/>
  <c r="P133" i="4" a="1"/>
  <c r="P133" i="4" s="1"/>
  <c r="O133" i="4" a="1"/>
  <c r="O133" i="4" s="1"/>
  <c r="H133" i="4"/>
  <c r="B133" i="4"/>
  <c r="D133" i="4" s="1"/>
  <c r="P132" i="4" a="1"/>
  <c r="P132" i="4" s="1"/>
  <c r="O132" i="4" a="1"/>
  <c r="O132" i="4" s="1"/>
  <c r="H132" i="4"/>
  <c r="B132" i="4"/>
  <c r="P131" i="4" a="1"/>
  <c r="P131" i="4" s="1"/>
  <c r="O131" i="4" a="1"/>
  <c r="O131" i="4" s="1"/>
  <c r="H131" i="4"/>
  <c r="B131" i="4"/>
  <c r="D131" i="4" s="1"/>
  <c r="J131" i="4" s="1"/>
  <c r="H128" i="4"/>
  <c r="B128" i="4"/>
  <c r="D128" i="4" s="1"/>
  <c r="H127" i="4"/>
  <c r="B127" i="4"/>
  <c r="D127" i="4" s="1"/>
  <c r="H126" i="4"/>
  <c r="B126" i="4"/>
  <c r="D126" i="4" s="1"/>
  <c r="H124" i="4"/>
  <c r="B124" i="4"/>
  <c r="D124" i="4" s="1"/>
  <c r="J124" i="4" s="1"/>
  <c r="H123" i="4"/>
  <c r="B123" i="4"/>
  <c r="D123" i="4" s="1"/>
  <c r="J123" i="4" s="1"/>
  <c r="H122" i="4"/>
  <c r="B122" i="4"/>
  <c r="H121" i="4"/>
  <c r="B121" i="4"/>
  <c r="D121" i="4" s="1"/>
  <c r="H120" i="4"/>
  <c r="B120" i="4"/>
  <c r="H119" i="4"/>
  <c r="B119" i="4"/>
  <c r="H117" i="4"/>
  <c r="B117" i="4"/>
  <c r="D117" i="4" s="1"/>
  <c r="H116" i="4"/>
  <c r="B116" i="4"/>
  <c r="H115" i="4"/>
  <c r="B115" i="4"/>
  <c r="D115" i="4" s="1"/>
  <c r="J115" i="4" s="1"/>
  <c r="H114" i="4"/>
  <c r="B114" i="4"/>
  <c r="D114" i="4" s="1"/>
  <c r="H113" i="4"/>
  <c r="B113" i="4"/>
  <c r="D113" i="4" s="1"/>
  <c r="H112" i="4"/>
  <c r="B112" i="4"/>
  <c r="D112" i="4" s="1"/>
  <c r="J112" i="4" s="1"/>
  <c r="H110" i="4"/>
  <c r="B110" i="4"/>
  <c r="D110" i="4" s="1"/>
  <c r="H109" i="4"/>
  <c r="B109" i="4"/>
  <c r="H108" i="4"/>
  <c r="B108" i="4"/>
  <c r="D108" i="4" s="1"/>
  <c r="J108" i="4" s="1"/>
  <c r="H107" i="4"/>
  <c r="B107" i="4"/>
  <c r="D107" i="4" s="1"/>
  <c r="J107" i="4" s="1"/>
  <c r="H106" i="4"/>
  <c r="B106" i="4"/>
  <c r="H105" i="4"/>
  <c r="B105" i="4"/>
  <c r="D105" i="4" s="1"/>
  <c r="J105" i="4" s="1"/>
  <c r="H103" i="4"/>
  <c r="B103" i="4"/>
  <c r="D103" i="4" s="1"/>
  <c r="H102" i="4"/>
  <c r="B102" i="4"/>
  <c r="H101" i="4"/>
  <c r="B101" i="4"/>
  <c r="D101" i="4" s="1"/>
  <c r="H100" i="4"/>
  <c r="B100" i="4"/>
  <c r="D100" i="4" s="1"/>
  <c r="H99" i="4"/>
  <c r="B99" i="4"/>
  <c r="D99" i="4" s="1"/>
  <c r="H96" i="4"/>
  <c r="B96" i="4"/>
  <c r="D96" i="4" s="1"/>
  <c r="H95" i="4"/>
  <c r="B95" i="4"/>
  <c r="D95" i="4" s="1"/>
  <c r="H94" i="4"/>
  <c r="B94" i="4"/>
  <c r="H93" i="4"/>
  <c r="B93" i="4"/>
  <c r="D93" i="4" s="1"/>
  <c r="H92" i="4"/>
  <c r="B92" i="4"/>
  <c r="H91" i="4"/>
  <c r="B91" i="4"/>
  <c r="H90" i="4"/>
  <c r="B90" i="4"/>
  <c r="H89" i="4"/>
  <c r="B89" i="4"/>
  <c r="D89" i="4" s="1"/>
  <c r="H88" i="4"/>
  <c r="B88" i="4"/>
  <c r="H87" i="4"/>
  <c r="B87" i="4"/>
  <c r="D87" i="4" s="1"/>
  <c r="J87" i="4" s="1"/>
  <c r="H85" i="4"/>
  <c r="B85" i="4"/>
  <c r="D85" i="4" s="1"/>
  <c r="H84" i="4"/>
  <c r="B84" i="4"/>
  <c r="D84" i="4" s="1"/>
  <c r="H82" i="4"/>
  <c r="B82" i="4"/>
  <c r="D82" i="4" s="1"/>
  <c r="J82" i="4" s="1"/>
  <c r="H81" i="4"/>
  <c r="B81" i="4"/>
  <c r="D81" i="4" s="1"/>
  <c r="H80" i="4"/>
  <c r="B80" i="4"/>
  <c r="H79" i="4"/>
  <c r="B79" i="4"/>
  <c r="D79" i="4" s="1"/>
  <c r="J79" i="4" s="1"/>
  <c r="H78" i="4"/>
  <c r="B78" i="4"/>
  <c r="D78" i="4" s="1"/>
  <c r="H77" i="4"/>
  <c r="B77" i="4"/>
  <c r="H76" i="4"/>
  <c r="B76" i="4"/>
  <c r="D76" i="4" s="1"/>
  <c r="J76" i="4" s="1"/>
  <c r="H75" i="4"/>
  <c r="B75" i="4"/>
  <c r="D75" i="4" s="1"/>
  <c r="H74" i="4"/>
  <c r="B74" i="4"/>
  <c r="H73" i="4"/>
  <c r="B73" i="4"/>
  <c r="D73" i="4" s="1"/>
  <c r="H72" i="4"/>
  <c r="B72" i="4"/>
  <c r="H71" i="4"/>
  <c r="B71" i="4"/>
  <c r="D71" i="4" s="1"/>
  <c r="H70" i="4"/>
  <c r="B70" i="4"/>
  <c r="D70" i="4" s="1"/>
  <c r="H69" i="4"/>
  <c r="B69" i="4"/>
  <c r="D69" i="4" s="1"/>
  <c r="H68" i="4"/>
  <c r="B68" i="4"/>
  <c r="H67" i="4"/>
  <c r="B67" i="4"/>
  <c r="D67" i="4" s="1"/>
  <c r="P65" i="4" a="1"/>
  <c r="P65" i="4" s="1"/>
  <c r="O65" i="4" a="1"/>
  <c r="O65" i="4" s="1"/>
  <c r="H65" i="4"/>
  <c r="B65" i="4"/>
  <c r="D65" i="4" s="1"/>
  <c r="P64" i="4" a="1"/>
  <c r="P64" i="4" s="1"/>
  <c r="O64" i="4" a="1"/>
  <c r="O64" i="4" s="1"/>
  <c r="H64" i="4"/>
  <c r="B64" i="4"/>
  <c r="D64" i="4" s="1"/>
  <c r="P63" i="4" a="1"/>
  <c r="P63" i="4" s="1"/>
  <c r="O63" i="4" a="1"/>
  <c r="O63" i="4" s="1"/>
  <c r="H63" i="4"/>
  <c r="B63" i="4"/>
  <c r="P62" i="4" a="1"/>
  <c r="P62" i="4" s="1"/>
  <c r="O62" i="4" a="1"/>
  <c r="O62" i="4" s="1"/>
  <c r="H62" i="4"/>
  <c r="B62" i="4"/>
  <c r="D62" i="4" s="1"/>
  <c r="P61" i="4" a="1"/>
  <c r="P61" i="4" s="1"/>
  <c r="O61" i="4" a="1"/>
  <c r="O61" i="4" s="1"/>
  <c r="H61" i="4"/>
  <c r="B61" i="4"/>
  <c r="D61" i="4" s="1"/>
  <c r="P60" i="4" a="1"/>
  <c r="P60" i="4" s="1"/>
  <c r="O60" i="4" a="1"/>
  <c r="O60" i="4" s="1"/>
  <c r="H60" i="4"/>
  <c r="B60" i="4"/>
  <c r="D60" i="4" s="1"/>
  <c r="P59" i="4" a="1"/>
  <c r="P59" i="4" s="1"/>
  <c r="O59" i="4" a="1"/>
  <c r="O59" i="4" s="1"/>
  <c r="H59" i="4"/>
  <c r="B59" i="4"/>
  <c r="D59" i="4" s="1"/>
  <c r="P58" i="4" a="1"/>
  <c r="P58" i="4" s="1"/>
  <c r="O58" i="4" a="1"/>
  <c r="O58" i="4" s="1"/>
  <c r="H58" i="4"/>
  <c r="B58" i="4"/>
  <c r="D58" i="4" s="1"/>
  <c r="P57" i="4" a="1"/>
  <c r="P57" i="4" s="1"/>
  <c r="O57" i="4" a="1"/>
  <c r="O57" i="4" s="1"/>
  <c r="H57" i="4"/>
  <c r="B57" i="4"/>
  <c r="P56" i="4" a="1"/>
  <c r="P56" i="4" s="1"/>
  <c r="O56" i="4" a="1"/>
  <c r="O56" i="4" s="1"/>
  <c r="H56" i="4"/>
  <c r="B56" i="4"/>
  <c r="D56" i="4" s="1"/>
  <c r="H54" i="4"/>
  <c r="B54" i="4"/>
  <c r="H53" i="4"/>
  <c r="B53" i="4"/>
  <c r="D53" i="4" s="1"/>
  <c r="H52" i="4"/>
  <c r="B52" i="4"/>
  <c r="D52" i="4" s="1"/>
  <c r="J52" i="4" s="1"/>
  <c r="H51" i="4"/>
  <c r="B51" i="4"/>
  <c r="D51" i="4" s="1"/>
  <c r="J51" i="4" s="1"/>
  <c r="H50" i="4"/>
  <c r="B50" i="4"/>
  <c r="H49" i="4"/>
  <c r="B49" i="4"/>
  <c r="H46" i="4"/>
  <c r="B46" i="4"/>
  <c r="H45" i="4"/>
  <c r="B45" i="4"/>
  <c r="D45" i="4" s="1"/>
  <c r="J45" i="4" s="1"/>
  <c r="H43" i="4"/>
  <c r="B43" i="4"/>
  <c r="D43" i="4" s="1"/>
  <c r="H42" i="4"/>
  <c r="B42" i="4"/>
  <c r="H41" i="4"/>
  <c r="B41" i="4"/>
  <c r="H40" i="4"/>
  <c r="B40" i="4"/>
  <c r="H38" i="4"/>
  <c r="B38" i="4"/>
  <c r="D38" i="4" s="1"/>
  <c r="H37" i="4"/>
  <c r="B37" i="4"/>
  <c r="D37" i="4" s="1"/>
  <c r="H36" i="4"/>
  <c r="B36" i="4"/>
  <c r="H35" i="4"/>
  <c r="B35" i="4"/>
  <c r="D35" i="4" s="1"/>
  <c r="H34" i="4"/>
  <c r="B34" i="4"/>
  <c r="D34" i="4" s="1"/>
  <c r="H33" i="4"/>
  <c r="B33" i="4"/>
  <c r="D33" i="4" s="1"/>
  <c r="H32" i="4"/>
  <c r="B32" i="4"/>
  <c r="H30" i="4"/>
  <c r="B30" i="4"/>
  <c r="H29" i="4"/>
  <c r="B29" i="4"/>
  <c r="D29" i="4" s="1"/>
  <c r="J29" i="4" s="1"/>
  <c r="H28" i="4"/>
  <c r="B28" i="4"/>
  <c r="D28" i="4" s="1"/>
  <c r="H26" i="4"/>
  <c r="B26" i="4"/>
  <c r="H25" i="4"/>
  <c r="B25" i="4"/>
  <c r="D25" i="4" s="1"/>
  <c r="J25" i="4" s="1"/>
  <c r="H24" i="4"/>
  <c r="B24" i="4"/>
  <c r="D24" i="4" s="1"/>
  <c r="H23" i="4"/>
  <c r="B23" i="4"/>
  <c r="H22" i="4"/>
  <c r="B22" i="4"/>
  <c r="D22" i="4" s="1"/>
  <c r="J22" i="4" s="1"/>
  <c r="H21" i="4"/>
  <c r="B21" i="4"/>
  <c r="H20" i="4"/>
  <c r="B20" i="4"/>
  <c r="D20" i="4" s="1"/>
  <c r="J20" i="4" s="1"/>
  <c r="H19" i="4"/>
  <c r="B19" i="4"/>
  <c r="D19" i="4" s="1"/>
  <c r="J19" i="4" s="1"/>
  <c r="H18" i="4"/>
  <c r="B18" i="4"/>
  <c r="D18" i="4" s="1"/>
  <c r="H17" i="4"/>
  <c r="B17" i="4"/>
  <c r="D17" i="4" s="1"/>
  <c r="J17" i="4" s="1"/>
  <c r="H16" i="4"/>
  <c r="B16" i="4"/>
  <c r="H15" i="4"/>
  <c r="B15" i="4"/>
  <c r="H14" i="4"/>
  <c r="B14" i="4"/>
  <c r="H13" i="4"/>
  <c r="B13" i="4"/>
  <c r="D13" i="4" s="1"/>
  <c r="H11" i="4"/>
  <c r="B11" i="4"/>
  <c r="H9" i="4"/>
  <c r="B9" i="4"/>
  <c r="H8" i="4"/>
  <c r="B8" i="4"/>
  <c r="H7" i="4"/>
  <c r="B7" i="4"/>
  <c r="D7" i="4" s="1"/>
  <c r="J7" i="4" s="1"/>
  <c r="H6" i="4"/>
  <c r="B6" i="4"/>
  <c r="D6" i="4" s="1"/>
  <c r="J6" i="4" s="1"/>
  <c r="H5" i="4"/>
  <c r="B5" i="4"/>
  <c r="M516" i="11" a="1"/>
  <c r="M516" i="11" s="1"/>
  <c r="M515" i="11" a="1"/>
  <c r="M515" i="11" s="1"/>
  <c r="L515" i="11" s="1"/>
  <c r="M514" i="11" a="1"/>
  <c r="M514" i="11" s="1"/>
  <c r="M512" i="11" a="1"/>
  <c r="M512" i="11" s="1"/>
  <c r="M511" i="11" a="1"/>
  <c r="M511" i="11" s="1"/>
  <c r="M510" i="11" a="1"/>
  <c r="M510" i="11" s="1"/>
  <c r="M508" i="11" a="1"/>
  <c r="M508" i="11" s="1"/>
  <c r="M507" i="11" a="1"/>
  <c r="M507" i="11" s="1"/>
  <c r="M506" i="11" a="1"/>
  <c r="M506" i="11" s="1"/>
  <c r="M503" i="11" a="1"/>
  <c r="M503" i="11" s="1"/>
  <c r="M501" i="11" a="1"/>
  <c r="M501" i="11" s="1"/>
  <c r="M500" i="11" a="1"/>
  <c r="M500" i="11" s="1"/>
  <c r="M499" i="11" a="1"/>
  <c r="M499" i="11" s="1"/>
  <c r="M498" i="11" a="1"/>
  <c r="M498" i="11" s="1"/>
  <c r="L498" i="11" s="1"/>
  <c r="M497" i="11" a="1"/>
  <c r="M497" i="11" s="1"/>
  <c r="M496" i="11" a="1"/>
  <c r="M496" i="11" s="1"/>
  <c r="M495" i="11" a="1"/>
  <c r="M495" i="11" s="1"/>
  <c r="L495" i="11" s="1"/>
  <c r="M494" i="11" a="1"/>
  <c r="M494" i="11" s="1"/>
  <c r="M490" i="11" a="1"/>
  <c r="M490" i="11" s="1"/>
  <c r="M488" i="11" a="1"/>
  <c r="M488" i="11" s="1"/>
  <c r="M487" i="11" a="1"/>
  <c r="M487" i="11" s="1"/>
  <c r="M486" i="11" a="1"/>
  <c r="M486" i="11" s="1"/>
  <c r="M484" i="11" a="1"/>
  <c r="M484" i="11" s="1"/>
  <c r="M481" i="11" a="1"/>
  <c r="M481" i="11" s="1"/>
  <c r="M479" i="11" a="1"/>
  <c r="M479" i="11" s="1"/>
  <c r="M477" i="11" a="1"/>
  <c r="M477" i="11" s="1"/>
  <c r="M475" i="11" a="1"/>
  <c r="M475" i="11" s="1"/>
  <c r="M474" i="11" a="1"/>
  <c r="M474" i="11" s="1"/>
  <c r="M473" i="11" a="1"/>
  <c r="M473" i="11" s="1"/>
  <c r="M470" i="11" a="1"/>
  <c r="M470" i="11" s="1"/>
  <c r="L470" i="11" s="1"/>
  <c r="M469" i="11" a="1"/>
  <c r="M469" i="11" s="1"/>
  <c r="M468" i="11" a="1"/>
  <c r="M468" i="11" s="1"/>
  <c r="M467" i="11" a="1"/>
  <c r="M467" i="11" s="1"/>
  <c r="M466" i="11" a="1"/>
  <c r="M466" i="11" s="1"/>
  <c r="M465" i="11" a="1"/>
  <c r="M465" i="11" s="1"/>
  <c r="M464" i="11" a="1"/>
  <c r="M464" i="11" s="1"/>
  <c r="L464" i="11" s="1"/>
  <c r="M463" i="11" a="1"/>
  <c r="M463" i="11" s="1"/>
  <c r="M462" i="11" a="1"/>
  <c r="M462" i="11" s="1"/>
  <c r="L462" i="11" s="1"/>
  <c r="M461" i="11" a="1"/>
  <c r="M461" i="11" s="1"/>
  <c r="M459" i="11" a="1"/>
  <c r="M459" i="11" s="1"/>
  <c r="M456" i="11" a="1"/>
  <c r="M456" i="11" s="1"/>
  <c r="M455" i="11" a="1"/>
  <c r="M455" i="11" s="1"/>
  <c r="M454" i="11" a="1"/>
  <c r="M454" i="11" s="1"/>
  <c r="M452" i="11" a="1"/>
  <c r="M452" i="11" s="1"/>
  <c r="M450" i="11" a="1"/>
  <c r="M450" i="11" s="1"/>
  <c r="M449" i="11" a="1"/>
  <c r="M449" i="11" s="1"/>
  <c r="M448" i="11" a="1"/>
  <c r="M448" i="11" s="1"/>
  <c r="M447" i="11" a="1"/>
  <c r="M447" i="11" s="1"/>
  <c r="M446" i="11" a="1"/>
  <c r="M446" i="11" s="1"/>
  <c r="M445" i="11" a="1"/>
  <c r="M445" i="11" s="1"/>
  <c r="L445" i="11" s="1"/>
  <c r="M444" i="11" a="1"/>
  <c r="M444" i="11" s="1"/>
  <c r="M443" i="11" a="1"/>
  <c r="M443" i="11" s="1"/>
  <c r="M441" i="11" a="1"/>
  <c r="M441" i="11" s="1"/>
  <c r="L441" i="11" s="1"/>
  <c r="M440" i="11" a="1"/>
  <c r="M440" i="11" s="1"/>
  <c r="M439" i="11" a="1"/>
  <c r="M439" i="11" s="1"/>
  <c r="M437" i="11" a="1"/>
  <c r="M437" i="11" s="1"/>
  <c r="M435" i="11" a="1"/>
  <c r="M435" i="11" s="1"/>
  <c r="M434" i="11" a="1"/>
  <c r="M434" i="11" s="1"/>
  <c r="M433" i="11" a="1"/>
  <c r="M433" i="11" s="1"/>
  <c r="M432" i="11" a="1"/>
  <c r="M432" i="11" s="1"/>
  <c r="M431" i="11" a="1"/>
  <c r="M431" i="11" s="1"/>
  <c r="L431" i="11" s="1"/>
  <c r="M430" i="11" a="1"/>
  <c r="M430" i="11" s="1"/>
  <c r="M429" i="11" a="1"/>
  <c r="M429" i="11" s="1"/>
  <c r="M428" i="11" a="1"/>
  <c r="M428" i="11" s="1"/>
  <c r="M425" i="11" a="1"/>
  <c r="M425" i="11" s="1"/>
  <c r="M424" i="11" a="1"/>
  <c r="M424" i="11" s="1"/>
  <c r="L424" i="11" s="1"/>
  <c r="M423" i="11" a="1"/>
  <c r="M423" i="11" s="1"/>
  <c r="M421" i="11" a="1"/>
  <c r="M421" i="11" s="1"/>
  <c r="M420" i="11" a="1"/>
  <c r="M420" i="11" s="1"/>
  <c r="M419" i="11" a="1"/>
  <c r="M419" i="11" s="1"/>
  <c r="M418" i="11" a="1"/>
  <c r="M418" i="11" s="1"/>
  <c r="M417" i="11" a="1"/>
  <c r="M417" i="11" s="1"/>
  <c r="L417" i="11" s="1"/>
  <c r="M416" i="11" a="1"/>
  <c r="M416" i="11" s="1"/>
  <c r="M415" i="11" a="1"/>
  <c r="M415" i="11" s="1"/>
  <c r="L415" i="11" s="1"/>
  <c r="M412" i="11" a="1"/>
  <c r="M412" i="11" s="1"/>
  <c r="M411" i="11" a="1"/>
  <c r="M411" i="11" s="1"/>
  <c r="M410" i="11" a="1"/>
  <c r="M410" i="11" s="1"/>
  <c r="M408" i="11" a="1"/>
  <c r="M408" i="11" s="1"/>
  <c r="M407" i="11" a="1"/>
  <c r="M407" i="11" s="1"/>
  <c r="M406" i="11" a="1"/>
  <c r="M406" i="11" s="1"/>
  <c r="M404" i="11" a="1"/>
  <c r="M404" i="11" s="1"/>
  <c r="M403" i="11" a="1"/>
  <c r="M403" i="11" s="1"/>
  <c r="M401" i="11" a="1"/>
  <c r="M401" i="11" s="1"/>
  <c r="M400" i="11" a="1"/>
  <c r="M400" i="11" s="1"/>
  <c r="M399" i="11" a="1"/>
  <c r="M399" i="11" s="1"/>
  <c r="M398" i="11" a="1"/>
  <c r="M398" i="11" s="1"/>
  <c r="L398" i="11" s="1"/>
  <c r="M397" i="11" a="1"/>
  <c r="M397" i="11" s="1"/>
  <c r="M396" i="11" a="1"/>
  <c r="M396" i="11" s="1"/>
  <c r="M395" i="11" a="1"/>
  <c r="M395" i="11" s="1"/>
  <c r="L395" i="11" s="1"/>
  <c r="M392" i="11" a="1"/>
  <c r="M392" i="11" s="1"/>
  <c r="M391" i="11" a="1"/>
  <c r="M391" i="11" s="1"/>
  <c r="M390" i="11" a="1"/>
  <c r="M390" i="11" s="1"/>
  <c r="M388" i="11" a="1"/>
  <c r="M388" i="11" s="1"/>
  <c r="M387" i="11" a="1"/>
  <c r="M387" i="11" s="1"/>
  <c r="M385" i="11" a="1"/>
  <c r="M385" i="11" s="1"/>
  <c r="M384" i="11" a="1"/>
  <c r="M384" i="11" s="1"/>
  <c r="M383" i="11" a="1"/>
  <c r="M383" i="11" s="1"/>
  <c r="M382" i="11" a="1"/>
  <c r="M382" i="11" s="1"/>
  <c r="M381" i="11" a="1"/>
  <c r="M381" i="11" s="1"/>
  <c r="M380" i="11" a="1"/>
  <c r="M380" i="11" s="1"/>
  <c r="M379" i="11" a="1"/>
  <c r="M379" i="11" s="1"/>
  <c r="M376" i="11" a="1"/>
  <c r="M376" i="11" s="1"/>
  <c r="L376" i="11" s="1"/>
  <c r="M375" i="11" a="1"/>
  <c r="M375" i="11" s="1"/>
  <c r="M374" i="11" a="1"/>
  <c r="M374" i="11" s="1"/>
  <c r="M372" i="11" a="1"/>
  <c r="M372" i="11" s="1"/>
  <c r="M371" i="11" a="1"/>
  <c r="M371" i="11" s="1"/>
  <c r="M370" i="11" a="1"/>
  <c r="M370" i="11" s="1"/>
  <c r="M369" i="11" a="1"/>
  <c r="M369" i="11" s="1"/>
  <c r="L369" i="11" s="1"/>
  <c r="M368" i="11" a="1"/>
  <c r="M368" i="11" s="1"/>
  <c r="M367" i="11" a="1"/>
  <c r="M367" i="11" s="1"/>
  <c r="L367" i="11" s="1"/>
  <c r="M366" i="11" a="1"/>
  <c r="M366" i="11" s="1"/>
  <c r="M365" i="11" a="1"/>
  <c r="M365" i="11" s="1"/>
  <c r="M364" i="11" a="1"/>
  <c r="M364" i="11" s="1"/>
  <c r="M363" i="11" a="1"/>
  <c r="M363" i="11" s="1"/>
  <c r="M362" i="11" a="1"/>
  <c r="M362" i="11" s="1"/>
  <c r="M359" i="11" a="1"/>
  <c r="M359" i="11" s="1"/>
  <c r="M357" i="11" a="1"/>
  <c r="M357" i="11" s="1"/>
  <c r="M356" i="11" a="1"/>
  <c r="M356" i="11" s="1"/>
  <c r="M355" i="11" a="1"/>
  <c r="M355" i="11" s="1"/>
  <c r="M353" i="11" a="1"/>
  <c r="M353" i="11" s="1"/>
  <c r="M352" i="11" a="1"/>
  <c r="M352" i="11" s="1"/>
  <c r="M351" i="11" a="1"/>
  <c r="M351" i="11" s="1"/>
  <c r="L351" i="11" s="1"/>
  <c r="M350" i="11" a="1"/>
  <c r="M350" i="11" s="1"/>
  <c r="M349" i="11" a="1"/>
  <c r="M349" i="11" s="1"/>
  <c r="M348" i="11" a="1"/>
  <c r="M348" i="11" s="1"/>
  <c r="L348" i="11" s="1"/>
  <c r="M345" i="11" a="1"/>
  <c r="M345" i="11" s="1"/>
  <c r="M343" i="11" a="1"/>
  <c r="M343" i="11" s="1"/>
  <c r="M342" i="11" a="1"/>
  <c r="M342" i="11" s="1"/>
  <c r="M340" i="11" a="1"/>
  <c r="M340" i="11" s="1"/>
  <c r="M339" i="11" a="1"/>
  <c r="M339" i="11" s="1"/>
  <c r="M338" i="11" a="1"/>
  <c r="M338" i="11" s="1"/>
  <c r="M337" i="11" a="1"/>
  <c r="M337" i="11" s="1"/>
  <c r="M336" i="11" a="1"/>
  <c r="M336" i="11" s="1"/>
  <c r="M335" i="11" a="1"/>
  <c r="M335" i="11" s="1"/>
  <c r="M332" i="11" a="1"/>
  <c r="M332" i="11" s="1"/>
  <c r="M331" i="11" a="1"/>
  <c r="M331" i="11" s="1"/>
  <c r="M330" i="11" a="1"/>
  <c r="M330" i="11" s="1"/>
  <c r="M329" i="11" a="1"/>
  <c r="M329" i="11" s="1"/>
  <c r="L329" i="11" s="1"/>
  <c r="M327" i="11" a="1"/>
  <c r="M327" i="11" s="1"/>
  <c r="M326" i="11" a="1"/>
  <c r="M326" i="11" s="1"/>
  <c r="M325" i="11" a="1"/>
  <c r="M325" i="11" s="1"/>
  <c r="M323" i="11" a="1"/>
  <c r="M323" i="11" s="1"/>
  <c r="M322" i="11" a="1"/>
  <c r="M322" i="11" s="1"/>
  <c r="M321" i="11" a="1"/>
  <c r="M321" i="11" s="1"/>
  <c r="L321" i="11" s="1"/>
  <c r="M320" i="11" a="1"/>
  <c r="M320" i="11" s="1"/>
  <c r="M319" i="11" a="1"/>
  <c r="M319" i="11" s="1"/>
  <c r="L319" i="11" s="1"/>
  <c r="M318" i="11" a="1"/>
  <c r="M318" i="11" s="1"/>
  <c r="M316" i="11" a="1"/>
  <c r="M316" i="11" s="1"/>
  <c r="M315" i="11" a="1"/>
  <c r="M315" i="11" s="1"/>
  <c r="M314" i="11" a="1"/>
  <c r="M314" i="11" s="1"/>
  <c r="M313" i="11" a="1"/>
  <c r="M313" i="11" s="1"/>
  <c r="M312" i="11" a="1"/>
  <c r="M312" i="11" s="1"/>
  <c r="M311" i="11" a="1"/>
  <c r="M311" i="11" s="1"/>
  <c r="M310" i="11" a="1"/>
  <c r="M310" i="11" s="1"/>
  <c r="M309" i="11" a="1"/>
  <c r="M309" i="11" s="1"/>
  <c r="M307" i="11" a="1"/>
  <c r="M307" i="11" s="1"/>
  <c r="L307" i="11" s="1"/>
  <c r="M306" i="11" a="1"/>
  <c r="M306" i="11" s="1"/>
  <c r="M305" i="11" a="1"/>
  <c r="M305" i="11" s="1"/>
  <c r="L305" i="11" s="1"/>
  <c r="M304" i="11" a="1"/>
  <c r="M304" i="11" s="1"/>
  <c r="M303" i="11" a="1"/>
  <c r="M303" i="11" s="1"/>
  <c r="M302" i="11" a="1"/>
  <c r="M302" i="11" s="1"/>
  <c r="L302" i="11" s="1"/>
  <c r="M301" i="11" a="1"/>
  <c r="M301" i="11" s="1"/>
  <c r="M300" i="11" a="1"/>
  <c r="M300" i="11" s="1"/>
  <c r="M298" i="11" a="1"/>
  <c r="M298" i="11" s="1"/>
  <c r="M297" i="11" a="1"/>
  <c r="M297" i="11" s="1"/>
  <c r="M296" i="11" a="1"/>
  <c r="M296" i="11" s="1"/>
  <c r="M295" i="11" a="1"/>
  <c r="M295" i="11" s="1"/>
  <c r="M294" i="11" a="1"/>
  <c r="M294" i="11" s="1"/>
  <c r="M293" i="11" a="1"/>
  <c r="M293" i="11" s="1"/>
  <c r="M292" i="11" a="1"/>
  <c r="M292" i="11" s="1"/>
  <c r="M291" i="11" a="1"/>
  <c r="M291" i="11" s="1"/>
  <c r="M289" i="11" a="1"/>
  <c r="M289" i="11" s="1"/>
  <c r="M288" i="11" a="1"/>
  <c r="M288" i="11" s="1"/>
  <c r="M287" i="11" a="1"/>
  <c r="M287" i="11" s="1"/>
  <c r="M282" i="11" a="1"/>
  <c r="M282" i="11" s="1"/>
  <c r="M281" i="11" a="1"/>
  <c r="M281" i="11" s="1"/>
  <c r="M280" i="11" a="1"/>
  <c r="M280" i="11" s="1"/>
  <c r="M279" i="11" a="1"/>
  <c r="M279" i="11" s="1"/>
  <c r="M276" i="11" a="1"/>
  <c r="M276" i="11" s="1"/>
  <c r="M275" i="11" a="1"/>
  <c r="M275" i="11" s="1"/>
  <c r="L275" i="11" s="1"/>
  <c r="M274" i="11" a="1"/>
  <c r="M274" i="11" s="1"/>
  <c r="M273" i="11" a="1"/>
  <c r="M273" i="11" s="1"/>
  <c r="L273" i="11" s="1"/>
  <c r="M272" i="11" a="1"/>
  <c r="M272" i="11" s="1"/>
  <c r="M270" i="11" a="1"/>
  <c r="M270" i="11" s="1"/>
  <c r="M269" i="11" a="1"/>
  <c r="M269" i="11" s="1"/>
  <c r="M268" i="11" a="1"/>
  <c r="M268" i="11" s="1"/>
  <c r="M266" i="11" a="1"/>
  <c r="M266" i="11" s="1"/>
  <c r="M265" i="11" a="1"/>
  <c r="M265" i="11" s="1"/>
  <c r="M264" i="11" a="1"/>
  <c r="M264" i="11" s="1"/>
  <c r="M263" i="11" a="1"/>
  <c r="M263" i="11" s="1"/>
  <c r="M262" i="11" a="1"/>
  <c r="M262" i="11" s="1"/>
  <c r="M261" i="11" a="1"/>
  <c r="M261" i="11" s="1"/>
  <c r="M260" i="11" a="1"/>
  <c r="M260" i="11" s="1"/>
  <c r="M259" i="11" a="1"/>
  <c r="M259" i="11" s="1"/>
  <c r="L259" i="11" s="1"/>
  <c r="M258" i="11" a="1"/>
  <c r="M258" i="11" s="1"/>
  <c r="M257" i="11" a="1"/>
  <c r="M257" i="11" s="1"/>
  <c r="M256" i="11" a="1"/>
  <c r="M256" i="11" s="1"/>
  <c r="L256" i="11" s="1"/>
  <c r="M255" i="11" a="1"/>
  <c r="M255" i="11" s="1"/>
  <c r="M254" i="11" a="1"/>
  <c r="M254" i="11" s="1"/>
  <c r="M252" i="11" a="1"/>
  <c r="M252" i="11" s="1"/>
  <c r="M251" i="11" a="1"/>
  <c r="M251" i="11" s="1"/>
  <c r="M250" i="11" a="1"/>
  <c r="M250" i="11" s="1"/>
  <c r="M249" i="11" a="1"/>
  <c r="M249" i="11" s="1"/>
  <c r="M248" i="11" a="1"/>
  <c r="M248" i="11" s="1"/>
  <c r="M247" i="11" a="1"/>
  <c r="M247" i="11" s="1"/>
  <c r="L247" i="11" s="1"/>
  <c r="M246" i="11" a="1"/>
  <c r="M246" i="11" s="1"/>
  <c r="M245" i="11" a="1"/>
  <c r="M245" i="11" s="1"/>
  <c r="M244" i="11" a="1"/>
  <c r="M244" i="11" s="1"/>
  <c r="M243" i="11" a="1"/>
  <c r="M243" i="11" s="1"/>
  <c r="L243" i="11" s="1"/>
  <c r="M242" i="11" a="1"/>
  <c r="M242" i="11" s="1"/>
  <c r="M241" i="11" a="1"/>
  <c r="M241" i="11" s="1"/>
  <c r="M240" i="11" a="1"/>
  <c r="M240" i="11" s="1"/>
  <c r="M236" i="11" a="1"/>
  <c r="M236" i="11" s="1"/>
  <c r="M234" i="11" a="1"/>
  <c r="M234" i="11" s="1"/>
  <c r="M233" i="11" a="1"/>
  <c r="M233" i="11" s="1"/>
  <c r="M232" i="11" a="1"/>
  <c r="M232" i="11" s="1"/>
  <c r="M231" i="11" a="1"/>
  <c r="M231" i="11" s="1"/>
  <c r="L231" i="11" s="1"/>
  <c r="M229" i="11" a="1"/>
  <c r="M229" i="11" s="1"/>
  <c r="L229" i="11" s="1"/>
  <c r="M228" i="11" a="1"/>
  <c r="M228" i="11" s="1"/>
  <c r="M227" i="11" a="1"/>
  <c r="M227" i="11" s="1"/>
  <c r="M226" i="11" a="1"/>
  <c r="M226" i="11" s="1"/>
  <c r="M225" i="11" a="1"/>
  <c r="M225" i="11" s="1"/>
  <c r="M223" i="11" a="1"/>
  <c r="M223" i="11" s="1"/>
  <c r="M222" i="11" a="1"/>
  <c r="M222" i="11" s="1"/>
  <c r="M221" i="11" a="1"/>
  <c r="M221" i="11" s="1"/>
  <c r="M219" i="11" a="1"/>
  <c r="M219" i="11" s="1"/>
  <c r="M218" i="11" a="1"/>
  <c r="M218" i="11" s="1"/>
  <c r="L218" i="11" s="1"/>
  <c r="M217" i="11" a="1"/>
  <c r="M217" i="11" s="1"/>
  <c r="M215" i="11" a="1"/>
  <c r="M215" i="11" s="1"/>
  <c r="M214" i="11" a="1"/>
  <c r="M214" i="11" s="1"/>
  <c r="M212" i="11" a="1"/>
  <c r="M212" i="11" s="1"/>
  <c r="M211" i="11" a="1"/>
  <c r="M211" i="11" s="1"/>
  <c r="M210" i="11" a="1"/>
  <c r="M210" i="11" s="1"/>
  <c r="M209" i="11" a="1"/>
  <c r="M209" i="11" s="1"/>
  <c r="M208" i="11" a="1"/>
  <c r="M208" i="11" s="1"/>
  <c r="M207" i="11" a="1"/>
  <c r="M207" i="11" s="1"/>
  <c r="M206" i="11" a="1"/>
  <c r="M206" i="11" s="1"/>
  <c r="M205" i="11" a="1"/>
  <c r="M205" i="11" s="1"/>
  <c r="M204" i="11" a="1"/>
  <c r="M204" i="11" s="1"/>
  <c r="M203" i="11" a="1"/>
  <c r="M203" i="11" s="1"/>
  <c r="M201" i="11" a="1"/>
  <c r="M201" i="11" s="1"/>
  <c r="M200" i="11" a="1"/>
  <c r="M200" i="11" s="1"/>
  <c r="M199" i="11" a="1"/>
  <c r="M199" i="11" s="1"/>
  <c r="M198" i="11" a="1"/>
  <c r="M198" i="11" s="1"/>
  <c r="M197" i="11" a="1"/>
  <c r="M197" i="11" s="1"/>
  <c r="L197" i="11" s="1"/>
  <c r="M196" i="11" a="1"/>
  <c r="M196" i="11" s="1"/>
  <c r="L196" i="11" s="1"/>
  <c r="M195" i="11" a="1"/>
  <c r="M195" i="11" s="1"/>
  <c r="M194" i="11" a="1"/>
  <c r="M194" i="11" s="1"/>
  <c r="L194" i="11" s="1"/>
  <c r="M193" i="11" a="1"/>
  <c r="M193" i="11" s="1"/>
  <c r="M192" i="11" a="1"/>
  <c r="M192" i="11" s="1"/>
  <c r="M189" i="11" a="1"/>
  <c r="M189" i="11" s="1"/>
  <c r="M188" i="11" a="1"/>
  <c r="M188" i="11" s="1"/>
  <c r="M186" i="11" a="1"/>
  <c r="M186" i="11" s="1"/>
  <c r="M185" i="11" a="1"/>
  <c r="M185" i="11" s="1"/>
  <c r="M184" i="11" a="1"/>
  <c r="M184" i="11" s="1"/>
  <c r="M183" i="11" a="1"/>
  <c r="M183" i="11" s="1"/>
  <c r="M181" i="11" a="1"/>
  <c r="M181" i="11" s="1"/>
  <c r="M180" i="11" a="1"/>
  <c r="M180" i="11" s="1"/>
  <c r="M178" i="11" a="1"/>
  <c r="M178" i="11" s="1"/>
  <c r="M177" i="11" a="1"/>
  <c r="M177" i="11" s="1"/>
  <c r="M176" i="11" a="1"/>
  <c r="M176" i="11" s="1"/>
  <c r="M175" i="11" a="1"/>
  <c r="M175" i="11" s="1"/>
  <c r="M172" i="11" a="1"/>
  <c r="M172" i="11" s="1"/>
  <c r="M171" i="11" a="1"/>
  <c r="M171" i="11" s="1"/>
  <c r="M169" i="11" a="1"/>
  <c r="M169" i="11" s="1"/>
  <c r="M168" i="11" a="1"/>
  <c r="M168" i="11" s="1"/>
  <c r="M167" i="11" a="1"/>
  <c r="M167" i="11" s="1"/>
  <c r="M166" i="11" a="1"/>
  <c r="M166" i="11" s="1"/>
  <c r="M165" i="11" a="1"/>
  <c r="M165" i="11" s="1"/>
  <c r="L165" i="11" s="1"/>
  <c r="M164" i="11" a="1"/>
  <c r="M164" i="11" s="1"/>
  <c r="M163" i="11" a="1"/>
  <c r="M163" i="11" s="1"/>
  <c r="M161" i="11" a="1"/>
  <c r="M161" i="11" s="1"/>
  <c r="M160" i="11" a="1"/>
  <c r="M160" i="11" s="1"/>
  <c r="M159" i="11" a="1"/>
  <c r="M159" i="11" s="1"/>
  <c r="M158" i="11" a="1"/>
  <c r="M158" i="11" s="1"/>
  <c r="M157" i="11" a="1"/>
  <c r="M157" i="11" s="1"/>
  <c r="M156" i="11" a="1"/>
  <c r="M156" i="11" s="1"/>
  <c r="M155" i="11" a="1"/>
  <c r="M155" i="11" s="1"/>
  <c r="M153" i="11" a="1"/>
  <c r="M153" i="11" s="1"/>
  <c r="M152" i="11" a="1"/>
  <c r="M152" i="11" s="1"/>
  <c r="M151" i="11" a="1"/>
  <c r="M151" i="11" s="1"/>
  <c r="M150" i="11" a="1"/>
  <c r="M150" i="11" s="1"/>
  <c r="M149" i="11" a="1"/>
  <c r="M149" i="11" s="1"/>
  <c r="M148" i="11" a="1"/>
  <c r="M148" i="11" s="1"/>
  <c r="M147" i="11" a="1"/>
  <c r="M147" i="11" s="1"/>
  <c r="M146" i="11" a="1"/>
  <c r="M146" i="11" s="1"/>
  <c r="M145" i="11" a="1"/>
  <c r="M145" i="11" s="1"/>
  <c r="M144" i="11" a="1"/>
  <c r="M144" i="11" s="1"/>
  <c r="M143" i="11" a="1"/>
  <c r="M143" i="11" s="1"/>
  <c r="M141" i="11" a="1"/>
  <c r="M141" i="11" s="1"/>
  <c r="M140" i="11" a="1"/>
  <c r="M140" i="11" s="1"/>
  <c r="M139" i="11" a="1"/>
  <c r="M139" i="11" s="1"/>
  <c r="M138" i="11" a="1"/>
  <c r="M138" i="11" s="1"/>
  <c r="M137" i="11" a="1"/>
  <c r="M137" i="11" s="1"/>
  <c r="M136" i="11" a="1"/>
  <c r="M136" i="11" s="1"/>
  <c r="M135" i="11" a="1"/>
  <c r="M135" i="11" s="1"/>
  <c r="M134" i="11" a="1"/>
  <c r="M134" i="11" s="1"/>
  <c r="M133" i="11" a="1"/>
  <c r="M133" i="11" s="1"/>
  <c r="M132" i="11" a="1"/>
  <c r="M132" i="11" s="1"/>
  <c r="M131" i="11" a="1"/>
  <c r="M131" i="11" s="1"/>
  <c r="M128" i="11" a="1"/>
  <c r="M128" i="11" s="1"/>
  <c r="L128" i="11" s="1"/>
  <c r="M127" i="11" a="1"/>
  <c r="M127" i="11" s="1"/>
  <c r="M126" i="11" a="1"/>
  <c r="M126" i="11" s="1"/>
  <c r="M124" i="11" a="1"/>
  <c r="M124" i="11" s="1"/>
  <c r="M123" i="11" a="1"/>
  <c r="M123" i="11" s="1"/>
  <c r="L123" i="11" s="1"/>
  <c r="M122" i="11" a="1"/>
  <c r="M122" i="11" s="1"/>
  <c r="M121" i="11" a="1"/>
  <c r="M121" i="11" s="1"/>
  <c r="M120" i="11" a="1"/>
  <c r="M120" i="11" s="1"/>
  <c r="M119" i="11" a="1"/>
  <c r="M119" i="11" s="1"/>
  <c r="M117" i="11" a="1"/>
  <c r="M117" i="11" s="1"/>
  <c r="M116" i="11" a="1"/>
  <c r="M116" i="11" s="1"/>
  <c r="M115" i="11" a="1"/>
  <c r="M115" i="11" s="1"/>
  <c r="M114" i="11" a="1"/>
  <c r="M114" i="11" s="1"/>
  <c r="L114" i="11" s="1"/>
  <c r="M113" i="11" a="1"/>
  <c r="M113" i="11" s="1"/>
  <c r="L113" i="11" s="1"/>
  <c r="M112" i="11" a="1"/>
  <c r="M112" i="11" s="1"/>
  <c r="M110" i="11" a="1"/>
  <c r="M110" i="11" s="1"/>
  <c r="M109" i="11" a="1"/>
  <c r="M109" i="11" s="1"/>
  <c r="M108" i="11" a="1"/>
  <c r="M108" i="11" s="1"/>
  <c r="M107" i="11" a="1"/>
  <c r="M107" i="11" s="1"/>
  <c r="M106" i="11" a="1"/>
  <c r="M106" i="11" s="1"/>
  <c r="M105" i="11" a="1"/>
  <c r="M105" i="11" s="1"/>
  <c r="M103" i="11" a="1"/>
  <c r="M103" i="11" s="1"/>
  <c r="M102" i="11" a="1"/>
  <c r="M102" i="11" s="1"/>
  <c r="M101" i="11" a="1"/>
  <c r="M101" i="11" s="1"/>
  <c r="M100" i="11" a="1"/>
  <c r="M100" i="11" s="1"/>
  <c r="M99" i="11" a="1"/>
  <c r="M99" i="11" s="1"/>
  <c r="M96" i="11" a="1"/>
  <c r="M96" i="11" s="1"/>
  <c r="M95" i="11" a="1"/>
  <c r="M95" i="11" s="1"/>
  <c r="M94" i="11" a="1"/>
  <c r="M94" i="11" s="1"/>
  <c r="M93" i="11" a="1"/>
  <c r="M93" i="11" s="1"/>
  <c r="M92" i="11" a="1"/>
  <c r="M92" i="11" s="1"/>
  <c r="L92" i="11" s="1"/>
  <c r="M91" i="11" a="1"/>
  <c r="M91" i="11" s="1"/>
  <c r="L91" i="11" s="1"/>
  <c r="M90" i="11" a="1"/>
  <c r="M90" i="11" s="1"/>
  <c r="M89" i="11" a="1"/>
  <c r="M89" i="11" s="1"/>
  <c r="M88" i="11" a="1"/>
  <c r="M88" i="11" s="1"/>
  <c r="M87" i="11" a="1"/>
  <c r="M87" i="11" s="1"/>
  <c r="M85" i="11" a="1"/>
  <c r="M85" i="11" s="1"/>
  <c r="M84" i="11" a="1"/>
  <c r="M84" i="11" s="1"/>
  <c r="M82" i="11" a="1"/>
  <c r="M82" i="11" s="1"/>
  <c r="M81" i="11" a="1"/>
  <c r="M81" i="11" s="1"/>
  <c r="M80" i="11" a="1"/>
  <c r="M80" i="11" s="1"/>
  <c r="M79" i="11" a="1"/>
  <c r="M79" i="11" s="1"/>
  <c r="M78" i="11" a="1"/>
  <c r="M78" i="11" s="1"/>
  <c r="M77" i="11" a="1"/>
  <c r="M77" i="11" s="1"/>
  <c r="M76" i="11" a="1"/>
  <c r="M76" i="11" s="1"/>
  <c r="M75" i="11" a="1"/>
  <c r="M75" i="11" s="1"/>
  <c r="M74" i="11" a="1"/>
  <c r="M74" i="11" s="1"/>
  <c r="M73" i="11" a="1"/>
  <c r="M73" i="11" s="1"/>
  <c r="M72" i="11" a="1"/>
  <c r="M72" i="11" s="1"/>
  <c r="M71" i="11" a="1"/>
  <c r="M71" i="11" s="1"/>
  <c r="M70" i="11" a="1"/>
  <c r="M70" i="11" s="1"/>
  <c r="M69" i="11" a="1"/>
  <c r="M69" i="11" s="1"/>
  <c r="M68" i="11" a="1"/>
  <c r="M68" i="11" s="1"/>
  <c r="M67" i="11" a="1"/>
  <c r="M67" i="11" s="1"/>
  <c r="M65" i="11" a="1"/>
  <c r="M65" i="11" s="1"/>
  <c r="M64" i="11" a="1"/>
  <c r="M64" i="11" s="1"/>
  <c r="M63" i="11" a="1"/>
  <c r="M63" i="11" s="1"/>
  <c r="M62" i="11" a="1"/>
  <c r="M62" i="11" s="1"/>
  <c r="M61" i="11" a="1"/>
  <c r="M61" i="11" s="1"/>
  <c r="M60" i="11" a="1"/>
  <c r="M60" i="11" s="1"/>
  <c r="M59" i="11" a="1"/>
  <c r="M59" i="11" s="1"/>
  <c r="M58" i="11" a="1"/>
  <c r="M58" i="11" s="1"/>
  <c r="M57" i="11" a="1"/>
  <c r="M57" i="11" s="1"/>
  <c r="M56" i="11" a="1"/>
  <c r="M56" i="11" s="1"/>
  <c r="M54" i="11" a="1"/>
  <c r="M54" i="11" s="1"/>
  <c r="L54" i="11" s="1"/>
  <c r="M53" i="11" a="1"/>
  <c r="M53" i="11" s="1"/>
  <c r="M52" i="11" a="1"/>
  <c r="M52" i="11" s="1"/>
  <c r="M51" i="11" a="1"/>
  <c r="M51" i="11" s="1"/>
  <c r="M50" i="11" a="1"/>
  <c r="M50" i="11" s="1"/>
  <c r="M49" i="11" a="1"/>
  <c r="M49" i="11" s="1"/>
  <c r="M46" i="11" a="1"/>
  <c r="M46" i="11" s="1"/>
  <c r="M45" i="11" a="1"/>
  <c r="M45" i="11" s="1"/>
  <c r="M43" i="11" a="1"/>
  <c r="M43" i="11" s="1"/>
  <c r="L43" i="11" s="1"/>
  <c r="M42" i="11" a="1"/>
  <c r="M42" i="11" s="1"/>
  <c r="M41" i="11" a="1"/>
  <c r="M41" i="11" s="1"/>
  <c r="M40" i="11" a="1"/>
  <c r="M40" i="11" s="1"/>
  <c r="M38" i="11" a="1"/>
  <c r="M38" i="11" s="1"/>
  <c r="L38" i="11" s="1"/>
  <c r="M37" i="11" a="1"/>
  <c r="M37" i="11" s="1"/>
  <c r="M36" i="11" a="1"/>
  <c r="M36" i="11" s="1"/>
  <c r="M35" i="11" a="1"/>
  <c r="M35" i="11" s="1"/>
  <c r="M34" i="11" a="1"/>
  <c r="M34" i="11" s="1"/>
  <c r="M33" i="11" a="1"/>
  <c r="M33" i="11" s="1"/>
  <c r="M32" i="11" a="1"/>
  <c r="M32" i="11" s="1"/>
  <c r="M30" i="11" a="1"/>
  <c r="M30" i="11" s="1"/>
  <c r="M29" i="11" a="1"/>
  <c r="M29" i="11" s="1"/>
  <c r="M28" i="11" a="1"/>
  <c r="M28" i="11" s="1"/>
  <c r="M26" i="11" a="1"/>
  <c r="M26" i="11" s="1"/>
  <c r="M25" i="11" a="1"/>
  <c r="M25" i="11" s="1"/>
  <c r="M24" i="11" a="1"/>
  <c r="M24" i="11" s="1"/>
  <c r="L24" i="11" s="1"/>
  <c r="M23" i="11" a="1"/>
  <c r="M23" i="11" s="1"/>
  <c r="M22" i="11" a="1"/>
  <c r="M22" i="11" s="1"/>
  <c r="M21" i="11" a="1"/>
  <c r="M21" i="11" s="1"/>
  <c r="M20" i="11" a="1"/>
  <c r="M20" i="11" s="1"/>
  <c r="M19" i="11" a="1"/>
  <c r="M19" i="11" s="1"/>
  <c r="M18" i="11" a="1"/>
  <c r="M18" i="11" s="1"/>
  <c r="M17" i="11" a="1"/>
  <c r="M17" i="11" s="1"/>
  <c r="M16" i="11" a="1"/>
  <c r="M16" i="11" s="1"/>
  <c r="L16" i="11" s="1"/>
  <c r="M15" i="11" a="1"/>
  <c r="M15" i="11" s="1"/>
  <c r="M14" i="11" a="1"/>
  <c r="M14" i="11" s="1"/>
  <c r="M13" i="11" a="1"/>
  <c r="M13" i="11" s="1"/>
  <c r="M11" i="11" a="1"/>
  <c r="M11" i="11" s="1"/>
  <c r="L11" i="11" s="1"/>
  <c r="M9" i="11" a="1"/>
  <c r="M9" i="11" s="1"/>
  <c r="M8" i="11" a="1"/>
  <c r="M8" i="11" s="1"/>
  <c r="M7" i="11" a="1"/>
  <c r="M7" i="11" s="1"/>
  <c r="M6" i="11" a="1"/>
  <c r="M6" i="11" s="1"/>
  <c r="M5" i="11" a="1"/>
  <c r="M5" i="11" s="1"/>
  <c r="B516" i="11"/>
  <c r="B515" i="11"/>
  <c r="B514" i="11"/>
  <c r="D514" i="11" s="1"/>
  <c r="H512" i="11"/>
  <c r="B512" i="11"/>
  <c r="D512" i="11" s="1"/>
  <c r="H511" i="11"/>
  <c r="B511" i="11"/>
  <c r="D511" i="11" s="1"/>
  <c r="H510" i="11"/>
  <c r="B510" i="11"/>
  <c r="D510" i="11" s="1"/>
  <c r="H508" i="11"/>
  <c r="B508" i="11"/>
  <c r="D508" i="11" s="1"/>
  <c r="H507" i="11"/>
  <c r="B507" i="11"/>
  <c r="D507" i="11" s="1"/>
  <c r="H506" i="11"/>
  <c r="B506" i="11"/>
  <c r="D506" i="11" s="1"/>
  <c r="H503" i="11"/>
  <c r="B503" i="11"/>
  <c r="D503" i="11" s="1"/>
  <c r="H501" i="11"/>
  <c r="B501" i="11"/>
  <c r="D501" i="11" s="1"/>
  <c r="J501" i="11" s="1"/>
  <c r="H500" i="11"/>
  <c r="B500" i="11"/>
  <c r="D500" i="11" s="1"/>
  <c r="H499" i="11"/>
  <c r="B499" i="11"/>
  <c r="D499" i="11" s="1"/>
  <c r="H498" i="11"/>
  <c r="B498" i="11"/>
  <c r="D498" i="11" s="1"/>
  <c r="H497" i="11"/>
  <c r="B497" i="11"/>
  <c r="D497" i="11" s="1"/>
  <c r="J497" i="11" s="1"/>
  <c r="H496" i="11"/>
  <c r="B496" i="11"/>
  <c r="D496" i="11" s="1"/>
  <c r="H495" i="11"/>
  <c r="B495" i="11"/>
  <c r="D495" i="11" s="1"/>
  <c r="H494" i="11"/>
  <c r="B494" i="11"/>
  <c r="D494" i="11" s="1"/>
  <c r="H490" i="11"/>
  <c r="B490" i="11"/>
  <c r="D490" i="11" s="1"/>
  <c r="H488" i="11"/>
  <c r="B488" i="11"/>
  <c r="D488" i="11" s="1"/>
  <c r="H487" i="11"/>
  <c r="B487" i="11"/>
  <c r="D487" i="11" s="1"/>
  <c r="J487" i="11" s="1"/>
  <c r="H486" i="11"/>
  <c r="B486" i="11"/>
  <c r="D486" i="11" s="1"/>
  <c r="H484" i="11"/>
  <c r="B484" i="11"/>
  <c r="D484" i="11" s="1"/>
  <c r="H481" i="11"/>
  <c r="B481" i="11"/>
  <c r="D481" i="11" s="1"/>
  <c r="H479" i="11"/>
  <c r="B479" i="11"/>
  <c r="D479" i="11" s="1"/>
  <c r="H477" i="11"/>
  <c r="B477" i="11"/>
  <c r="D477" i="11" s="1"/>
  <c r="H475" i="11"/>
  <c r="B475" i="11"/>
  <c r="D475" i="11" s="1"/>
  <c r="H474" i="11"/>
  <c r="B474" i="11"/>
  <c r="D474" i="11" s="1"/>
  <c r="J474" i="11" s="1"/>
  <c r="H473" i="11"/>
  <c r="B473" i="11"/>
  <c r="D473" i="11" s="1"/>
  <c r="H470" i="11"/>
  <c r="B470" i="11"/>
  <c r="D470" i="11" s="1"/>
  <c r="H469" i="11"/>
  <c r="B469" i="11"/>
  <c r="D469" i="11" s="1"/>
  <c r="H468" i="11"/>
  <c r="B468" i="11"/>
  <c r="D468" i="11" s="1"/>
  <c r="J468" i="11" s="1"/>
  <c r="H467" i="11"/>
  <c r="B467" i="11"/>
  <c r="D467" i="11" s="1"/>
  <c r="H466" i="11"/>
  <c r="B466" i="11"/>
  <c r="D466" i="11" s="1"/>
  <c r="J466" i="11" s="1"/>
  <c r="H465" i="11"/>
  <c r="B465" i="11"/>
  <c r="D465" i="11" s="1"/>
  <c r="J465" i="11" s="1"/>
  <c r="H464" i="11"/>
  <c r="B464" i="11"/>
  <c r="D464" i="11" s="1"/>
  <c r="H463" i="11"/>
  <c r="B463" i="11"/>
  <c r="D463" i="11" s="1"/>
  <c r="J463" i="11" s="1"/>
  <c r="H462" i="11"/>
  <c r="B462" i="11"/>
  <c r="D462" i="11" s="1"/>
  <c r="H461" i="11"/>
  <c r="B461" i="11"/>
  <c r="D461" i="11" s="1"/>
  <c r="J461" i="11" s="1"/>
  <c r="H459" i="11"/>
  <c r="B459" i="11"/>
  <c r="D459" i="11" s="1"/>
  <c r="H456" i="11"/>
  <c r="B456" i="11"/>
  <c r="D456" i="11" s="1"/>
  <c r="H455" i="11"/>
  <c r="B455" i="11"/>
  <c r="D455" i="11" s="1"/>
  <c r="H454" i="11"/>
  <c r="B454" i="11"/>
  <c r="D454" i="11" s="1"/>
  <c r="H452" i="11"/>
  <c r="B452" i="11"/>
  <c r="D452" i="11" s="1"/>
  <c r="H450" i="11"/>
  <c r="B450" i="11"/>
  <c r="D450" i="11" s="1"/>
  <c r="H449" i="11"/>
  <c r="B449" i="11"/>
  <c r="D449" i="11" s="1"/>
  <c r="J449" i="11" s="1"/>
  <c r="H448" i="11"/>
  <c r="B448" i="11"/>
  <c r="D448" i="11" s="1"/>
  <c r="J448" i="11" s="1"/>
  <c r="H447" i="11"/>
  <c r="B447" i="11"/>
  <c r="D447" i="11" s="1"/>
  <c r="J447" i="11" s="1"/>
  <c r="H446" i="11"/>
  <c r="B446" i="11"/>
  <c r="D446" i="11" s="1"/>
  <c r="H445" i="11"/>
  <c r="B445" i="11"/>
  <c r="D445" i="11" s="1"/>
  <c r="H444" i="11"/>
  <c r="B444" i="11"/>
  <c r="D444" i="11" s="1"/>
  <c r="H443" i="11"/>
  <c r="B443" i="11"/>
  <c r="D443" i="11" s="1"/>
  <c r="J443" i="11" s="1"/>
  <c r="H441" i="11"/>
  <c r="B441" i="11"/>
  <c r="D441" i="11" s="1"/>
  <c r="J441" i="11" s="1"/>
  <c r="H440" i="11"/>
  <c r="B440" i="11"/>
  <c r="D440" i="11" s="1"/>
  <c r="J440" i="11" s="1"/>
  <c r="H439" i="11"/>
  <c r="B439" i="11"/>
  <c r="D439" i="11" s="1"/>
  <c r="H437" i="11"/>
  <c r="B437" i="11"/>
  <c r="D437" i="11" s="1"/>
  <c r="J437" i="11" s="1"/>
  <c r="H435" i="11"/>
  <c r="B435" i="11"/>
  <c r="D435" i="11" s="1"/>
  <c r="H434" i="11"/>
  <c r="B434" i="11"/>
  <c r="D434" i="11" s="1"/>
  <c r="J434" i="11" s="1"/>
  <c r="H433" i="11"/>
  <c r="B433" i="11"/>
  <c r="D433" i="11" s="1"/>
  <c r="H432" i="11"/>
  <c r="B432" i="11"/>
  <c r="D432" i="11" s="1"/>
  <c r="J432" i="11" s="1"/>
  <c r="H431" i="11"/>
  <c r="B431" i="11"/>
  <c r="D431" i="11" s="1"/>
  <c r="H430" i="11"/>
  <c r="B430" i="11"/>
  <c r="D430" i="11" s="1"/>
  <c r="H429" i="11"/>
  <c r="B429" i="11"/>
  <c r="D429" i="11" s="1"/>
  <c r="H428" i="11"/>
  <c r="B428" i="11"/>
  <c r="D428" i="11" s="1"/>
  <c r="H425" i="11"/>
  <c r="B425" i="11"/>
  <c r="D425" i="11" s="1"/>
  <c r="J425" i="11" s="1"/>
  <c r="H424" i="11"/>
  <c r="B424" i="11"/>
  <c r="D424" i="11" s="1"/>
  <c r="J424" i="11" s="1"/>
  <c r="H423" i="11"/>
  <c r="B423" i="11"/>
  <c r="D423" i="11" s="1"/>
  <c r="H421" i="11"/>
  <c r="B421" i="11"/>
  <c r="D421" i="11" s="1"/>
  <c r="J421" i="11" s="1"/>
  <c r="H420" i="11"/>
  <c r="B420" i="11"/>
  <c r="D420" i="11" s="1"/>
  <c r="H419" i="11"/>
  <c r="B419" i="11"/>
  <c r="D419" i="11" s="1"/>
  <c r="J419" i="11" s="1"/>
  <c r="H418" i="11"/>
  <c r="B418" i="11"/>
  <c r="D418" i="11" s="1"/>
  <c r="J418" i="11" s="1"/>
  <c r="H417" i="11"/>
  <c r="B417" i="11"/>
  <c r="D417" i="11" s="1"/>
  <c r="H416" i="11"/>
  <c r="B416" i="11"/>
  <c r="D416" i="11" s="1"/>
  <c r="J416" i="11" s="1"/>
  <c r="H415" i="11"/>
  <c r="B415" i="11"/>
  <c r="D415" i="11" s="1"/>
  <c r="H412" i="11"/>
  <c r="B412" i="11"/>
  <c r="D412" i="11" s="1"/>
  <c r="H411" i="11"/>
  <c r="B411" i="11"/>
  <c r="D411" i="11" s="1"/>
  <c r="J411" i="11" s="1"/>
  <c r="H410" i="11"/>
  <c r="B410" i="11"/>
  <c r="D410" i="11" s="1"/>
  <c r="J410" i="11" s="1"/>
  <c r="H408" i="11"/>
  <c r="B408" i="11"/>
  <c r="D408" i="11" s="1"/>
  <c r="J408" i="11" s="1"/>
  <c r="H407" i="11"/>
  <c r="B407" i="11"/>
  <c r="D407" i="11" s="1"/>
  <c r="H406" i="11"/>
  <c r="B406" i="11"/>
  <c r="D406" i="11" s="1"/>
  <c r="H404" i="11"/>
  <c r="B404" i="11"/>
  <c r="D404" i="11" s="1"/>
  <c r="H403" i="11"/>
  <c r="B403" i="11"/>
  <c r="D403" i="11" s="1"/>
  <c r="H401" i="11"/>
  <c r="B401" i="11"/>
  <c r="D401" i="11" s="1"/>
  <c r="J401" i="11" s="1"/>
  <c r="H400" i="11"/>
  <c r="B400" i="11"/>
  <c r="D400" i="11" s="1"/>
  <c r="H399" i="11"/>
  <c r="B399" i="11"/>
  <c r="D399" i="11" s="1"/>
  <c r="H398" i="11"/>
  <c r="B398" i="11"/>
  <c r="D398" i="11" s="1"/>
  <c r="J398" i="11" s="1"/>
  <c r="H397" i="11"/>
  <c r="B397" i="11"/>
  <c r="D397" i="11" s="1"/>
  <c r="H396" i="11"/>
  <c r="B396" i="11"/>
  <c r="D396" i="11" s="1"/>
  <c r="H395" i="11"/>
  <c r="B395" i="11"/>
  <c r="D395" i="11" s="1"/>
  <c r="J395" i="11" s="1"/>
  <c r="H392" i="11"/>
  <c r="B392" i="11"/>
  <c r="D392" i="11" s="1"/>
  <c r="H391" i="11"/>
  <c r="B391" i="11"/>
  <c r="D391" i="11" s="1"/>
  <c r="J391" i="11" s="1"/>
  <c r="H390" i="11"/>
  <c r="B390" i="11"/>
  <c r="D390" i="11" s="1"/>
  <c r="H388" i="11"/>
  <c r="B388" i="11"/>
  <c r="D388" i="11" s="1"/>
  <c r="H387" i="11"/>
  <c r="B387" i="11"/>
  <c r="D387" i="11" s="1"/>
  <c r="J387" i="11" s="1"/>
  <c r="H385" i="11"/>
  <c r="B385" i="11"/>
  <c r="D385" i="11" s="1"/>
  <c r="H384" i="11"/>
  <c r="B384" i="11"/>
  <c r="D384" i="11" s="1"/>
  <c r="H383" i="11"/>
  <c r="B383" i="11"/>
  <c r="D383" i="11" s="1"/>
  <c r="J383" i="11" s="1"/>
  <c r="H382" i="11"/>
  <c r="B382" i="11"/>
  <c r="H381" i="11"/>
  <c r="B381" i="11"/>
  <c r="D381" i="11" s="1"/>
  <c r="J381" i="11" s="1"/>
  <c r="H380" i="11"/>
  <c r="B380" i="11"/>
  <c r="D380" i="11" s="1"/>
  <c r="J380" i="11" s="1"/>
  <c r="H379" i="11"/>
  <c r="B379" i="11"/>
  <c r="D379" i="11" s="1"/>
  <c r="H376" i="11"/>
  <c r="B376" i="11"/>
  <c r="D376" i="11" s="1"/>
  <c r="J376" i="11" s="1"/>
  <c r="H375" i="11"/>
  <c r="B375" i="11"/>
  <c r="D375" i="11" s="1"/>
  <c r="J375" i="11" s="1"/>
  <c r="H374" i="11"/>
  <c r="B374" i="11"/>
  <c r="D374" i="11" s="1"/>
  <c r="H372" i="11"/>
  <c r="B372" i="11"/>
  <c r="D372" i="11" s="1"/>
  <c r="H371" i="11"/>
  <c r="B371" i="11"/>
  <c r="D371" i="11" s="1"/>
  <c r="H370" i="11"/>
  <c r="B370" i="11"/>
  <c r="D370" i="11" s="1"/>
  <c r="H369" i="11"/>
  <c r="B369" i="11"/>
  <c r="D369" i="11" s="1"/>
  <c r="J369" i="11" s="1"/>
  <c r="H368" i="11"/>
  <c r="B368" i="11"/>
  <c r="D368" i="11" s="1"/>
  <c r="H367" i="11"/>
  <c r="B367" i="11"/>
  <c r="D367" i="11" s="1"/>
  <c r="J367" i="11" s="1"/>
  <c r="H366" i="11"/>
  <c r="B366" i="11"/>
  <c r="H365" i="11"/>
  <c r="B365" i="11"/>
  <c r="D365" i="11" s="1"/>
  <c r="H364" i="11"/>
  <c r="B364" i="11"/>
  <c r="D364" i="11" s="1"/>
  <c r="H363" i="11"/>
  <c r="B363" i="11"/>
  <c r="D363" i="11" s="1"/>
  <c r="J363" i="11" s="1"/>
  <c r="H362" i="11"/>
  <c r="B362" i="11"/>
  <c r="D362" i="11" s="1"/>
  <c r="J362" i="11" s="1"/>
  <c r="H359" i="11"/>
  <c r="B359" i="11"/>
  <c r="H357" i="11"/>
  <c r="B357" i="11"/>
  <c r="H356" i="11"/>
  <c r="B356" i="11"/>
  <c r="D356" i="11" s="1"/>
  <c r="J356" i="11" s="1"/>
  <c r="H355" i="11"/>
  <c r="B355" i="11"/>
  <c r="D355" i="11" s="1"/>
  <c r="J355" i="11" s="1"/>
  <c r="H353" i="11"/>
  <c r="B353" i="11"/>
  <c r="D353" i="11" s="1"/>
  <c r="H352" i="11"/>
  <c r="B352" i="11"/>
  <c r="D352" i="11" s="1"/>
  <c r="H351" i="11"/>
  <c r="B351" i="11"/>
  <c r="D351" i="11" s="1"/>
  <c r="J351" i="11" s="1"/>
  <c r="H350" i="11"/>
  <c r="B350" i="11"/>
  <c r="H349" i="11"/>
  <c r="B349" i="11"/>
  <c r="D349" i="11" s="1"/>
  <c r="H348" i="11"/>
  <c r="B348" i="11"/>
  <c r="D348" i="11" s="1"/>
  <c r="H345" i="11"/>
  <c r="B345" i="11"/>
  <c r="D345" i="11" s="1"/>
  <c r="P343" i="11" a="1"/>
  <c r="P343" i="11" s="1"/>
  <c r="O343" i="11" a="1"/>
  <c r="O343" i="11" s="1"/>
  <c r="H343" i="11"/>
  <c r="B343" i="11"/>
  <c r="D343" i="11" s="1"/>
  <c r="P342" i="11" a="1"/>
  <c r="P342" i="11" s="1"/>
  <c r="O342" i="11" a="1"/>
  <c r="O342" i="11" s="1"/>
  <c r="H342" i="11"/>
  <c r="B342" i="11"/>
  <c r="P340" i="11" a="1"/>
  <c r="P340" i="11" s="1"/>
  <c r="O340" i="11" a="1"/>
  <c r="O340" i="11" s="1"/>
  <c r="H340" i="11"/>
  <c r="B340" i="11"/>
  <c r="D340" i="11" s="1"/>
  <c r="J340" i="11" s="1"/>
  <c r="P339" i="11" a="1"/>
  <c r="P339" i="11" s="1"/>
  <c r="O339" i="11" a="1"/>
  <c r="O339" i="11" s="1"/>
  <c r="H339" i="11"/>
  <c r="B339" i="11"/>
  <c r="D339" i="11" s="1"/>
  <c r="J339" i="11" s="1"/>
  <c r="P338" i="11" a="1"/>
  <c r="P338" i="11" s="1"/>
  <c r="O338" i="11" a="1"/>
  <c r="O338" i="11" s="1"/>
  <c r="H338" i="11"/>
  <c r="B338" i="11"/>
  <c r="P337" i="11" a="1"/>
  <c r="P337" i="11" s="1"/>
  <c r="O337" i="11" a="1"/>
  <c r="O337" i="11" s="1"/>
  <c r="H337" i="11"/>
  <c r="B337" i="11"/>
  <c r="D337" i="11" s="1"/>
  <c r="J337" i="11" s="1"/>
  <c r="P336" i="11" a="1"/>
  <c r="P336" i="11" s="1"/>
  <c r="O336" i="11" a="1"/>
  <c r="O336" i="11" s="1"/>
  <c r="H336" i="11"/>
  <c r="B336" i="11"/>
  <c r="D336" i="11" s="1"/>
  <c r="P335" i="11" a="1"/>
  <c r="P335" i="11" s="1"/>
  <c r="O335" i="11" a="1"/>
  <c r="O335" i="11" s="1"/>
  <c r="H335" i="11"/>
  <c r="B335" i="11"/>
  <c r="D335" i="11" s="1"/>
  <c r="J335" i="11" s="1"/>
  <c r="B332" i="11"/>
  <c r="B331" i="11"/>
  <c r="B330" i="11"/>
  <c r="B329" i="11"/>
  <c r="H327" i="11"/>
  <c r="B327" i="11"/>
  <c r="H326" i="11"/>
  <c r="B326" i="11"/>
  <c r="H325" i="11"/>
  <c r="B325" i="11"/>
  <c r="H323" i="11"/>
  <c r="B323" i="11"/>
  <c r="H322" i="11"/>
  <c r="B322" i="11"/>
  <c r="H321" i="11"/>
  <c r="B321" i="11"/>
  <c r="H320" i="11"/>
  <c r="B320" i="11"/>
  <c r="H319" i="11"/>
  <c r="B319" i="11"/>
  <c r="H318" i="11"/>
  <c r="B318" i="11"/>
  <c r="D318" i="11" s="1"/>
  <c r="H316" i="11"/>
  <c r="B316" i="11"/>
  <c r="H315" i="11"/>
  <c r="B315" i="11"/>
  <c r="H314" i="11"/>
  <c r="B314" i="11"/>
  <c r="H313" i="11"/>
  <c r="B313" i="11"/>
  <c r="D313" i="11" s="1"/>
  <c r="H312" i="11"/>
  <c r="B312" i="11"/>
  <c r="H311" i="11"/>
  <c r="B311" i="11"/>
  <c r="D311" i="11" s="1"/>
  <c r="J311" i="11" s="1"/>
  <c r="H310" i="11"/>
  <c r="B310" i="11"/>
  <c r="H309" i="11"/>
  <c r="B309" i="11"/>
  <c r="D309" i="11" s="1"/>
  <c r="J309" i="11" s="1"/>
  <c r="H307" i="11"/>
  <c r="B307" i="11"/>
  <c r="H306" i="11"/>
  <c r="B306" i="11"/>
  <c r="D306" i="11" s="1"/>
  <c r="H305" i="11"/>
  <c r="B305" i="11"/>
  <c r="H304" i="11"/>
  <c r="B304" i="11"/>
  <c r="D304" i="11" s="1"/>
  <c r="H303" i="11"/>
  <c r="B303" i="11"/>
  <c r="D303" i="11" s="1"/>
  <c r="H302" i="11"/>
  <c r="B302" i="11"/>
  <c r="H301" i="11"/>
  <c r="B301" i="11"/>
  <c r="H300" i="11"/>
  <c r="B300" i="11"/>
  <c r="D300" i="11" s="1"/>
  <c r="J300" i="11" s="1"/>
  <c r="H298" i="11"/>
  <c r="B298" i="11"/>
  <c r="D298" i="11" s="1"/>
  <c r="H297" i="11"/>
  <c r="B297" i="11"/>
  <c r="H296" i="11"/>
  <c r="B296" i="11"/>
  <c r="D296" i="11" s="1"/>
  <c r="J296" i="11" s="1"/>
  <c r="H295" i="11"/>
  <c r="B295" i="11"/>
  <c r="H294" i="11"/>
  <c r="B294" i="11"/>
  <c r="H293" i="11"/>
  <c r="B293" i="11"/>
  <c r="D293" i="11" s="1"/>
  <c r="H292" i="11"/>
  <c r="B292" i="11"/>
  <c r="H291" i="11"/>
  <c r="B291" i="11"/>
  <c r="H289" i="11"/>
  <c r="B289" i="11"/>
  <c r="D289" i="11" s="1"/>
  <c r="J289" i="11" s="1"/>
  <c r="H288" i="11"/>
  <c r="B288" i="11"/>
  <c r="D288" i="11" s="1"/>
  <c r="J288" i="11" s="1"/>
  <c r="H287" i="11"/>
  <c r="B287" i="11"/>
  <c r="H282" i="11"/>
  <c r="B282" i="11"/>
  <c r="D282" i="11" s="1"/>
  <c r="H281" i="11"/>
  <c r="B281" i="11"/>
  <c r="D281" i="11" s="1"/>
  <c r="H280" i="11"/>
  <c r="B280" i="11"/>
  <c r="D280" i="11" s="1"/>
  <c r="J280" i="11" s="1"/>
  <c r="H279" i="11"/>
  <c r="B279" i="11"/>
  <c r="D279" i="11" s="1"/>
  <c r="H276" i="11"/>
  <c r="B276" i="11"/>
  <c r="H275" i="11"/>
  <c r="B275" i="11"/>
  <c r="D275" i="11" s="1"/>
  <c r="J275" i="11" s="1"/>
  <c r="H274" i="11"/>
  <c r="B274" i="11"/>
  <c r="D274" i="11" s="1"/>
  <c r="J274" i="11" s="1"/>
  <c r="H273" i="11"/>
  <c r="B273" i="11"/>
  <c r="H272" i="11"/>
  <c r="B272" i="11"/>
  <c r="D272" i="11" s="1"/>
  <c r="J272" i="11" s="1"/>
  <c r="H270" i="11"/>
  <c r="B270" i="11"/>
  <c r="H269" i="11"/>
  <c r="B269" i="11"/>
  <c r="D269" i="11" s="1"/>
  <c r="H268" i="11"/>
  <c r="B268" i="11"/>
  <c r="H266" i="11"/>
  <c r="B266" i="11"/>
  <c r="H265" i="11"/>
  <c r="B265" i="11"/>
  <c r="D265" i="11" s="1"/>
  <c r="J265" i="11" s="1"/>
  <c r="H264" i="11"/>
  <c r="B264" i="11"/>
  <c r="H263" i="11"/>
  <c r="B263" i="11"/>
  <c r="D263" i="11" s="1"/>
  <c r="H262" i="11"/>
  <c r="B262" i="11"/>
  <c r="H261" i="11"/>
  <c r="B261" i="11"/>
  <c r="H260" i="11"/>
  <c r="B260" i="11"/>
  <c r="D260" i="11" s="1"/>
  <c r="H259" i="11"/>
  <c r="B259" i="11"/>
  <c r="H258" i="11"/>
  <c r="B258" i="11"/>
  <c r="H257" i="11"/>
  <c r="B257" i="11"/>
  <c r="D257" i="11" s="1"/>
  <c r="H256" i="11"/>
  <c r="B256" i="11"/>
  <c r="H255" i="11"/>
  <c r="B255" i="11"/>
  <c r="D255" i="11" s="1"/>
  <c r="H254" i="11"/>
  <c r="B254" i="11"/>
  <c r="H252" i="11"/>
  <c r="B252" i="11"/>
  <c r="H251" i="11"/>
  <c r="B251" i="11"/>
  <c r="D251" i="11" s="1"/>
  <c r="J251" i="11" s="1"/>
  <c r="H250" i="11"/>
  <c r="B250" i="11"/>
  <c r="D250" i="11" s="1"/>
  <c r="J250" i="11" s="1"/>
  <c r="H249" i="11"/>
  <c r="B249" i="11"/>
  <c r="H248" i="11"/>
  <c r="B248" i="11"/>
  <c r="D248" i="11" s="1"/>
  <c r="H247" i="11"/>
  <c r="B247" i="11"/>
  <c r="H246" i="11"/>
  <c r="B246" i="11"/>
  <c r="D246" i="11" s="1"/>
  <c r="H245" i="11"/>
  <c r="B245" i="11"/>
  <c r="D245" i="11" s="1"/>
  <c r="J245" i="11" s="1"/>
  <c r="H244" i="11"/>
  <c r="B244" i="11"/>
  <c r="H243" i="11"/>
  <c r="B243" i="11"/>
  <c r="H242" i="11"/>
  <c r="B242" i="11"/>
  <c r="D242" i="11" s="1"/>
  <c r="H241" i="11"/>
  <c r="B241" i="11"/>
  <c r="H240" i="11"/>
  <c r="B240" i="11"/>
  <c r="P236" i="11" a="1"/>
  <c r="P236" i="11" s="1"/>
  <c r="O236" i="11" a="1"/>
  <c r="O236" i="11" s="1"/>
  <c r="H236" i="11"/>
  <c r="B236" i="11"/>
  <c r="H234" i="11"/>
  <c r="B234" i="11"/>
  <c r="D234" i="11" s="1"/>
  <c r="J234" i="11" s="1"/>
  <c r="H233" i="11"/>
  <c r="B233" i="11"/>
  <c r="D233" i="11" s="1"/>
  <c r="H232" i="11"/>
  <c r="B232" i="11"/>
  <c r="H231" i="11"/>
  <c r="B231" i="11"/>
  <c r="H229" i="11"/>
  <c r="B229" i="11"/>
  <c r="H228" i="11"/>
  <c r="B228" i="11"/>
  <c r="H227" i="11"/>
  <c r="B227" i="11"/>
  <c r="D227" i="11" s="1"/>
  <c r="H226" i="11"/>
  <c r="B226" i="11"/>
  <c r="D226" i="11" s="1"/>
  <c r="H225" i="11"/>
  <c r="B225" i="11"/>
  <c r="H223" i="11"/>
  <c r="B223" i="11"/>
  <c r="D223" i="11" s="1"/>
  <c r="H222" i="11"/>
  <c r="B222" i="11"/>
  <c r="H221" i="11"/>
  <c r="B221" i="11"/>
  <c r="D221" i="11" s="1"/>
  <c r="J221" i="11" s="1"/>
  <c r="H219" i="11"/>
  <c r="B219" i="11"/>
  <c r="D219" i="11" s="1"/>
  <c r="H218" i="11"/>
  <c r="B218" i="11"/>
  <c r="D218" i="11" s="1"/>
  <c r="J218" i="11" s="1"/>
  <c r="H217" i="11"/>
  <c r="B217" i="11"/>
  <c r="H215" i="11"/>
  <c r="B215" i="11"/>
  <c r="H214" i="11"/>
  <c r="B214" i="11"/>
  <c r="D214" i="11" s="1"/>
  <c r="H212" i="11"/>
  <c r="B212" i="11"/>
  <c r="D212" i="11" s="1"/>
  <c r="J212" i="11" s="1"/>
  <c r="H211" i="11"/>
  <c r="B211" i="11"/>
  <c r="H210" i="11"/>
  <c r="B210" i="11"/>
  <c r="H209" i="11"/>
  <c r="B209" i="11"/>
  <c r="D209" i="11" s="1"/>
  <c r="H208" i="11"/>
  <c r="B208" i="11"/>
  <c r="D208" i="11" s="1"/>
  <c r="H207" i="11"/>
  <c r="B207" i="11"/>
  <c r="D207" i="11" s="1"/>
  <c r="H206" i="11"/>
  <c r="B206" i="11"/>
  <c r="D206" i="11" s="1"/>
  <c r="J206" i="11" s="1"/>
  <c r="H205" i="11"/>
  <c r="B205" i="11"/>
  <c r="D205" i="11" s="1"/>
  <c r="J205" i="11" s="1"/>
  <c r="H204" i="11"/>
  <c r="B204" i="11"/>
  <c r="D204" i="11" s="1"/>
  <c r="J204" i="11" s="1"/>
  <c r="H203" i="11"/>
  <c r="B203" i="11"/>
  <c r="H201" i="11"/>
  <c r="B201" i="11"/>
  <c r="H200" i="11"/>
  <c r="B200" i="11"/>
  <c r="D200" i="11" s="1"/>
  <c r="H199" i="11"/>
  <c r="B199" i="11"/>
  <c r="H198" i="11"/>
  <c r="B198" i="11"/>
  <c r="D198" i="11" s="1"/>
  <c r="J198" i="11" s="1"/>
  <c r="H197" i="11"/>
  <c r="B197" i="11"/>
  <c r="H196" i="11"/>
  <c r="B196" i="11"/>
  <c r="D196" i="11" s="1"/>
  <c r="J196" i="11" s="1"/>
  <c r="H195" i="11"/>
  <c r="B195" i="11"/>
  <c r="H194" i="11"/>
  <c r="B194" i="11"/>
  <c r="D194" i="11" s="1"/>
  <c r="H193" i="11"/>
  <c r="B193" i="11"/>
  <c r="H192" i="11"/>
  <c r="B192" i="11"/>
  <c r="D192" i="11" s="1"/>
  <c r="H189" i="11"/>
  <c r="B189" i="11"/>
  <c r="H188" i="11"/>
  <c r="B188" i="11"/>
  <c r="D188" i="11" s="1"/>
  <c r="J188" i="11" s="1"/>
  <c r="H186" i="11"/>
  <c r="B186" i="11"/>
  <c r="D186" i="11" s="1"/>
  <c r="H185" i="11"/>
  <c r="B185" i="11"/>
  <c r="D185" i="11" s="1"/>
  <c r="H184" i="11"/>
  <c r="B184" i="11"/>
  <c r="H183" i="11"/>
  <c r="B183" i="11"/>
  <c r="D183" i="11" s="1"/>
  <c r="H181" i="11"/>
  <c r="B181" i="11"/>
  <c r="H180" i="11"/>
  <c r="B180" i="11"/>
  <c r="D180" i="11" s="1"/>
  <c r="J180" i="11" s="1"/>
  <c r="H178" i="11"/>
  <c r="B178" i="11"/>
  <c r="H177" i="11"/>
  <c r="B177" i="11"/>
  <c r="D177" i="11" s="1"/>
  <c r="H176" i="11"/>
  <c r="B176" i="11"/>
  <c r="D176" i="11" s="1"/>
  <c r="J176" i="11" s="1"/>
  <c r="H175" i="11"/>
  <c r="B175" i="11"/>
  <c r="D175" i="11" s="1"/>
  <c r="J175" i="11" s="1"/>
  <c r="H172" i="11"/>
  <c r="B172" i="11"/>
  <c r="H171" i="11"/>
  <c r="B171" i="11"/>
  <c r="H169" i="11"/>
  <c r="B169" i="11"/>
  <c r="H168" i="11"/>
  <c r="B168" i="11"/>
  <c r="D168" i="11" s="1"/>
  <c r="H167" i="11"/>
  <c r="B167" i="11"/>
  <c r="H166" i="11"/>
  <c r="B166" i="11"/>
  <c r="D166" i="11" s="1"/>
  <c r="H165" i="11"/>
  <c r="B165" i="11"/>
  <c r="D165" i="11" s="1"/>
  <c r="H164" i="11"/>
  <c r="B164" i="11"/>
  <c r="D164" i="11" s="1"/>
  <c r="J164" i="11" s="1"/>
  <c r="H163" i="11"/>
  <c r="B163" i="11"/>
  <c r="H161" i="11"/>
  <c r="B161" i="11"/>
  <c r="H160" i="11"/>
  <c r="B160" i="11"/>
  <c r="H159" i="11"/>
  <c r="B159" i="11"/>
  <c r="D159" i="11" s="1"/>
  <c r="J159" i="11" s="1"/>
  <c r="H158" i="11"/>
  <c r="B158" i="11"/>
  <c r="D158" i="11" s="1"/>
  <c r="H157" i="11"/>
  <c r="B157" i="11"/>
  <c r="H156" i="11"/>
  <c r="B156" i="11"/>
  <c r="H155" i="11"/>
  <c r="B155" i="11"/>
  <c r="D155" i="11" s="1"/>
  <c r="P153" i="11" a="1"/>
  <c r="P153" i="11" s="1"/>
  <c r="O153" i="11" a="1"/>
  <c r="O153" i="11" s="1"/>
  <c r="H153" i="11"/>
  <c r="B153" i="11"/>
  <c r="D153" i="11" s="1"/>
  <c r="P152" i="11" a="1"/>
  <c r="P152" i="11" s="1"/>
  <c r="O152" i="11" a="1"/>
  <c r="O152" i="11" s="1"/>
  <c r="H152" i="11"/>
  <c r="B152" i="11"/>
  <c r="P151" i="11" a="1"/>
  <c r="P151" i="11" s="1"/>
  <c r="O151" i="11" a="1"/>
  <c r="O151" i="11" s="1"/>
  <c r="H151" i="11"/>
  <c r="B151" i="11"/>
  <c r="P150" i="11" a="1"/>
  <c r="P150" i="11" s="1"/>
  <c r="O150" i="11" a="1"/>
  <c r="O150" i="11" s="1"/>
  <c r="H150" i="11"/>
  <c r="B150" i="11"/>
  <c r="P149" i="11" a="1"/>
  <c r="P149" i="11" s="1"/>
  <c r="O149" i="11" a="1"/>
  <c r="O149" i="11" s="1"/>
  <c r="H149" i="11"/>
  <c r="B149" i="11"/>
  <c r="D149" i="11" s="1"/>
  <c r="P148" i="11" a="1"/>
  <c r="P148" i="11" s="1"/>
  <c r="O148" i="11" a="1"/>
  <c r="O148" i="11" s="1"/>
  <c r="H148" i="11"/>
  <c r="B148" i="11"/>
  <c r="D148" i="11" s="1"/>
  <c r="P147" i="11" a="1"/>
  <c r="P147" i="11" s="1"/>
  <c r="O147" i="11" a="1"/>
  <c r="O147" i="11" s="1"/>
  <c r="H147" i="11"/>
  <c r="B147" i="11"/>
  <c r="D147" i="11" s="1"/>
  <c r="J147" i="11" s="1"/>
  <c r="P146" i="11" a="1"/>
  <c r="P146" i="11" s="1"/>
  <c r="O146" i="11" a="1"/>
  <c r="O146" i="11" s="1"/>
  <c r="H146" i="11"/>
  <c r="B146" i="11"/>
  <c r="P145" i="11" a="1"/>
  <c r="P145" i="11" s="1"/>
  <c r="O145" i="11" a="1"/>
  <c r="O145" i="11" s="1"/>
  <c r="H145" i="11"/>
  <c r="B145" i="11"/>
  <c r="P144" i="11" a="1"/>
  <c r="P144" i="11" s="1"/>
  <c r="O144" i="11" a="1"/>
  <c r="O144" i="11" s="1"/>
  <c r="H144" i="11"/>
  <c r="B144" i="11"/>
  <c r="D144" i="11" s="1"/>
  <c r="J144" i="11" s="1"/>
  <c r="P143" i="11" a="1"/>
  <c r="P143" i="11" s="1"/>
  <c r="O143" i="11" a="1"/>
  <c r="O143" i="11" s="1"/>
  <c r="H143" i="11"/>
  <c r="B143" i="11"/>
  <c r="P141" i="11" a="1"/>
  <c r="P141" i="11" s="1"/>
  <c r="O141" i="11" a="1"/>
  <c r="O141" i="11" s="1"/>
  <c r="H141" i="11"/>
  <c r="B141" i="11"/>
  <c r="P140" i="11" a="1"/>
  <c r="P140" i="11" s="1"/>
  <c r="O140" i="11" a="1"/>
  <c r="O140" i="11" s="1"/>
  <c r="H140" i="11"/>
  <c r="B140" i="11"/>
  <c r="D140" i="11" s="1"/>
  <c r="P139" i="11" a="1"/>
  <c r="P139" i="11" s="1"/>
  <c r="O139" i="11" a="1"/>
  <c r="O139" i="11" s="1"/>
  <c r="H139" i="11"/>
  <c r="B139" i="11"/>
  <c r="D139" i="11" s="1"/>
  <c r="P138" i="11" a="1"/>
  <c r="P138" i="11" s="1"/>
  <c r="O138" i="11" a="1"/>
  <c r="O138" i="11" s="1"/>
  <c r="H138" i="11"/>
  <c r="B138" i="11"/>
  <c r="P137" i="11" a="1"/>
  <c r="P137" i="11" s="1"/>
  <c r="O137" i="11" a="1"/>
  <c r="O137" i="11" s="1"/>
  <c r="H137" i="11"/>
  <c r="B137" i="11"/>
  <c r="D137" i="11" s="1"/>
  <c r="J137" i="11" s="1"/>
  <c r="P136" i="11" a="1"/>
  <c r="P136" i="11" s="1"/>
  <c r="O136" i="11" a="1"/>
  <c r="O136" i="11" s="1"/>
  <c r="H136" i="11"/>
  <c r="B136" i="11"/>
  <c r="P135" i="11" a="1"/>
  <c r="P135" i="11" s="1"/>
  <c r="O135" i="11" a="1"/>
  <c r="O135" i="11" s="1"/>
  <c r="H135" i="11"/>
  <c r="B135" i="11"/>
  <c r="P134" i="11" a="1"/>
  <c r="P134" i="11" s="1"/>
  <c r="O134" i="11" a="1"/>
  <c r="O134" i="11" s="1"/>
  <c r="H134" i="11"/>
  <c r="B134" i="11"/>
  <c r="D134" i="11" s="1"/>
  <c r="P133" i="11" a="1"/>
  <c r="P133" i="11" s="1"/>
  <c r="O133" i="11" a="1"/>
  <c r="O133" i="11" s="1"/>
  <c r="H133" i="11"/>
  <c r="B133" i="11"/>
  <c r="D133" i="11" s="1"/>
  <c r="P132" i="11" a="1"/>
  <c r="P132" i="11" s="1"/>
  <c r="O132" i="11" a="1"/>
  <c r="O132" i="11" s="1"/>
  <c r="H132" i="11"/>
  <c r="B132" i="11"/>
  <c r="P131" i="11" a="1"/>
  <c r="P131" i="11" s="1"/>
  <c r="O131" i="11" a="1"/>
  <c r="O131" i="11" s="1"/>
  <c r="H131" i="11"/>
  <c r="B131" i="11"/>
  <c r="D131" i="11" s="1"/>
  <c r="H128" i="11"/>
  <c r="B128" i="11"/>
  <c r="H127" i="11"/>
  <c r="B127" i="11"/>
  <c r="H126" i="11"/>
  <c r="B126" i="11"/>
  <c r="D126" i="11" s="1"/>
  <c r="J126" i="11" s="1"/>
  <c r="H124" i="11"/>
  <c r="B124" i="11"/>
  <c r="D124" i="11" s="1"/>
  <c r="J124" i="11" s="1"/>
  <c r="H123" i="11"/>
  <c r="B123" i="11"/>
  <c r="D123" i="11" s="1"/>
  <c r="J123" i="11" s="1"/>
  <c r="H122" i="11"/>
  <c r="B122" i="11"/>
  <c r="D122" i="11" s="1"/>
  <c r="J122" i="11" s="1"/>
  <c r="H121" i="11"/>
  <c r="B121" i="11"/>
  <c r="H120" i="11"/>
  <c r="B120" i="11"/>
  <c r="D120" i="11" s="1"/>
  <c r="H119" i="11"/>
  <c r="B119" i="11"/>
  <c r="D119" i="11" s="1"/>
  <c r="H117" i="11"/>
  <c r="B117" i="11"/>
  <c r="H116" i="11"/>
  <c r="B116" i="11"/>
  <c r="D116" i="11" s="1"/>
  <c r="J116" i="11" s="1"/>
  <c r="H115" i="11"/>
  <c r="B115" i="11"/>
  <c r="H114" i="11"/>
  <c r="B114" i="11"/>
  <c r="H113" i="11"/>
  <c r="B113" i="11"/>
  <c r="H112" i="11"/>
  <c r="B112" i="11"/>
  <c r="D112" i="11" s="1"/>
  <c r="H110" i="11"/>
  <c r="B110" i="11"/>
  <c r="D110" i="11" s="1"/>
  <c r="J110" i="11" s="1"/>
  <c r="H109" i="11"/>
  <c r="B109" i="11"/>
  <c r="D109" i="11" s="1"/>
  <c r="J109" i="11" s="1"/>
  <c r="H108" i="11"/>
  <c r="B108" i="11"/>
  <c r="D108" i="11" s="1"/>
  <c r="J108" i="11" s="1"/>
  <c r="H107" i="11"/>
  <c r="B107" i="11"/>
  <c r="H106" i="11"/>
  <c r="B106" i="11"/>
  <c r="H105" i="11"/>
  <c r="B105" i="11"/>
  <c r="D105" i="11" s="1"/>
  <c r="J105" i="11" s="1"/>
  <c r="H103" i="11"/>
  <c r="B103" i="11"/>
  <c r="H102" i="11"/>
  <c r="B102" i="11"/>
  <c r="H101" i="11"/>
  <c r="B101" i="11"/>
  <c r="H100" i="11"/>
  <c r="B100" i="11"/>
  <c r="H99" i="11"/>
  <c r="B99" i="11"/>
  <c r="H96" i="11"/>
  <c r="B96" i="11"/>
  <c r="D96" i="11" s="1"/>
  <c r="J96" i="11" s="1"/>
  <c r="H95" i="11"/>
  <c r="B95" i="11"/>
  <c r="D95" i="11" s="1"/>
  <c r="J95" i="11" s="1"/>
  <c r="H94" i="11"/>
  <c r="B94" i="11"/>
  <c r="D94" i="11" s="1"/>
  <c r="H93" i="11"/>
  <c r="B93" i="11"/>
  <c r="D93" i="11" s="1"/>
  <c r="H92" i="11"/>
  <c r="B92" i="11"/>
  <c r="H91" i="11"/>
  <c r="B91" i="11"/>
  <c r="D91" i="11" s="1"/>
  <c r="J91" i="11" s="1"/>
  <c r="H90" i="11"/>
  <c r="B90" i="11"/>
  <c r="D90" i="11" s="1"/>
  <c r="J90" i="11" s="1"/>
  <c r="H89" i="11"/>
  <c r="B89" i="11"/>
  <c r="H88" i="11"/>
  <c r="B88" i="11"/>
  <c r="H87" i="11"/>
  <c r="B87" i="11"/>
  <c r="H85" i="11"/>
  <c r="B85" i="11"/>
  <c r="H84" i="11"/>
  <c r="B84" i="11"/>
  <c r="H82" i="11"/>
  <c r="B82" i="11"/>
  <c r="D82" i="11" s="1"/>
  <c r="J82" i="11" s="1"/>
  <c r="H81" i="11"/>
  <c r="B81" i="11"/>
  <c r="D81" i="11" s="1"/>
  <c r="H80" i="11"/>
  <c r="B80" i="11"/>
  <c r="D80" i="11" s="1"/>
  <c r="J80" i="11" s="1"/>
  <c r="H79" i="11"/>
  <c r="B79" i="11"/>
  <c r="H78" i="11"/>
  <c r="B78" i="11"/>
  <c r="D78" i="11" s="1"/>
  <c r="J78" i="11" s="1"/>
  <c r="H77" i="11"/>
  <c r="B77" i="11"/>
  <c r="D77" i="11" s="1"/>
  <c r="H76" i="11"/>
  <c r="B76" i="11"/>
  <c r="D76" i="11" s="1"/>
  <c r="J76" i="11" s="1"/>
  <c r="H75" i="11"/>
  <c r="B75" i="11"/>
  <c r="H74" i="11"/>
  <c r="B74" i="11"/>
  <c r="D74" i="11" s="1"/>
  <c r="H73" i="11"/>
  <c r="B73" i="11"/>
  <c r="H72" i="11"/>
  <c r="B72" i="11"/>
  <c r="H71" i="11"/>
  <c r="B71" i="11"/>
  <c r="H70" i="11"/>
  <c r="B70" i="11"/>
  <c r="D70" i="11" s="1"/>
  <c r="J70" i="11" s="1"/>
  <c r="H69" i="11"/>
  <c r="B69" i="11"/>
  <c r="D69" i="11" s="1"/>
  <c r="H68" i="11"/>
  <c r="B68" i="11"/>
  <c r="D68" i="11" s="1"/>
  <c r="J68" i="11" s="1"/>
  <c r="H67" i="11"/>
  <c r="B67" i="11"/>
  <c r="D67" i="11" s="1"/>
  <c r="P65" i="11" a="1"/>
  <c r="P65" i="11" s="1"/>
  <c r="O65" i="11" a="1"/>
  <c r="O65" i="11" s="1"/>
  <c r="H65" i="11"/>
  <c r="B65" i="11"/>
  <c r="P64" i="11" a="1"/>
  <c r="P64" i="11" s="1"/>
  <c r="O64" i="11" a="1"/>
  <c r="O64" i="11" s="1"/>
  <c r="H64" i="11"/>
  <c r="B64" i="11"/>
  <c r="D64" i="11" s="1"/>
  <c r="J64" i="11" s="1"/>
  <c r="P63" i="11" a="1"/>
  <c r="P63" i="11" s="1"/>
  <c r="O63" i="11" a="1"/>
  <c r="O63" i="11" s="1"/>
  <c r="H63" i="11"/>
  <c r="B63" i="11"/>
  <c r="D63" i="11" s="1"/>
  <c r="P62" i="11" a="1"/>
  <c r="P62" i="11" s="1"/>
  <c r="O62" i="11" a="1"/>
  <c r="O62" i="11" s="1"/>
  <c r="H62" i="11"/>
  <c r="B62" i="11"/>
  <c r="P61" i="11" a="1"/>
  <c r="P61" i="11" s="1"/>
  <c r="O61" i="11" a="1"/>
  <c r="O61" i="11" s="1"/>
  <c r="H61" i="11"/>
  <c r="B61" i="11"/>
  <c r="P60" i="11" a="1"/>
  <c r="P60" i="11" s="1"/>
  <c r="O60" i="11" a="1"/>
  <c r="O60" i="11" s="1"/>
  <c r="H60" i="11"/>
  <c r="B60" i="11"/>
  <c r="D60" i="11" s="1"/>
  <c r="J60" i="11" s="1"/>
  <c r="P59" i="11" a="1"/>
  <c r="P59" i="11" s="1"/>
  <c r="O59" i="11" a="1"/>
  <c r="O59" i="11" s="1"/>
  <c r="H59" i="11"/>
  <c r="B59" i="11"/>
  <c r="P58" i="11" a="1"/>
  <c r="P58" i="11" s="1"/>
  <c r="O58" i="11" a="1"/>
  <c r="O58" i="11" s="1"/>
  <c r="H58" i="11"/>
  <c r="B58" i="11"/>
  <c r="D58" i="11" s="1"/>
  <c r="P57" i="11" a="1"/>
  <c r="P57" i="11" s="1"/>
  <c r="O57" i="11" a="1"/>
  <c r="O57" i="11" s="1"/>
  <c r="H57" i="11"/>
  <c r="B57" i="11"/>
  <c r="D57" i="11" s="1"/>
  <c r="J57" i="11" s="1"/>
  <c r="O56" i="11" a="1"/>
  <c r="O56" i="11" s="1"/>
  <c r="H56" i="11"/>
  <c r="B56" i="11"/>
  <c r="H54" i="11"/>
  <c r="B54" i="11"/>
  <c r="D54" i="11" s="1"/>
  <c r="J54" i="11" s="1"/>
  <c r="H53" i="11"/>
  <c r="B53" i="11"/>
  <c r="H52" i="11"/>
  <c r="B52" i="11"/>
  <c r="H51" i="11"/>
  <c r="B51" i="11"/>
  <c r="D51" i="11" s="1"/>
  <c r="H50" i="11"/>
  <c r="B50" i="11"/>
  <c r="H49" i="11"/>
  <c r="B49" i="11"/>
  <c r="D49" i="11" s="1"/>
  <c r="H46" i="11"/>
  <c r="B46" i="11"/>
  <c r="D46" i="11" s="1"/>
  <c r="H45" i="11"/>
  <c r="B45" i="11"/>
  <c r="D45" i="11" s="1"/>
  <c r="H43" i="11"/>
  <c r="B43" i="11"/>
  <c r="D43" i="11" s="1"/>
  <c r="H42" i="11"/>
  <c r="B42" i="11"/>
  <c r="H41" i="11"/>
  <c r="B41" i="11"/>
  <c r="D41" i="11" s="1"/>
  <c r="H40" i="11"/>
  <c r="B40" i="11"/>
  <c r="D40" i="11" s="1"/>
  <c r="H38" i="11"/>
  <c r="B38" i="11"/>
  <c r="D38" i="11" s="1"/>
  <c r="H37" i="11"/>
  <c r="B37" i="11"/>
  <c r="H36" i="11"/>
  <c r="B36" i="11"/>
  <c r="D36" i="11" s="1"/>
  <c r="J36" i="11" s="1"/>
  <c r="H35" i="11"/>
  <c r="B35" i="11"/>
  <c r="H34" i="11"/>
  <c r="B34" i="11"/>
  <c r="D34" i="11" s="1"/>
  <c r="H33" i="11"/>
  <c r="B33" i="11"/>
  <c r="D33" i="11" s="1"/>
  <c r="H32" i="11"/>
  <c r="B32" i="11"/>
  <c r="D32" i="11" s="1"/>
  <c r="H30" i="11"/>
  <c r="B30" i="11"/>
  <c r="D30" i="11" s="1"/>
  <c r="J30" i="11" s="1"/>
  <c r="H29" i="11"/>
  <c r="B29" i="11"/>
  <c r="H28" i="11"/>
  <c r="B28" i="11"/>
  <c r="D28" i="11" s="1"/>
  <c r="H26" i="11"/>
  <c r="B26" i="11"/>
  <c r="D26" i="11" s="1"/>
  <c r="H25" i="11"/>
  <c r="B25" i="11"/>
  <c r="D25" i="11" s="1"/>
  <c r="H24" i="11"/>
  <c r="B24" i="11"/>
  <c r="D24" i="11" s="1"/>
  <c r="H23" i="11"/>
  <c r="B23" i="11"/>
  <c r="H22" i="11"/>
  <c r="B22" i="11"/>
  <c r="H21" i="11"/>
  <c r="B21" i="11"/>
  <c r="D21" i="11" s="1"/>
  <c r="H20" i="11"/>
  <c r="B20" i="11"/>
  <c r="H19" i="11"/>
  <c r="B19" i="11"/>
  <c r="H18" i="11"/>
  <c r="B18" i="11"/>
  <c r="H17" i="11"/>
  <c r="B17" i="11"/>
  <c r="D17" i="11" s="1"/>
  <c r="H16" i="11"/>
  <c r="B16" i="11"/>
  <c r="D16" i="11" s="1"/>
  <c r="H15" i="11"/>
  <c r="B15" i="11"/>
  <c r="D15" i="11" s="1"/>
  <c r="J15" i="11" s="1"/>
  <c r="H14" i="11"/>
  <c r="B14" i="11"/>
  <c r="H13" i="11"/>
  <c r="B13" i="11"/>
  <c r="H11" i="11"/>
  <c r="B11" i="11"/>
  <c r="D11" i="11" s="1"/>
  <c r="H9" i="11"/>
  <c r="B9" i="11"/>
  <c r="H8" i="11"/>
  <c r="B8" i="11"/>
  <c r="D8" i="11" s="1"/>
  <c r="H7" i="11"/>
  <c r="B7" i="11"/>
  <c r="D7" i="11" s="1"/>
  <c r="J7" i="11" s="1"/>
  <c r="H6" i="11"/>
  <c r="B6" i="11"/>
  <c r="D6" i="11" s="1"/>
  <c r="J6" i="11" s="1"/>
  <c r="H5" i="11"/>
  <c r="B516" i="2"/>
  <c r="B515" i="2"/>
  <c r="B514" i="2"/>
  <c r="B512" i="2"/>
  <c r="B511" i="2"/>
  <c r="B510" i="2"/>
  <c r="B508" i="2"/>
  <c r="B507" i="2"/>
  <c r="B506" i="2"/>
  <c r="B503" i="2"/>
  <c r="B501" i="2"/>
  <c r="B500" i="2"/>
  <c r="B499" i="2"/>
  <c r="B498" i="2"/>
  <c r="B497" i="2"/>
  <c r="B496" i="2"/>
  <c r="B495" i="2"/>
  <c r="B494" i="2"/>
  <c r="B490" i="2"/>
  <c r="B488" i="2"/>
  <c r="B487" i="2"/>
  <c r="B486" i="2"/>
  <c r="B484" i="2"/>
  <c r="B481" i="2"/>
  <c r="B479" i="2"/>
  <c r="B477" i="2"/>
  <c r="B475" i="2"/>
  <c r="B474" i="2"/>
  <c r="B473" i="2"/>
  <c r="B470" i="2"/>
  <c r="B469" i="2"/>
  <c r="B468" i="2"/>
  <c r="B467" i="2"/>
  <c r="B466" i="2"/>
  <c r="B465" i="2"/>
  <c r="B464" i="2"/>
  <c r="B463" i="2"/>
  <c r="B462" i="2"/>
  <c r="B461" i="2"/>
  <c r="B459" i="2"/>
  <c r="B456" i="2"/>
  <c r="B455" i="2"/>
  <c r="B454" i="2"/>
  <c r="B452" i="2"/>
  <c r="B450" i="2"/>
  <c r="B449" i="2"/>
  <c r="B448" i="2"/>
  <c r="B447" i="2"/>
  <c r="B446" i="2"/>
  <c r="B445" i="2"/>
  <c r="B444" i="2"/>
  <c r="B443" i="2"/>
  <c r="B441" i="2"/>
  <c r="B440" i="2"/>
  <c r="B439" i="2"/>
  <c r="B437" i="2"/>
  <c r="B435" i="2"/>
  <c r="B434" i="2"/>
  <c r="B433" i="2"/>
  <c r="B432" i="2"/>
  <c r="B431" i="2"/>
  <c r="B430" i="2"/>
  <c r="B429" i="2"/>
  <c r="B428" i="2"/>
  <c r="B425" i="2"/>
  <c r="B424" i="2"/>
  <c r="B423" i="2"/>
  <c r="B421" i="2"/>
  <c r="B420" i="2"/>
  <c r="B419" i="2"/>
  <c r="B418" i="2"/>
  <c r="B417" i="2"/>
  <c r="B416" i="2"/>
  <c r="B415" i="2"/>
  <c r="B412" i="2"/>
  <c r="B411" i="2"/>
  <c r="B410" i="2"/>
  <c r="B408" i="2"/>
  <c r="B407" i="2"/>
  <c r="B406" i="2"/>
  <c r="B404" i="2"/>
  <c r="B403" i="2"/>
  <c r="B401" i="2"/>
  <c r="B400" i="2"/>
  <c r="B399" i="2"/>
  <c r="B398" i="2"/>
  <c r="B397" i="2"/>
  <c r="B396" i="2"/>
  <c r="B395" i="2"/>
  <c r="B392" i="2"/>
  <c r="B391" i="2"/>
  <c r="B390" i="2"/>
  <c r="B388" i="2"/>
  <c r="B387" i="2"/>
  <c r="B385" i="2"/>
  <c r="B384" i="2"/>
  <c r="B383" i="2"/>
  <c r="B382" i="2"/>
  <c r="B381" i="2"/>
  <c r="B380" i="2"/>
  <c r="B379" i="2"/>
  <c r="B376" i="2"/>
  <c r="B375" i="2"/>
  <c r="B374" i="2"/>
  <c r="B372" i="2"/>
  <c r="B371" i="2"/>
  <c r="B370" i="2"/>
  <c r="B369" i="2"/>
  <c r="B368" i="2"/>
  <c r="B367" i="2"/>
  <c r="B366" i="2"/>
  <c r="B365" i="2"/>
  <c r="B364" i="2"/>
  <c r="B363" i="2"/>
  <c r="B362" i="2"/>
  <c r="B359" i="2"/>
  <c r="B357" i="2"/>
  <c r="B356" i="2"/>
  <c r="B355" i="2"/>
  <c r="B353" i="2"/>
  <c r="B352" i="2"/>
  <c r="B351" i="2"/>
  <c r="B350" i="2"/>
  <c r="B349" i="2"/>
  <c r="B348" i="2"/>
  <c r="B345" i="2"/>
  <c r="B343" i="2"/>
  <c r="B342" i="2"/>
  <c r="B340" i="2"/>
  <c r="B339" i="2"/>
  <c r="B338" i="2"/>
  <c r="B337" i="2"/>
  <c r="B336" i="2"/>
  <c r="B335" i="2"/>
  <c r="B332" i="2"/>
  <c r="B331" i="2"/>
  <c r="B330" i="2"/>
  <c r="B329" i="2"/>
  <c r="B327" i="2"/>
  <c r="B326" i="2"/>
  <c r="B325" i="2"/>
  <c r="B323" i="2"/>
  <c r="B322" i="2"/>
  <c r="B321" i="2"/>
  <c r="B320" i="2"/>
  <c r="B319" i="2"/>
  <c r="B318" i="2"/>
  <c r="B316" i="2"/>
  <c r="B315" i="2"/>
  <c r="B314" i="2"/>
  <c r="B313" i="2"/>
  <c r="B312" i="2"/>
  <c r="B311" i="2"/>
  <c r="B310" i="2"/>
  <c r="B309" i="2"/>
  <c r="B307" i="2"/>
  <c r="B306" i="2"/>
  <c r="B305" i="2"/>
  <c r="B304" i="2"/>
  <c r="B303" i="2"/>
  <c r="B302" i="2"/>
  <c r="B301" i="2"/>
  <c r="B300" i="2"/>
  <c r="B298" i="2"/>
  <c r="B297" i="2"/>
  <c r="B296" i="2"/>
  <c r="B295" i="2"/>
  <c r="B294" i="2"/>
  <c r="B293" i="2"/>
  <c r="B292" i="2"/>
  <c r="B291" i="2"/>
  <c r="B289" i="2"/>
  <c r="B288" i="2"/>
  <c r="B287" i="2"/>
  <c r="B282" i="2"/>
  <c r="B281" i="2"/>
  <c r="B280" i="2"/>
  <c r="B279" i="2"/>
  <c r="B276" i="2"/>
  <c r="B275" i="2"/>
  <c r="B274" i="2"/>
  <c r="B273" i="2"/>
  <c r="B272" i="2"/>
  <c r="B270" i="2"/>
  <c r="B269" i="2"/>
  <c r="B268" i="2"/>
  <c r="B266" i="2"/>
  <c r="B265" i="2"/>
  <c r="B264" i="2"/>
  <c r="B263" i="2"/>
  <c r="B262" i="2"/>
  <c r="B261" i="2"/>
  <c r="B260" i="2"/>
  <c r="B259" i="2"/>
  <c r="B258" i="2"/>
  <c r="B257" i="2"/>
  <c r="B256" i="2"/>
  <c r="B255" i="2"/>
  <c r="B254" i="2"/>
  <c r="B252" i="2"/>
  <c r="B251" i="2"/>
  <c r="B250" i="2"/>
  <c r="B249" i="2"/>
  <c r="B248" i="2"/>
  <c r="B247" i="2"/>
  <c r="B246" i="2"/>
  <c r="B245" i="2"/>
  <c r="B244" i="2"/>
  <c r="B243" i="2"/>
  <c r="B242" i="2"/>
  <c r="B241" i="2"/>
  <c r="B240" i="2"/>
  <c r="B236" i="2"/>
  <c r="B234" i="2"/>
  <c r="B233" i="2"/>
  <c r="B232" i="2"/>
  <c r="B231" i="2"/>
  <c r="B229" i="2"/>
  <c r="B228" i="2"/>
  <c r="B227" i="2"/>
  <c r="B226" i="2"/>
  <c r="B225" i="2"/>
  <c r="B223" i="2"/>
  <c r="B222" i="2"/>
  <c r="B221" i="2"/>
  <c r="B219" i="2"/>
  <c r="B218" i="2"/>
  <c r="B217" i="2"/>
  <c r="B215" i="2"/>
  <c r="B214" i="2"/>
  <c r="B212" i="2"/>
  <c r="B211" i="2"/>
  <c r="B210" i="2"/>
  <c r="B209" i="2"/>
  <c r="B208" i="2"/>
  <c r="B207" i="2"/>
  <c r="B206" i="2"/>
  <c r="B205" i="2"/>
  <c r="B204" i="2"/>
  <c r="B203" i="2"/>
  <c r="B201" i="2"/>
  <c r="B200" i="2"/>
  <c r="B199" i="2"/>
  <c r="B198" i="2"/>
  <c r="B197" i="2"/>
  <c r="B196" i="2"/>
  <c r="B195" i="2"/>
  <c r="B194" i="2"/>
  <c r="B193" i="2"/>
  <c r="B192" i="2"/>
  <c r="B189" i="2"/>
  <c r="B188" i="2"/>
  <c r="B186" i="2"/>
  <c r="B185" i="2"/>
  <c r="B184" i="2"/>
  <c r="B183" i="2"/>
  <c r="B181" i="2"/>
  <c r="B180" i="2"/>
  <c r="B178" i="2"/>
  <c r="B177" i="2"/>
  <c r="B176" i="2"/>
  <c r="B175" i="2"/>
  <c r="B172" i="2"/>
  <c r="B171" i="2"/>
  <c r="B169" i="2"/>
  <c r="B168" i="2"/>
  <c r="B167" i="2"/>
  <c r="B166" i="2"/>
  <c r="B165" i="2"/>
  <c r="B164" i="2"/>
  <c r="B163" i="2"/>
  <c r="B161" i="2"/>
  <c r="B160" i="2"/>
  <c r="B159" i="2"/>
  <c r="B158" i="2"/>
  <c r="B157" i="2"/>
  <c r="B156" i="2"/>
  <c r="B155" i="2"/>
  <c r="B153" i="2"/>
  <c r="B152" i="2"/>
  <c r="B151" i="2"/>
  <c r="B150" i="2"/>
  <c r="B149" i="2"/>
  <c r="B148" i="2"/>
  <c r="B147" i="2"/>
  <c r="B146" i="2"/>
  <c r="B145" i="2"/>
  <c r="B144" i="2"/>
  <c r="B143" i="2"/>
  <c r="B141" i="2"/>
  <c r="B140" i="2"/>
  <c r="B139" i="2"/>
  <c r="B138" i="2"/>
  <c r="B137" i="2"/>
  <c r="B136" i="2"/>
  <c r="B135" i="2"/>
  <c r="B134" i="2"/>
  <c r="B133" i="2"/>
  <c r="B132" i="2"/>
  <c r="B131" i="2"/>
  <c r="B128" i="2"/>
  <c r="B127" i="2"/>
  <c r="B126" i="2"/>
  <c r="B124" i="2"/>
  <c r="B123" i="2"/>
  <c r="B122" i="2"/>
  <c r="B121" i="2"/>
  <c r="B120" i="2"/>
  <c r="B119" i="2"/>
  <c r="B117" i="2"/>
  <c r="B116" i="2"/>
  <c r="B115" i="2"/>
  <c r="B114" i="2"/>
  <c r="B113" i="2"/>
  <c r="B112" i="2"/>
  <c r="B110" i="2"/>
  <c r="B109" i="2"/>
  <c r="B108" i="2"/>
  <c r="B107" i="2"/>
  <c r="B106" i="2"/>
  <c r="B105" i="2"/>
  <c r="B103" i="2"/>
  <c r="B102" i="2"/>
  <c r="B101" i="2"/>
  <c r="B100" i="2"/>
  <c r="B99" i="2"/>
  <c r="B96" i="2"/>
  <c r="B95" i="2"/>
  <c r="B94" i="2"/>
  <c r="B93" i="2"/>
  <c r="B92" i="2"/>
  <c r="B91" i="2"/>
  <c r="B90" i="2"/>
  <c r="B89" i="2"/>
  <c r="B88" i="2"/>
  <c r="B87" i="2"/>
  <c r="B85" i="2"/>
  <c r="B84" i="2"/>
  <c r="B82" i="2"/>
  <c r="B81" i="2"/>
  <c r="B80" i="2"/>
  <c r="B79" i="2"/>
  <c r="B78" i="2"/>
  <c r="B77" i="2"/>
  <c r="B76" i="2"/>
  <c r="B75" i="2"/>
  <c r="B74" i="2"/>
  <c r="B73" i="2"/>
  <c r="B72" i="2"/>
  <c r="B71" i="2"/>
  <c r="B70" i="2"/>
  <c r="B69" i="2"/>
  <c r="B68" i="2"/>
  <c r="B67" i="2"/>
  <c r="B65" i="2"/>
  <c r="B64" i="2"/>
  <c r="B63" i="2"/>
  <c r="B62" i="2"/>
  <c r="B61" i="2"/>
  <c r="B60" i="2"/>
  <c r="B59" i="2"/>
  <c r="B58" i="2"/>
  <c r="B57" i="2"/>
  <c r="B56" i="2"/>
  <c r="B54" i="2"/>
  <c r="B53" i="2"/>
  <c r="B52" i="2"/>
  <c r="B51" i="2"/>
  <c r="B50" i="2"/>
  <c r="B49" i="2"/>
  <c r="B46" i="2"/>
  <c r="B45" i="2"/>
  <c r="B43" i="2"/>
  <c r="B42" i="2"/>
  <c r="B41" i="2"/>
  <c r="B40" i="2"/>
  <c r="B38" i="2"/>
  <c r="B37" i="2"/>
  <c r="B36" i="2"/>
  <c r="B35" i="2"/>
  <c r="B34" i="2"/>
  <c r="B33" i="2"/>
  <c r="B32" i="2"/>
  <c r="B30" i="2"/>
  <c r="B29" i="2"/>
  <c r="B28" i="2"/>
  <c r="B26" i="2"/>
  <c r="B25" i="2"/>
  <c r="B24" i="2"/>
  <c r="B23" i="2"/>
  <c r="B22" i="2"/>
  <c r="B21" i="2"/>
  <c r="B20" i="2"/>
  <c r="B19" i="2"/>
  <c r="B18" i="2"/>
  <c r="B17" i="2"/>
  <c r="B16" i="2"/>
  <c r="B15" i="2"/>
  <c r="B14" i="2"/>
  <c r="B13" i="2"/>
  <c r="B11" i="2"/>
  <c r="B9" i="2"/>
  <c r="B8" i="2"/>
  <c r="B7" i="2"/>
  <c r="B6" i="2"/>
  <c r="B5" i="2"/>
  <c r="S5" i="2" s="1"/>
  <c r="H8" i="2"/>
  <c r="H512" i="2"/>
  <c r="H511" i="2"/>
  <c r="H510" i="2"/>
  <c r="H508" i="2"/>
  <c r="H507" i="2"/>
  <c r="H506" i="2"/>
  <c r="H503" i="2"/>
  <c r="H501" i="2"/>
  <c r="H500" i="2"/>
  <c r="H499" i="2"/>
  <c r="H498" i="2"/>
  <c r="H497" i="2"/>
  <c r="H496" i="2"/>
  <c r="H495" i="2"/>
  <c r="H494" i="2"/>
  <c r="H490" i="2"/>
  <c r="H488" i="2"/>
  <c r="H487" i="2"/>
  <c r="H486" i="2"/>
  <c r="H484" i="2"/>
  <c r="H481" i="2"/>
  <c r="H479" i="2"/>
  <c r="H477" i="2"/>
  <c r="H475" i="2"/>
  <c r="H474" i="2"/>
  <c r="H473" i="2"/>
  <c r="H470" i="2"/>
  <c r="H469" i="2"/>
  <c r="H468" i="2"/>
  <c r="H467" i="2"/>
  <c r="H466" i="2"/>
  <c r="H465" i="2"/>
  <c r="H464" i="2"/>
  <c r="H463" i="2"/>
  <c r="H462" i="2"/>
  <c r="H461" i="2"/>
  <c r="H459" i="2"/>
  <c r="H456" i="2"/>
  <c r="H455" i="2"/>
  <c r="H454" i="2"/>
  <c r="H452" i="2"/>
  <c r="H450" i="2"/>
  <c r="H449" i="2"/>
  <c r="H448" i="2"/>
  <c r="H447" i="2"/>
  <c r="H446" i="2"/>
  <c r="H445" i="2"/>
  <c r="H444" i="2"/>
  <c r="H443" i="2"/>
  <c r="H441" i="2"/>
  <c r="H440" i="2"/>
  <c r="H439" i="2"/>
  <c r="H437" i="2"/>
  <c r="H435" i="2"/>
  <c r="H434" i="2"/>
  <c r="H433" i="2"/>
  <c r="H432" i="2"/>
  <c r="H431" i="2"/>
  <c r="H430" i="2"/>
  <c r="H429" i="2"/>
  <c r="H428" i="2"/>
  <c r="H425" i="2"/>
  <c r="H424" i="2"/>
  <c r="H423" i="2"/>
  <c r="H421" i="2"/>
  <c r="H420" i="2"/>
  <c r="H419" i="2"/>
  <c r="H418" i="2"/>
  <c r="H417" i="2"/>
  <c r="H416" i="2"/>
  <c r="H415" i="2"/>
  <c r="H412" i="2"/>
  <c r="H411" i="2"/>
  <c r="H410" i="2"/>
  <c r="H408" i="2"/>
  <c r="H407" i="2"/>
  <c r="H406" i="2"/>
  <c r="H404" i="2"/>
  <c r="H403" i="2"/>
  <c r="H401" i="2"/>
  <c r="H400" i="2"/>
  <c r="H399" i="2"/>
  <c r="H398" i="2"/>
  <c r="H397" i="2"/>
  <c r="H396" i="2"/>
  <c r="H395" i="2"/>
  <c r="H392" i="2"/>
  <c r="H391" i="2"/>
  <c r="H390" i="2"/>
  <c r="H388" i="2"/>
  <c r="H387" i="2"/>
  <c r="H385" i="2"/>
  <c r="H384" i="2"/>
  <c r="H383" i="2"/>
  <c r="H382" i="2"/>
  <c r="H381" i="2"/>
  <c r="H380" i="2"/>
  <c r="H379" i="2"/>
  <c r="H376" i="2"/>
  <c r="H375" i="2"/>
  <c r="H374" i="2"/>
  <c r="H372" i="2"/>
  <c r="H371" i="2"/>
  <c r="H370" i="2"/>
  <c r="H369" i="2"/>
  <c r="H368" i="2"/>
  <c r="H367" i="2"/>
  <c r="H366" i="2"/>
  <c r="H365" i="2"/>
  <c r="H364" i="2"/>
  <c r="H363" i="2"/>
  <c r="H362" i="2"/>
  <c r="H359" i="2"/>
  <c r="H357" i="2"/>
  <c r="H356" i="2"/>
  <c r="H355" i="2"/>
  <c r="H353" i="2"/>
  <c r="H352" i="2"/>
  <c r="H351" i="2"/>
  <c r="H350" i="2"/>
  <c r="H349" i="2"/>
  <c r="H348" i="2"/>
  <c r="H345" i="2"/>
  <c r="H343" i="2"/>
  <c r="H342" i="2"/>
  <c r="H340" i="2"/>
  <c r="H339" i="2"/>
  <c r="H338" i="2"/>
  <c r="H337" i="2"/>
  <c r="H336" i="2"/>
  <c r="H327" i="2"/>
  <c r="H326" i="2"/>
  <c r="H325" i="2"/>
  <c r="H323" i="2"/>
  <c r="H322" i="2"/>
  <c r="H321" i="2"/>
  <c r="H320" i="2"/>
  <c r="H319" i="2"/>
  <c r="H318" i="2"/>
  <c r="H316" i="2"/>
  <c r="H315" i="2"/>
  <c r="H314" i="2"/>
  <c r="H313" i="2"/>
  <c r="H312" i="2"/>
  <c r="H311" i="2"/>
  <c r="H310" i="2"/>
  <c r="H309" i="2"/>
  <c r="H307" i="2"/>
  <c r="H306" i="2"/>
  <c r="H305" i="2"/>
  <c r="H304" i="2"/>
  <c r="H303" i="2"/>
  <c r="H302" i="2"/>
  <c r="H301" i="2"/>
  <c r="H300" i="2"/>
  <c r="H298" i="2"/>
  <c r="H297" i="2"/>
  <c r="H296" i="2"/>
  <c r="H295" i="2"/>
  <c r="H294" i="2"/>
  <c r="H293" i="2"/>
  <c r="H292" i="2"/>
  <c r="H291" i="2"/>
  <c r="H289" i="2"/>
  <c r="H288" i="2"/>
  <c r="H287" i="2"/>
  <c r="H282" i="2"/>
  <c r="H281" i="2"/>
  <c r="H280" i="2"/>
  <c r="H279" i="2"/>
  <c r="H276" i="2"/>
  <c r="H275" i="2"/>
  <c r="H274" i="2"/>
  <c r="H273" i="2"/>
  <c r="H272" i="2"/>
  <c r="H270" i="2"/>
  <c r="H269" i="2"/>
  <c r="H268" i="2"/>
  <c r="H266" i="2"/>
  <c r="H265" i="2"/>
  <c r="H264" i="2"/>
  <c r="H263" i="2"/>
  <c r="H262" i="2"/>
  <c r="H261" i="2"/>
  <c r="H260" i="2"/>
  <c r="H259" i="2"/>
  <c r="H258" i="2"/>
  <c r="H257" i="2"/>
  <c r="H256" i="2"/>
  <c r="H255" i="2"/>
  <c r="H254" i="2"/>
  <c r="H252" i="2"/>
  <c r="H251" i="2"/>
  <c r="H250" i="2"/>
  <c r="H249" i="2"/>
  <c r="H248" i="2"/>
  <c r="H247" i="2"/>
  <c r="H246" i="2"/>
  <c r="H245" i="2"/>
  <c r="H244" i="2"/>
  <c r="H243" i="2"/>
  <c r="H242" i="2"/>
  <c r="H241" i="2"/>
  <c r="H240" i="2"/>
  <c r="H234" i="2"/>
  <c r="H233" i="2"/>
  <c r="H232" i="2"/>
  <c r="H231" i="2"/>
  <c r="H229" i="2"/>
  <c r="H228" i="2"/>
  <c r="H227" i="2"/>
  <c r="H226" i="2"/>
  <c r="H225" i="2"/>
  <c r="H223" i="2"/>
  <c r="H222" i="2"/>
  <c r="H221" i="2"/>
  <c r="H219" i="2"/>
  <c r="H218" i="2"/>
  <c r="H217" i="2"/>
  <c r="H215" i="2"/>
  <c r="H214" i="2"/>
  <c r="H212" i="2"/>
  <c r="H211" i="2"/>
  <c r="H210" i="2"/>
  <c r="H209" i="2"/>
  <c r="H208" i="2"/>
  <c r="H207" i="2"/>
  <c r="H206" i="2"/>
  <c r="H205" i="2"/>
  <c r="H204" i="2"/>
  <c r="H203" i="2"/>
  <c r="H201" i="2"/>
  <c r="H200" i="2"/>
  <c r="H199" i="2"/>
  <c r="H198" i="2"/>
  <c r="H197" i="2"/>
  <c r="H196" i="2"/>
  <c r="H195" i="2"/>
  <c r="H194" i="2"/>
  <c r="H193" i="2"/>
  <c r="H192" i="2"/>
  <c r="H189" i="2"/>
  <c r="H188" i="2"/>
  <c r="H186" i="2"/>
  <c r="H185" i="2"/>
  <c r="H184" i="2"/>
  <c r="H183" i="2"/>
  <c r="H181" i="2"/>
  <c r="H180" i="2"/>
  <c r="H178" i="2"/>
  <c r="H177" i="2"/>
  <c r="H176" i="2"/>
  <c r="H175" i="2"/>
  <c r="H172" i="2"/>
  <c r="H171" i="2"/>
  <c r="H169" i="2"/>
  <c r="H168" i="2"/>
  <c r="H167" i="2"/>
  <c r="H166" i="2"/>
  <c r="H165" i="2"/>
  <c r="H164" i="2"/>
  <c r="H163" i="2"/>
  <c r="H161" i="2"/>
  <c r="H160" i="2"/>
  <c r="H159" i="2"/>
  <c r="H158" i="2"/>
  <c r="H157" i="2"/>
  <c r="H156" i="2"/>
  <c r="H155" i="2"/>
  <c r="H153" i="2"/>
  <c r="H152" i="2"/>
  <c r="H151" i="2"/>
  <c r="H150" i="2"/>
  <c r="H149" i="2"/>
  <c r="H148" i="2"/>
  <c r="H147" i="2"/>
  <c r="H146" i="2"/>
  <c r="H145" i="2"/>
  <c r="H144" i="2"/>
  <c r="H143" i="2"/>
  <c r="H141" i="2"/>
  <c r="H140" i="2"/>
  <c r="H139" i="2"/>
  <c r="H138" i="2"/>
  <c r="H137" i="2"/>
  <c r="H136" i="2"/>
  <c r="H135" i="2"/>
  <c r="H134" i="2"/>
  <c r="H133" i="2"/>
  <c r="H132" i="2"/>
  <c r="H127" i="2"/>
  <c r="H126" i="2"/>
  <c r="H124" i="2"/>
  <c r="H123" i="2"/>
  <c r="H122" i="2"/>
  <c r="H121" i="2"/>
  <c r="H120" i="2"/>
  <c r="H119" i="2"/>
  <c r="H117" i="2"/>
  <c r="H116" i="2"/>
  <c r="H115" i="2"/>
  <c r="H114" i="2"/>
  <c r="H113" i="2"/>
  <c r="H112" i="2"/>
  <c r="H110" i="2"/>
  <c r="H109" i="2"/>
  <c r="H108" i="2"/>
  <c r="H107" i="2"/>
  <c r="H106" i="2"/>
  <c r="H105" i="2"/>
  <c r="H103" i="2"/>
  <c r="H102" i="2"/>
  <c r="H101" i="2"/>
  <c r="H100" i="2"/>
  <c r="H99" i="2"/>
  <c r="H96" i="2"/>
  <c r="H95" i="2"/>
  <c r="H94" i="2"/>
  <c r="H93" i="2"/>
  <c r="H92" i="2"/>
  <c r="H91" i="2"/>
  <c r="H90" i="2"/>
  <c r="H89" i="2"/>
  <c r="H88" i="2"/>
  <c r="H87" i="2"/>
  <c r="H85" i="2"/>
  <c r="H84" i="2"/>
  <c r="H82" i="2"/>
  <c r="H81" i="2"/>
  <c r="H80" i="2"/>
  <c r="H79" i="2"/>
  <c r="H78" i="2"/>
  <c r="H77" i="2"/>
  <c r="H76" i="2"/>
  <c r="H75" i="2"/>
  <c r="H74" i="2"/>
  <c r="H73" i="2"/>
  <c r="H72" i="2"/>
  <c r="H71" i="2"/>
  <c r="H70" i="2"/>
  <c r="H69" i="2"/>
  <c r="H68" i="2"/>
  <c r="H67" i="2"/>
  <c r="H65" i="2"/>
  <c r="H64" i="2"/>
  <c r="H63" i="2"/>
  <c r="H62" i="2"/>
  <c r="H61" i="2"/>
  <c r="H60" i="2"/>
  <c r="H59" i="2"/>
  <c r="H58" i="2"/>
  <c r="H57" i="2"/>
  <c r="H56" i="2"/>
  <c r="H54" i="2"/>
  <c r="H53" i="2"/>
  <c r="H52" i="2"/>
  <c r="H51" i="2"/>
  <c r="H50" i="2"/>
  <c r="H49" i="2"/>
  <c r="H46" i="2"/>
  <c r="H45" i="2"/>
  <c r="H43" i="2"/>
  <c r="H42" i="2"/>
  <c r="H41" i="2"/>
  <c r="H40" i="2"/>
  <c r="H38" i="2"/>
  <c r="H37" i="2"/>
  <c r="H36" i="2"/>
  <c r="H35" i="2"/>
  <c r="H34" i="2"/>
  <c r="H33" i="2"/>
  <c r="H32" i="2"/>
  <c r="H30" i="2"/>
  <c r="H29" i="2"/>
  <c r="H28" i="2"/>
  <c r="H26" i="2"/>
  <c r="H25" i="2"/>
  <c r="H24" i="2"/>
  <c r="H23" i="2"/>
  <c r="H22" i="2"/>
  <c r="H21" i="2"/>
  <c r="H20" i="2"/>
  <c r="H19" i="2"/>
  <c r="H18" i="2"/>
  <c r="H17" i="2"/>
  <c r="H16" i="2"/>
  <c r="H15" i="2"/>
  <c r="H14" i="2"/>
  <c r="H13" i="2"/>
  <c r="H11" i="2"/>
  <c r="H9" i="2"/>
  <c r="H7" i="2"/>
  <c r="E512" i="2"/>
  <c r="E511" i="2"/>
  <c r="E510" i="2"/>
  <c r="E508" i="2"/>
  <c r="E507" i="2"/>
  <c r="E506" i="2"/>
  <c r="E503" i="2"/>
  <c r="E501" i="2"/>
  <c r="E500" i="2"/>
  <c r="E499" i="2"/>
  <c r="E498" i="2"/>
  <c r="E497" i="2"/>
  <c r="E496" i="2"/>
  <c r="E495" i="2"/>
  <c r="E494" i="2"/>
  <c r="E490" i="2"/>
  <c r="E488" i="2"/>
  <c r="E487" i="2"/>
  <c r="E486" i="2"/>
  <c r="E484" i="2"/>
  <c r="E481" i="2"/>
  <c r="E479" i="2"/>
  <c r="E477" i="2"/>
  <c r="E475" i="2"/>
  <c r="E474" i="2"/>
  <c r="E473" i="2"/>
  <c r="E470" i="2"/>
  <c r="E469" i="2"/>
  <c r="E468" i="2"/>
  <c r="E467" i="2"/>
  <c r="E466" i="2"/>
  <c r="E465" i="2"/>
  <c r="E464" i="2"/>
  <c r="E463" i="2"/>
  <c r="E462" i="2"/>
  <c r="E461" i="2"/>
  <c r="E459" i="2"/>
  <c r="E456" i="2"/>
  <c r="E455" i="2"/>
  <c r="E454" i="2"/>
  <c r="E452" i="2"/>
  <c r="E450" i="2"/>
  <c r="E449" i="2"/>
  <c r="E448" i="2"/>
  <c r="E447" i="2"/>
  <c r="E446" i="2"/>
  <c r="E445" i="2"/>
  <c r="E444" i="2"/>
  <c r="E443" i="2"/>
  <c r="E441" i="2"/>
  <c r="E440" i="2"/>
  <c r="E439" i="2"/>
  <c r="E437" i="2"/>
  <c r="E435" i="2"/>
  <c r="E434" i="2"/>
  <c r="E433" i="2"/>
  <c r="E432" i="2"/>
  <c r="E431" i="2"/>
  <c r="E430" i="2"/>
  <c r="E429" i="2"/>
  <c r="E428" i="2"/>
  <c r="E425" i="2"/>
  <c r="E424" i="2"/>
  <c r="E423" i="2"/>
  <c r="E421" i="2"/>
  <c r="E420" i="2"/>
  <c r="E419" i="2"/>
  <c r="E418" i="2"/>
  <c r="E417" i="2"/>
  <c r="E416" i="2"/>
  <c r="E415" i="2"/>
  <c r="E412" i="2"/>
  <c r="E411" i="2"/>
  <c r="E410" i="2"/>
  <c r="E408" i="2"/>
  <c r="E407" i="2"/>
  <c r="E406" i="2"/>
  <c r="E404" i="2"/>
  <c r="E403" i="2"/>
  <c r="E401" i="2"/>
  <c r="E400" i="2"/>
  <c r="E399" i="2"/>
  <c r="E398" i="2"/>
  <c r="E397" i="2"/>
  <c r="E396" i="2"/>
  <c r="E395" i="2"/>
  <c r="E392" i="2"/>
  <c r="E391" i="2"/>
  <c r="E390" i="2"/>
  <c r="E388" i="2"/>
  <c r="E387" i="2"/>
  <c r="E385" i="2"/>
  <c r="E384" i="2"/>
  <c r="E383" i="2"/>
  <c r="E382" i="2"/>
  <c r="E381" i="2"/>
  <c r="E380" i="2"/>
  <c r="E379" i="2"/>
  <c r="E376" i="2"/>
  <c r="E375" i="2"/>
  <c r="E374" i="2"/>
  <c r="E372" i="2"/>
  <c r="E371" i="2"/>
  <c r="E370" i="2"/>
  <c r="E369" i="2"/>
  <c r="E368" i="2"/>
  <c r="E367" i="2"/>
  <c r="E366" i="2"/>
  <c r="E365" i="2"/>
  <c r="E364" i="2"/>
  <c r="E363" i="2"/>
  <c r="E362" i="2"/>
  <c r="E359" i="2"/>
  <c r="E357" i="2"/>
  <c r="E356" i="2"/>
  <c r="E355" i="2"/>
  <c r="E353" i="2"/>
  <c r="E352" i="2"/>
  <c r="E351" i="2"/>
  <c r="E350" i="2"/>
  <c r="E349" i="2"/>
  <c r="E348" i="2"/>
  <c r="E345" i="2"/>
  <c r="E343" i="2"/>
  <c r="E342" i="2"/>
  <c r="E340" i="2"/>
  <c r="E339" i="2"/>
  <c r="E338" i="2"/>
  <c r="E337" i="2"/>
  <c r="E336" i="2"/>
  <c r="E335" i="2"/>
  <c r="E327" i="2"/>
  <c r="E326" i="2"/>
  <c r="E325" i="2"/>
  <c r="E323" i="2"/>
  <c r="E322" i="2"/>
  <c r="E321" i="2"/>
  <c r="E320" i="2"/>
  <c r="E319" i="2"/>
  <c r="E318" i="2"/>
  <c r="E316" i="2"/>
  <c r="E315" i="2"/>
  <c r="E314" i="2"/>
  <c r="E313" i="2"/>
  <c r="E312" i="2"/>
  <c r="E311" i="2"/>
  <c r="E310" i="2"/>
  <c r="E309" i="2"/>
  <c r="E307" i="2"/>
  <c r="E306" i="2"/>
  <c r="E305" i="2"/>
  <c r="E304" i="2"/>
  <c r="E303" i="2"/>
  <c r="E302" i="2"/>
  <c r="E301" i="2"/>
  <c r="E300" i="2"/>
  <c r="E298" i="2"/>
  <c r="E297" i="2"/>
  <c r="E296" i="2"/>
  <c r="E295" i="2"/>
  <c r="E294" i="2"/>
  <c r="E293" i="2"/>
  <c r="E292" i="2"/>
  <c r="E291" i="2"/>
  <c r="E289" i="2"/>
  <c r="E288" i="2"/>
  <c r="E287" i="2"/>
  <c r="E282" i="2"/>
  <c r="E281" i="2"/>
  <c r="E280" i="2"/>
  <c r="E279" i="2"/>
  <c r="E276" i="2"/>
  <c r="E275" i="2"/>
  <c r="E274" i="2"/>
  <c r="E273" i="2"/>
  <c r="E272" i="2"/>
  <c r="E270" i="2"/>
  <c r="E269" i="2"/>
  <c r="E268" i="2"/>
  <c r="E266" i="2"/>
  <c r="E265" i="2"/>
  <c r="E264" i="2"/>
  <c r="E263" i="2"/>
  <c r="E262" i="2"/>
  <c r="E261" i="2"/>
  <c r="E260" i="2"/>
  <c r="E259" i="2"/>
  <c r="E258" i="2"/>
  <c r="E257" i="2"/>
  <c r="E256" i="2"/>
  <c r="E255" i="2"/>
  <c r="E254" i="2"/>
  <c r="E252" i="2"/>
  <c r="E251" i="2"/>
  <c r="E250" i="2"/>
  <c r="E249" i="2"/>
  <c r="E248" i="2"/>
  <c r="E247" i="2"/>
  <c r="E246" i="2"/>
  <c r="E245" i="2"/>
  <c r="E244" i="2"/>
  <c r="E243" i="2"/>
  <c r="E242" i="2"/>
  <c r="E241" i="2"/>
  <c r="E240" i="2"/>
  <c r="E236" i="2"/>
  <c r="E234" i="2"/>
  <c r="E233" i="2"/>
  <c r="E232" i="2"/>
  <c r="E231" i="2"/>
  <c r="E229" i="2"/>
  <c r="E228" i="2"/>
  <c r="E227" i="2"/>
  <c r="E226" i="2"/>
  <c r="E225" i="2"/>
  <c r="E223" i="2"/>
  <c r="E222" i="2"/>
  <c r="E221" i="2"/>
  <c r="E219" i="2"/>
  <c r="E218" i="2"/>
  <c r="E217" i="2"/>
  <c r="E215" i="2"/>
  <c r="E214" i="2"/>
  <c r="E212" i="2"/>
  <c r="E211" i="2"/>
  <c r="E210" i="2"/>
  <c r="E209" i="2"/>
  <c r="E208" i="2"/>
  <c r="E207" i="2"/>
  <c r="E206" i="2"/>
  <c r="E205" i="2"/>
  <c r="E204" i="2"/>
  <c r="E203" i="2"/>
  <c r="E201" i="2"/>
  <c r="E200" i="2"/>
  <c r="E199" i="2"/>
  <c r="E198" i="2"/>
  <c r="E197" i="2"/>
  <c r="E196" i="2"/>
  <c r="E195" i="2"/>
  <c r="E194" i="2"/>
  <c r="E193" i="2"/>
  <c r="E192" i="2"/>
  <c r="E189" i="2"/>
  <c r="E188" i="2"/>
  <c r="E186" i="2"/>
  <c r="E185" i="2"/>
  <c r="E184" i="2"/>
  <c r="E183" i="2"/>
  <c r="E181" i="2"/>
  <c r="E180" i="2"/>
  <c r="E178" i="2"/>
  <c r="E177" i="2"/>
  <c r="E176" i="2"/>
  <c r="E175" i="2"/>
  <c r="E172" i="2"/>
  <c r="E171" i="2"/>
  <c r="E169" i="2"/>
  <c r="E168" i="2"/>
  <c r="E167" i="2"/>
  <c r="E166" i="2"/>
  <c r="E165" i="2"/>
  <c r="E164" i="2"/>
  <c r="E163" i="2"/>
  <c r="E161" i="2"/>
  <c r="E160" i="2"/>
  <c r="E159" i="2"/>
  <c r="E158" i="2"/>
  <c r="E157" i="2"/>
  <c r="E156" i="2"/>
  <c r="E155" i="2"/>
  <c r="E153" i="2"/>
  <c r="E152" i="2"/>
  <c r="E151" i="2"/>
  <c r="E150" i="2"/>
  <c r="E149" i="2"/>
  <c r="E148" i="2"/>
  <c r="E147" i="2"/>
  <c r="E146" i="2"/>
  <c r="E145" i="2"/>
  <c r="E144" i="2"/>
  <c r="E143" i="2"/>
  <c r="E141" i="2"/>
  <c r="E140" i="2"/>
  <c r="E139" i="2"/>
  <c r="E138" i="2"/>
  <c r="E137" i="2"/>
  <c r="E136" i="2"/>
  <c r="E135" i="2"/>
  <c r="E134" i="2"/>
  <c r="E133" i="2"/>
  <c r="E132" i="2"/>
  <c r="E131" i="2"/>
  <c r="E128" i="2"/>
  <c r="E127" i="2"/>
  <c r="E126" i="2"/>
  <c r="E124" i="2"/>
  <c r="E123" i="2"/>
  <c r="E122" i="2"/>
  <c r="E121" i="2"/>
  <c r="E120" i="2"/>
  <c r="E119" i="2"/>
  <c r="E117" i="2"/>
  <c r="E116" i="2"/>
  <c r="E115" i="2"/>
  <c r="E114" i="2"/>
  <c r="E113" i="2"/>
  <c r="E112" i="2"/>
  <c r="E110" i="2"/>
  <c r="E109" i="2"/>
  <c r="E108" i="2"/>
  <c r="E107" i="2"/>
  <c r="E106" i="2"/>
  <c r="E105" i="2"/>
  <c r="E103" i="2"/>
  <c r="E102" i="2"/>
  <c r="E101" i="2"/>
  <c r="E100" i="2"/>
  <c r="E99" i="2"/>
  <c r="E96" i="2"/>
  <c r="E95" i="2"/>
  <c r="E94" i="2"/>
  <c r="E93" i="2"/>
  <c r="E92" i="2"/>
  <c r="E91" i="2"/>
  <c r="E90" i="2"/>
  <c r="E89" i="2"/>
  <c r="E88" i="2"/>
  <c r="E87" i="2"/>
  <c r="E85" i="2"/>
  <c r="E84" i="2"/>
  <c r="E82" i="2"/>
  <c r="E81" i="2"/>
  <c r="E80" i="2"/>
  <c r="E79" i="2"/>
  <c r="E78" i="2"/>
  <c r="E77" i="2"/>
  <c r="E76" i="2"/>
  <c r="E75" i="2"/>
  <c r="E74" i="2"/>
  <c r="E73" i="2"/>
  <c r="E72" i="2"/>
  <c r="E71" i="2"/>
  <c r="E70" i="2"/>
  <c r="E69" i="2"/>
  <c r="E68" i="2"/>
  <c r="E67" i="2"/>
  <c r="E65" i="2"/>
  <c r="E64" i="2"/>
  <c r="E63" i="2"/>
  <c r="E62" i="2"/>
  <c r="E61" i="2"/>
  <c r="E60" i="2"/>
  <c r="E59" i="2"/>
  <c r="E58" i="2"/>
  <c r="E57" i="2"/>
  <c r="E56" i="2"/>
  <c r="E54" i="2"/>
  <c r="E53" i="2"/>
  <c r="E52" i="2"/>
  <c r="E51" i="2"/>
  <c r="E50" i="2"/>
  <c r="E49" i="2"/>
  <c r="E46" i="2"/>
  <c r="E45" i="2"/>
  <c r="E43" i="2"/>
  <c r="E42" i="2"/>
  <c r="E41" i="2"/>
  <c r="E40" i="2"/>
  <c r="E38" i="2"/>
  <c r="E37" i="2"/>
  <c r="E36" i="2"/>
  <c r="E35" i="2"/>
  <c r="E34" i="2"/>
  <c r="E33" i="2"/>
  <c r="E32" i="2"/>
  <c r="E30" i="2"/>
  <c r="E29" i="2"/>
  <c r="E28" i="2"/>
  <c r="E26" i="2"/>
  <c r="E25" i="2"/>
  <c r="E24" i="2"/>
  <c r="E23" i="2"/>
  <c r="E22" i="2"/>
  <c r="E21" i="2"/>
  <c r="E20" i="2"/>
  <c r="E19" i="2"/>
  <c r="E18" i="2"/>
  <c r="E17" i="2"/>
  <c r="E16" i="2"/>
  <c r="E15" i="2"/>
  <c r="E14" i="2"/>
  <c r="E13" i="2"/>
  <c r="E11" i="2"/>
  <c r="E9" i="2"/>
  <c r="E8" i="2"/>
  <c r="E7" i="2"/>
  <c r="E6" i="2"/>
  <c r="E5" i="2"/>
  <c r="M516" i="2" a="1"/>
  <c r="M516" i="2" s="1"/>
  <c r="L516" i="2" s="1"/>
  <c r="M515" i="2" a="1"/>
  <c r="M515" i="2" s="1"/>
  <c r="M514" i="2" a="1"/>
  <c r="M514" i="2" s="1"/>
  <c r="M512" i="2" a="1"/>
  <c r="M512" i="2" s="1"/>
  <c r="M511" i="2" a="1"/>
  <c r="M511" i="2" s="1"/>
  <c r="M510" i="2" a="1"/>
  <c r="M510" i="2" s="1"/>
  <c r="M508" i="2" a="1"/>
  <c r="M508" i="2" s="1"/>
  <c r="M507" i="2" a="1"/>
  <c r="M507" i="2" s="1"/>
  <c r="M506" i="2" a="1"/>
  <c r="M506" i="2" s="1"/>
  <c r="M503" i="2" a="1"/>
  <c r="M503" i="2" s="1"/>
  <c r="M501" i="2" a="1"/>
  <c r="M501" i="2" s="1"/>
  <c r="M500" i="2" a="1"/>
  <c r="M500" i="2" s="1"/>
  <c r="M499" i="2" a="1"/>
  <c r="M499" i="2" s="1"/>
  <c r="L499" i="2" s="1"/>
  <c r="M498" i="2" a="1"/>
  <c r="M498" i="2" s="1"/>
  <c r="L498" i="2" s="1"/>
  <c r="M497" i="2" a="1"/>
  <c r="M497" i="2" s="1"/>
  <c r="L497" i="2" s="1"/>
  <c r="M496" i="2" a="1"/>
  <c r="M496" i="2" s="1"/>
  <c r="M495" i="2" a="1"/>
  <c r="M495" i="2" s="1"/>
  <c r="M494" i="2" a="1"/>
  <c r="M494" i="2" s="1"/>
  <c r="M490" i="2" a="1"/>
  <c r="M490" i="2" s="1"/>
  <c r="M488" i="2" a="1"/>
  <c r="M488" i="2" s="1"/>
  <c r="M487" i="2" a="1"/>
  <c r="M487" i="2" s="1"/>
  <c r="M486" i="2" a="1"/>
  <c r="M486" i="2" s="1"/>
  <c r="M484" i="2" a="1"/>
  <c r="M484" i="2" s="1"/>
  <c r="M481" i="2" a="1"/>
  <c r="M481" i="2" s="1"/>
  <c r="L481" i="2" s="1"/>
  <c r="M479" i="2" a="1"/>
  <c r="M479" i="2" s="1"/>
  <c r="L479" i="2" s="1"/>
  <c r="M477" i="2" a="1"/>
  <c r="M477" i="2" s="1"/>
  <c r="L477" i="2" s="1"/>
  <c r="M475" i="2" a="1"/>
  <c r="M475" i="2" s="1"/>
  <c r="L475" i="2" s="1"/>
  <c r="M474" i="2" a="1"/>
  <c r="M474" i="2" s="1"/>
  <c r="M473" i="2" a="1"/>
  <c r="M473" i="2" s="1"/>
  <c r="L473" i="2" s="1"/>
  <c r="M470" i="2" a="1"/>
  <c r="M470" i="2" s="1"/>
  <c r="M469" i="2" a="1"/>
  <c r="M469" i="2" s="1"/>
  <c r="M468" i="2" a="1"/>
  <c r="M468" i="2" s="1"/>
  <c r="M467" i="2" a="1"/>
  <c r="M467" i="2" s="1"/>
  <c r="M466" i="2" a="1"/>
  <c r="M466" i="2" s="1"/>
  <c r="M465" i="2" a="1"/>
  <c r="M465" i="2" s="1"/>
  <c r="M464" i="2" a="1"/>
  <c r="M464" i="2" s="1"/>
  <c r="M463" i="2" a="1"/>
  <c r="M463" i="2" s="1"/>
  <c r="L463" i="2" s="1"/>
  <c r="M462" i="2" a="1"/>
  <c r="M462" i="2" s="1"/>
  <c r="L462" i="2" s="1"/>
  <c r="M461" i="2" a="1"/>
  <c r="M461" i="2" s="1"/>
  <c r="L461" i="2" s="1"/>
  <c r="M459" i="2" a="1"/>
  <c r="M459" i="2" s="1"/>
  <c r="L459" i="2" s="1"/>
  <c r="M456" i="2" a="1"/>
  <c r="M456" i="2" s="1"/>
  <c r="L456" i="2" s="1"/>
  <c r="M455" i="2" a="1"/>
  <c r="M455" i="2" s="1"/>
  <c r="L455" i="2" s="1"/>
  <c r="M454" i="2" a="1"/>
  <c r="M454" i="2" s="1"/>
  <c r="L454" i="2" s="1"/>
  <c r="M452" i="2" a="1"/>
  <c r="M452" i="2" s="1"/>
  <c r="M450" i="2" a="1"/>
  <c r="M450" i="2" s="1"/>
  <c r="M449" i="2" a="1"/>
  <c r="M449" i="2" s="1"/>
  <c r="M448" i="2" a="1"/>
  <c r="M448" i="2" s="1"/>
  <c r="M447" i="2" a="1"/>
  <c r="M447" i="2" s="1"/>
  <c r="M446" i="2" a="1"/>
  <c r="M446" i="2" s="1"/>
  <c r="M445" i="2" a="1"/>
  <c r="M445" i="2" s="1"/>
  <c r="M444" i="2" a="1"/>
  <c r="M444" i="2" s="1"/>
  <c r="L444" i="2" s="1"/>
  <c r="M443" i="2" a="1"/>
  <c r="M443" i="2" s="1"/>
  <c r="L443" i="2" s="1"/>
  <c r="M441" i="2" a="1"/>
  <c r="M441" i="2" s="1"/>
  <c r="L441" i="2" s="1"/>
  <c r="M440" i="2" a="1"/>
  <c r="M440" i="2" s="1"/>
  <c r="L440" i="2" s="1"/>
  <c r="M439" i="2" a="1"/>
  <c r="M439" i="2" s="1"/>
  <c r="M437" i="2" a="1"/>
  <c r="M437" i="2" s="1"/>
  <c r="M435" i="2" a="1"/>
  <c r="M435" i="2" s="1"/>
  <c r="M434" i="2" a="1"/>
  <c r="M434" i="2" s="1"/>
  <c r="M433" i="2" a="1"/>
  <c r="M433" i="2" s="1"/>
  <c r="M432" i="2" a="1"/>
  <c r="M432" i="2" s="1"/>
  <c r="M431" i="2" a="1"/>
  <c r="M431" i="2" s="1"/>
  <c r="M430" i="2" a="1"/>
  <c r="M430" i="2" s="1"/>
  <c r="M429" i="2" a="1"/>
  <c r="M429" i="2" s="1"/>
  <c r="M428" i="2" a="1"/>
  <c r="M428" i="2" s="1"/>
  <c r="M425" i="2" a="1"/>
  <c r="M425" i="2" s="1"/>
  <c r="L425" i="2" s="1"/>
  <c r="M424" i="2" a="1"/>
  <c r="M424" i="2" s="1"/>
  <c r="L424" i="2" s="1"/>
  <c r="M423" i="2" a="1"/>
  <c r="M423" i="2" s="1"/>
  <c r="M421" i="2" a="1"/>
  <c r="M421" i="2" s="1"/>
  <c r="M420" i="2" a="1"/>
  <c r="M420" i="2" s="1"/>
  <c r="M419" i="2" a="1"/>
  <c r="M419" i="2" s="1"/>
  <c r="M418" i="2" a="1"/>
  <c r="M418" i="2" s="1"/>
  <c r="L418" i="2" s="1"/>
  <c r="M417" i="2" a="1"/>
  <c r="M417" i="2" s="1"/>
  <c r="L417" i="2" s="1"/>
  <c r="M416" i="2" a="1"/>
  <c r="M416" i="2" s="1"/>
  <c r="L416" i="2" s="1"/>
  <c r="M415" i="2" a="1"/>
  <c r="M415" i="2" s="1"/>
  <c r="M412" i="2" a="1"/>
  <c r="M412" i="2" s="1"/>
  <c r="M411" i="2" a="1"/>
  <c r="M411" i="2" s="1"/>
  <c r="M410" i="2" a="1"/>
  <c r="M410" i="2" s="1"/>
  <c r="M408" i="2" a="1"/>
  <c r="M408" i="2" s="1"/>
  <c r="M407" i="2" a="1"/>
  <c r="M407" i="2" s="1"/>
  <c r="L407" i="2" s="1"/>
  <c r="M406" i="2" a="1"/>
  <c r="M406" i="2" s="1"/>
  <c r="M404" i="2" a="1"/>
  <c r="M404" i="2" s="1"/>
  <c r="M403" i="2" a="1"/>
  <c r="M403" i="2" s="1"/>
  <c r="M401" i="2" a="1"/>
  <c r="M401" i="2" s="1"/>
  <c r="M400" i="2" a="1"/>
  <c r="M400" i="2" s="1"/>
  <c r="M399" i="2" a="1"/>
  <c r="M399" i="2" s="1"/>
  <c r="L399" i="2" s="1"/>
  <c r="M398" i="2" a="1"/>
  <c r="M398" i="2" s="1"/>
  <c r="L398" i="2" s="1"/>
  <c r="M397" i="2" a="1"/>
  <c r="M397" i="2" s="1"/>
  <c r="L397" i="2" s="1"/>
  <c r="M396" i="2" a="1"/>
  <c r="M396" i="2" s="1"/>
  <c r="M395" i="2" a="1"/>
  <c r="M395" i="2" s="1"/>
  <c r="L395" i="2" s="1"/>
  <c r="M392" i="2" a="1"/>
  <c r="M392" i="2" s="1"/>
  <c r="L392" i="2" s="1"/>
  <c r="M391" i="2" a="1"/>
  <c r="M391" i="2" s="1"/>
  <c r="M390" i="2" a="1"/>
  <c r="M390" i="2" s="1"/>
  <c r="M388" i="2" a="1"/>
  <c r="M388" i="2" s="1"/>
  <c r="M387" i="2" a="1"/>
  <c r="M387" i="2" s="1"/>
  <c r="M385" i="2" a="1"/>
  <c r="M385" i="2" s="1"/>
  <c r="L385" i="2" s="1"/>
  <c r="M384" i="2" a="1"/>
  <c r="M384" i="2" s="1"/>
  <c r="L384" i="2" s="1"/>
  <c r="M383" i="2" a="1"/>
  <c r="M383" i="2" s="1"/>
  <c r="L383" i="2" s="1"/>
  <c r="M382" i="2" a="1"/>
  <c r="M382" i="2" s="1"/>
  <c r="L382" i="2" s="1"/>
  <c r="M381" i="2" a="1"/>
  <c r="M381" i="2" s="1"/>
  <c r="L381" i="2" s="1"/>
  <c r="M380" i="2" a="1"/>
  <c r="M380" i="2" s="1"/>
  <c r="L380" i="2" s="1"/>
  <c r="M379" i="2" a="1"/>
  <c r="M379" i="2" s="1"/>
  <c r="L379" i="2" s="1"/>
  <c r="M376" i="2" a="1"/>
  <c r="M376" i="2" s="1"/>
  <c r="M375" i="2" a="1"/>
  <c r="M375" i="2" s="1"/>
  <c r="M374" i="2" a="1"/>
  <c r="M374" i="2" s="1"/>
  <c r="M372" i="2" a="1"/>
  <c r="M372" i="2" s="1"/>
  <c r="M371" i="2" a="1"/>
  <c r="M371" i="2" s="1"/>
  <c r="M370" i="2" a="1"/>
  <c r="M370" i="2" s="1"/>
  <c r="M369" i="2" a="1"/>
  <c r="M369" i="2" s="1"/>
  <c r="M368" i="2" a="1"/>
  <c r="M368" i="2" s="1"/>
  <c r="M367" i="2" a="1"/>
  <c r="M367" i="2" s="1"/>
  <c r="L367" i="2" s="1"/>
  <c r="M366" i="2" a="1"/>
  <c r="M366" i="2" s="1"/>
  <c r="L366" i="2" s="1"/>
  <c r="M365" i="2" a="1"/>
  <c r="M365" i="2" s="1"/>
  <c r="L365" i="2" s="1"/>
  <c r="M364" i="2" a="1"/>
  <c r="M364" i="2" s="1"/>
  <c r="L364" i="2" s="1"/>
  <c r="M363" i="2" a="1"/>
  <c r="M363" i="2" s="1"/>
  <c r="L363" i="2" s="1"/>
  <c r="M362" i="2" a="1"/>
  <c r="M362" i="2" s="1"/>
  <c r="L362" i="2" s="1"/>
  <c r="M359" i="2" a="1"/>
  <c r="M359" i="2" s="1"/>
  <c r="M357" i="2" a="1"/>
  <c r="M357" i="2" s="1"/>
  <c r="M356" i="2" a="1"/>
  <c r="M356" i="2" s="1"/>
  <c r="M355" i="2" a="1"/>
  <c r="M355" i="2" s="1"/>
  <c r="M353" i="2" a="1"/>
  <c r="M353" i="2" s="1"/>
  <c r="M352" i="2" a="1"/>
  <c r="M352" i="2" s="1"/>
  <c r="M351" i="2" a="1"/>
  <c r="M351" i="2" s="1"/>
  <c r="M350" i="2" a="1"/>
  <c r="M350" i="2" s="1"/>
  <c r="M349" i="2" a="1"/>
  <c r="M349" i="2" s="1"/>
  <c r="M348" i="2" a="1"/>
  <c r="M348" i="2" s="1"/>
  <c r="L348" i="2" s="1"/>
  <c r="M345" i="2" a="1"/>
  <c r="M345" i="2" s="1"/>
  <c r="L345" i="2" s="1"/>
  <c r="M343" i="2" a="1"/>
  <c r="M343" i="2" s="1"/>
  <c r="M342" i="2" a="1"/>
  <c r="M342" i="2" s="1"/>
  <c r="M340" i="2" a="1"/>
  <c r="M340" i="2" s="1"/>
  <c r="M339" i="2" a="1"/>
  <c r="M339" i="2" s="1"/>
  <c r="M338" i="2" a="1"/>
  <c r="M338" i="2" s="1"/>
  <c r="M337" i="2" a="1"/>
  <c r="M337" i="2" s="1"/>
  <c r="M336" i="2" a="1"/>
  <c r="M336" i="2" s="1"/>
  <c r="L336" i="2" s="1"/>
  <c r="M335" i="2" a="1"/>
  <c r="M335" i="2" s="1"/>
  <c r="M332" i="2" a="1"/>
  <c r="M332" i="2" s="1"/>
  <c r="M331" i="2" a="1"/>
  <c r="M331" i="2" s="1"/>
  <c r="M330" i="2" a="1"/>
  <c r="M330" i="2" s="1"/>
  <c r="L330" i="2" s="1"/>
  <c r="M329" i="2" a="1"/>
  <c r="M329" i="2" s="1"/>
  <c r="L329" i="2" s="1"/>
  <c r="M327" i="2" a="1"/>
  <c r="M327" i="2" s="1"/>
  <c r="M326" i="2" a="1"/>
  <c r="M326" i="2" s="1"/>
  <c r="M325" i="2" a="1"/>
  <c r="M325" i="2" s="1"/>
  <c r="M323" i="2" a="1"/>
  <c r="M323" i="2" s="1"/>
  <c r="M322" i="2" a="1"/>
  <c r="M322" i="2" s="1"/>
  <c r="M321" i="2" a="1"/>
  <c r="M321" i="2" s="1"/>
  <c r="M320" i="2" a="1"/>
  <c r="M320" i="2" s="1"/>
  <c r="L320" i="2" s="1"/>
  <c r="M319" i="2" a="1"/>
  <c r="M319" i="2" s="1"/>
  <c r="M318" i="2" a="1"/>
  <c r="M318" i="2" s="1"/>
  <c r="L318" i="2" s="1"/>
  <c r="M316" i="2" a="1"/>
  <c r="M316" i="2" s="1"/>
  <c r="L316" i="2" s="1"/>
  <c r="M315" i="2" a="1"/>
  <c r="M315" i="2" s="1"/>
  <c r="M314" i="2" a="1"/>
  <c r="M314" i="2" s="1"/>
  <c r="M313" i="2" a="1"/>
  <c r="M313" i="2" s="1"/>
  <c r="L313" i="2" s="1"/>
  <c r="M312" i="2" a="1"/>
  <c r="M312" i="2" s="1"/>
  <c r="M311" i="2" a="1"/>
  <c r="M311" i="2" s="1"/>
  <c r="M310" i="2" a="1"/>
  <c r="M310" i="2" s="1"/>
  <c r="L310" i="2" s="1"/>
  <c r="M309" i="2" a="1"/>
  <c r="M309" i="2" s="1"/>
  <c r="L309" i="2" s="1"/>
  <c r="M307" i="2" a="1"/>
  <c r="M307" i="2" s="1"/>
  <c r="L307" i="2" s="1"/>
  <c r="M306" i="2" a="1"/>
  <c r="M306" i="2" s="1"/>
  <c r="L306" i="2" s="1"/>
  <c r="M305" i="2" a="1"/>
  <c r="M305" i="2" s="1"/>
  <c r="L305" i="2" s="1"/>
  <c r="M304" i="2" a="1"/>
  <c r="M304" i="2" s="1"/>
  <c r="M303" i="2" a="1"/>
  <c r="M303" i="2" s="1"/>
  <c r="M302" i="2" a="1"/>
  <c r="M302" i="2" s="1"/>
  <c r="L302" i="2" s="1"/>
  <c r="M301" i="2" a="1"/>
  <c r="M301" i="2" s="1"/>
  <c r="L301" i="2" s="1"/>
  <c r="M300" i="2" a="1"/>
  <c r="M300" i="2" s="1"/>
  <c r="M298" i="2" a="1"/>
  <c r="M298" i="2" s="1"/>
  <c r="M297" i="2" a="1"/>
  <c r="M297" i="2" s="1"/>
  <c r="M296" i="2" a="1"/>
  <c r="M296" i="2" s="1"/>
  <c r="M295" i="2" a="1"/>
  <c r="M295" i="2" s="1"/>
  <c r="M294" i="2" a="1"/>
  <c r="M294" i="2" s="1"/>
  <c r="M293" i="2" a="1"/>
  <c r="M293" i="2" s="1"/>
  <c r="L293" i="2" s="1"/>
  <c r="M292" i="2" a="1"/>
  <c r="M292" i="2" s="1"/>
  <c r="M291" i="2" a="1"/>
  <c r="M291" i="2" s="1"/>
  <c r="M289" i="2" a="1"/>
  <c r="M289" i="2" s="1"/>
  <c r="M288" i="2" a="1"/>
  <c r="M288" i="2" s="1"/>
  <c r="L288" i="2" s="1"/>
  <c r="M287" i="2" a="1"/>
  <c r="M287" i="2" s="1"/>
  <c r="M282" i="2" a="1"/>
  <c r="M282" i="2" s="1"/>
  <c r="M281" i="2" a="1"/>
  <c r="M281" i="2" s="1"/>
  <c r="M280" i="2" a="1"/>
  <c r="M280" i="2" s="1"/>
  <c r="M279" i="2" a="1"/>
  <c r="M279" i="2" s="1"/>
  <c r="M276" i="2" a="1"/>
  <c r="M276" i="2" s="1"/>
  <c r="M275" i="2" a="1"/>
  <c r="M275" i="2" s="1"/>
  <c r="M274" i="2" a="1"/>
  <c r="M274" i="2" s="1"/>
  <c r="L274" i="2" s="1"/>
  <c r="M273" i="2" a="1"/>
  <c r="M273" i="2" s="1"/>
  <c r="L273" i="2" s="1"/>
  <c r="M272" i="2" a="1"/>
  <c r="M272" i="2" s="1"/>
  <c r="L272" i="2" s="1"/>
  <c r="M270" i="2" a="1"/>
  <c r="M270" i="2" s="1"/>
  <c r="L270" i="2" s="1"/>
  <c r="M269" i="2" a="1"/>
  <c r="M269" i="2" s="1"/>
  <c r="L269" i="2" s="1"/>
  <c r="M268" i="2" a="1"/>
  <c r="M268" i="2" s="1"/>
  <c r="L268" i="2" s="1"/>
  <c r="M266" i="2" a="1"/>
  <c r="M266" i="2" s="1"/>
  <c r="L266" i="2" s="1"/>
  <c r="M265" i="2" a="1"/>
  <c r="M265" i="2" s="1"/>
  <c r="M264" i="2" a="1"/>
  <c r="M264" i="2" s="1"/>
  <c r="M263" i="2" a="1"/>
  <c r="M263" i="2" s="1"/>
  <c r="M262" i="2" a="1"/>
  <c r="M262" i="2" s="1"/>
  <c r="L262" i="2" s="1"/>
  <c r="M261" i="2" a="1"/>
  <c r="M261" i="2" s="1"/>
  <c r="L261" i="2" s="1"/>
  <c r="M260" i="2" a="1"/>
  <c r="M260" i="2" s="1"/>
  <c r="M259" i="2" a="1"/>
  <c r="M259" i="2" s="1"/>
  <c r="M258" i="2" a="1"/>
  <c r="M258" i="2" s="1"/>
  <c r="L258" i="2" s="1"/>
  <c r="M257" i="2" a="1"/>
  <c r="M257" i="2" s="1"/>
  <c r="L257" i="2" s="1"/>
  <c r="M256" i="2" a="1"/>
  <c r="M256" i="2" s="1"/>
  <c r="L256" i="2" s="1"/>
  <c r="M255" i="2" a="1"/>
  <c r="M255" i="2" s="1"/>
  <c r="L255" i="2" s="1"/>
  <c r="M254" i="2" a="1"/>
  <c r="M254" i="2" s="1"/>
  <c r="M252" i="2" a="1"/>
  <c r="M252" i="2" s="1"/>
  <c r="M251" i="2" a="1"/>
  <c r="M251" i="2" s="1"/>
  <c r="M250" i="2" a="1"/>
  <c r="M250" i="2" s="1"/>
  <c r="M249" i="2" a="1"/>
  <c r="M249" i="2" s="1"/>
  <c r="M248" i="2" a="1"/>
  <c r="M248" i="2" s="1"/>
  <c r="M247" i="2" a="1"/>
  <c r="M247" i="2" s="1"/>
  <c r="M246" i="2" a="1"/>
  <c r="M246" i="2" s="1"/>
  <c r="L246" i="2" s="1"/>
  <c r="M245" i="2" a="1"/>
  <c r="M245" i="2" s="1"/>
  <c r="M244" i="2" a="1"/>
  <c r="M244" i="2" s="1"/>
  <c r="M243" i="2" a="1"/>
  <c r="M243" i="2" s="1"/>
  <c r="L243" i="2" s="1"/>
  <c r="M242" i="2" a="1"/>
  <c r="M242" i="2" s="1"/>
  <c r="L242" i="2" s="1"/>
  <c r="M241" i="2" a="1"/>
  <c r="M241" i="2" s="1"/>
  <c r="L241" i="2" s="1"/>
  <c r="M240" i="2" a="1"/>
  <c r="M240" i="2" s="1"/>
  <c r="M236" i="2" a="1"/>
  <c r="M236" i="2" s="1"/>
  <c r="M234" i="2" a="1"/>
  <c r="M234" i="2" s="1"/>
  <c r="L234" i="2" s="1"/>
  <c r="M233" i="2" a="1"/>
  <c r="M233" i="2" s="1"/>
  <c r="M232" i="2" a="1"/>
  <c r="M232" i="2" s="1"/>
  <c r="M231" i="2" a="1"/>
  <c r="M231" i="2" s="1"/>
  <c r="L231" i="2" s="1"/>
  <c r="M229" i="2" a="1"/>
  <c r="M229" i="2" s="1"/>
  <c r="M228" i="2" a="1"/>
  <c r="M228" i="2" s="1"/>
  <c r="M227" i="2" a="1"/>
  <c r="M227" i="2" s="1"/>
  <c r="M226" i="2" a="1"/>
  <c r="M226" i="2" s="1"/>
  <c r="M225" i="2" a="1"/>
  <c r="M225" i="2" s="1"/>
  <c r="M223" i="2" a="1"/>
  <c r="M223" i="2" s="1"/>
  <c r="M222" i="2" a="1"/>
  <c r="M222" i="2" s="1"/>
  <c r="M221" i="2" a="1"/>
  <c r="M221" i="2" s="1"/>
  <c r="M219" i="2" a="1"/>
  <c r="M219" i="2" s="1"/>
  <c r="M218" i="2" a="1"/>
  <c r="M218" i="2" s="1"/>
  <c r="M217" i="2" a="1"/>
  <c r="M217" i="2" s="1"/>
  <c r="L217" i="2" s="1"/>
  <c r="M215" i="2" a="1"/>
  <c r="M215" i="2" s="1"/>
  <c r="L215" i="2" s="1"/>
  <c r="M214" i="2" a="1"/>
  <c r="M214" i="2" s="1"/>
  <c r="L214" i="2" s="1"/>
  <c r="M212" i="2" a="1"/>
  <c r="M212" i="2" s="1"/>
  <c r="L212" i="2" s="1"/>
  <c r="M211" i="2" a="1"/>
  <c r="M211" i="2" s="1"/>
  <c r="M210" i="2" a="1"/>
  <c r="M210" i="2" s="1"/>
  <c r="L210" i="2" s="1"/>
  <c r="M209" i="2" a="1"/>
  <c r="M209" i="2" s="1"/>
  <c r="L209" i="2" s="1"/>
  <c r="M208" i="2" a="1"/>
  <c r="M208" i="2" s="1"/>
  <c r="M207" i="2" a="1"/>
  <c r="M207" i="2" s="1"/>
  <c r="M206" i="2" a="1"/>
  <c r="M206" i="2" s="1"/>
  <c r="M205" i="2" a="1"/>
  <c r="M205" i="2" s="1"/>
  <c r="M204" i="2" a="1"/>
  <c r="M204" i="2" s="1"/>
  <c r="M203" i="2" a="1"/>
  <c r="M203" i="2" s="1"/>
  <c r="M201" i="2" a="1"/>
  <c r="M201" i="2" s="1"/>
  <c r="M200" i="2" a="1"/>
  <c r="M200" i="2" s="1"/>
  <c r="M199" i="2" a="1"/>
  <c r="M199" i="2" s="1"/>
  <c r="L199" i="2" s="1"/>
  <c r="M198" i="2" a="1"/>
  <c r="M198" i="2" s="1"/>
  <c r="L198" i="2" s="1"/>
  <c r="M197" i="2" a="1"/>
  <c r="M197" i="2" s="1"/>
  <c r="L197" i="2" s="1"/>
  <c r="M196" i="2" a="1"/>
  <c r="M196" i="2" s="1"/>
  <c r="M195" i="2" a="1"/>
  <c r="M195" i="2" s="1"/>
  <c r="L195" i="2" s="1"/>
  <c r="M194" i="2" a="1"/>
  <c r="M194" i="2" s="1"/>
  <c r="M193" i="2" a="1"/>
  <c r="M193" i="2" s="1"/>
  <c r="M192" i="2" a="1"/>
  <c r="M192" i="2" s="1"/>
  <c r="L192" i="2" s="1"/>
  <c r="M189" i="2" a="1"/>
  <c r="M189" i="2" s="1"/>
  <c r="M188" i="2" a="1"/>
  <c r="M188" i="2" s="1"/>
  <c r="M186" i="2" a="1"/>
  <c r="M186" i="2" s="1"/>
  <c r="M185" i="2" a="1"/>
  <c r="M185" i="2" s="1"/>
  <c r="M184" i="2" a="1"/>
  <c r="M184" i="2" s="1"/>
  <c r="M183" i="2" a="1"/>
  <c r="M183" i="2" s="1"/>
  <c r="M181" i="2" a="1"/>
  <c r="M181" i="2" s="1"/>
  <c r="L181" i="2" s="1"/>
  <c r="M180" i="2" a="1"/>
  <c r="M180" i="2" s="1"/>
  <c r="L180" i="2" s="1"/>
  <c r="M178" i="2" a="1"/>
  <c r="M178" i="2" s="1"/>
  <c r="M177" i="2" a="1"/>
  <c r="M177" i="2" s="1"/>
  <c r="M176" i="2" a="1"/>
  <c r="M176" i="2" s="1"/>
  <c r="M175" i="2" a="1"/>
  <c r="M175" i="2" s="1"/>
  <c r="M172" i="2" a="1"/>
  <c r="M172" i="2" s="1"/>
  <c r="M171" i="2" a="1"/>
  <c r="M171" i="2" s="1"/>
  <c r="M169" i="2" a="1"/>
  <c r="M169" i="2" s="1"/>
  <c r="M168" i="2" a="1"/>
  <c r="M168" i="2" s="1"/>
  <c r="M167" i="2" a="1"/>
  <c r="M167" i="2" s="1"/>
  <c r="L167" i="2" s="1"/>
  <c r="M166" i="2" a="1"/>
  <c r="M166" i="2" s="1"/>
  <c r="L166" i="2" s="1"/>
  <c r="M165" i="2" a="1"/>
  <c r="M165" i="2" s="1"/>
  <c r="L165" i="2" s="1"/>
  <c r="M164" i="2" a="1"/>
  <c r="M164" i="2" s="1"/>
  <c r="L164" i="2" s="1"/>
  <c r="M163" i="2" a="1"/>
  <c r="M163" i="2" s="1"/>
  <c r="M161" i="2" a="1"/>
  <c r="M161" i="2" s="1"/>
  <c r="M160" i="2" a="1"/>
  <c r="M160" i="2" s="1"/>
  <c r="M159" i="2" a="1"/>
  <c r="M159" i="2" s="1"/>
  <c r="M158" i="2" a="1"/>
  <c r="M158" i="2" s="1"/>
  <c r="M157" i="2" a="1"/>
  <c r="M157" i="2" s="1"/>
  <c r="M156" i="2" a="1"/>
  <c r="M156" i="2" s="1"/>
  <c r="L156" i="2" s="1"/>
  <c r="M155" i="2" a="1"/>
  <c r="M155" i="2" s="1"/>
  <c r="L155" i="2" s="1"/>
  <c r="M153" i="2" a="1"/>
  <c r="M153" i="2" s="1"/>
  <c r="M152" i="2" a="1"/>
  <c r="M152" i="2" s="1"/>
  <c r="M151" i="2" a="1"/>
  <c r="M151" i="2" s="1"/>
  <c r="L151" i="2" s="1"/>
  <c r="M150" i="2" a="1"/>
  <c r="M150" i="2" s="1"/>
  <c r="M149" i="2" a="1"/>
  <c r="M149" i="2" s="1"/>
  <c r="M148" i="2" a="1"/>
  <c r="M148" i="2" s="1"/>
  <c r="M147" i="2" a="1"/>
  <c r="M147" i="2" s="1"/>
  <c r="M146" i="2" a="1"/>
  <c r="M146" i="2" s="1"/>
  <c r="M145" i="2" a="1"/>
  <c r="M145" i="2" s="1"/>
  <c r="M144" i="2" a="1"/>
  <c r="M144" i="2" s="1"/>
  <c r="M143" i="2" a="1"/>
  <c r="M143" i="2" s="1"/>
  <c r="M141" i="2" a="1"/>
  <c r="M141" i="2" s="1"/>
  <c r="M140" i="2" a="1"/>
  <c r="M140" i="2" s="1"/>
  <c r="L140" i="2" s="1"/>
  <c r="M139" i="2" a="1"/>
  <c r="M139" i="2" s="1"/>
  <c r="M138" i="2" a="1"/>
  <c r="M138" i="2" s="1"/>
  <c r="M137" i="2" a="1"/>
  <c r="M137" i="2" s="1"/>
  <c r="M136" i="2" a="1"/>
  <c r="M136" i="2" s="1"/>
  <c r="M135" i="2" a="1"/>
  <c r="M135" i="2" s="1"/>
  <c r="M134" i="2" a="1"/>
  <c r="M134" i="2" s="1"/>
  <c r="M133" i="2" a="1"/>
  <c r="M133" i="2" s="1"/>
  <c r="M132" i="2" a="1"/>
  <c r="M132" i="2" s="1"/>
  <c r="M131" i="2" a="1"/>
  <c r="M131" i="2" s="1"/>
  <c r="M128" i="2" a="1"/>
  <c r="M128" i="2" s="1"/>
  <c r="L128" i="2" s="1"/>
  <c r="M127" i="2" a="1"/>
  <c r="M127" i="2" s="1"/>
  <c r="M126" i="2" a="1"/>
  <c r="M126" i="2" s="1"/>
  <c r="L126" i="2" s="1"/>
  <c r="M124" i="2" a="1"/>
  <c r="M124" i="2" s="1"/>
  <c r="M123" i="2" a="1"/>
  <c r="M123" i="2" s="1"/>
  <c r="M122" i="2" a="1"/>
  <c r="M122" i="2" s="1"/>
  <c r="L122" i="2" s="1"/>
  <c r="M121" i="2" a="1"/>
  <c r="M121" i="2" s="1"/>
  <c r="M120" i="2" a="1"/>
  <c r="M120" i="2" s="1"/>
  <c r="M119" i="2" a="1"/>
  <c r="M119" i="2" s="1"/>
  <c r="M117" i="2" a="1"/>
  <c r="M117" i="2" s="1"/>
  <c r="M116" i="2" a="1"/>
  <c r="M116" i="2" s="1"/>
  <c r="L116" i="2" s="1"/>
  <c r="M115" i="2" a="1"/>
  <c r="M115" i="2" s="1"/>
  <c r="M114" i="2" a="1"/>
  <c r="M114" i="2" s="1"/>
  <c r="M113" i="2" a="1"/>
  <c r="M113" i="2" s="1"/>
  <c r="M112" i="2" a="1"/>
  <c r="M112" i="2" s="1"/>
  <c r="M110" i="2" a="1"/>
  <c r="M110" i="2" s="1"/>
  <c r="L110" i="2" s="1"/>
  <c r="M109" i="2" a="1"/>
  <c r="M109" i="2" s="1"/>
  <c r="L109" i="2" s="1"/>
  <c r="M108" i="2" a="1"/>
  <c r="M108" i="2" s="1"/>
  <c r="M107" i="2" a="1"/>
  <c r="M107" i="2" s="1"/>
  <c r="M106" i="2" a="1"/>
  <c r="M106" i="2" s="1"/>
  <c r="M105" i="2" a="1"/>
  <c r="M105" i="2" s="1"/>
  <c r="M103" i="2" a="1"/>
  <c r="M103" i="2" s="1"/>
  <c r="M102" i="2" a="1"/>
  <c r="M102" i="2" s="1"/>
  <c r="M101" i="2" a="1"/>
  <c r="M101" i="2" s="1"/>
  <c r="M100" i="2" a="1"/>
  <c r="M100" i="2" s="1"/>
  <c r="L100" i="2" s="1"/>
  <c r="M99" i="2" a="1"/>
  <c r="M99" i="2" s="1"/>
  <c r="L99" i="2" s="1"/>
  <c r="M96" i="2" a="1"/>
  <c r="M96" i="2" s="1"/>
  <c r="L96" i="2" s="1"/>
  <c r="M95" i="2" a="1"/>
  <c r="M95" i="2" s="1"/>
  <c r="L95" i="2" s="1"/>
  <c r="M94" i="2" a="1"/>
  <c r="M94" i="2" s="1"/>
  <c r="M93" i="2" a="1"/>
  <c r="M93" i="2" s="1"/>
  <c r="L93" i="2" s="1"/>
  <c r="M92" i="2" a="1"/>
  <c r="M92" i="2" s="1"/>
  <c r="M91" i="2" a="1"/>
  <c r="M91" i="2" s="1"/>
  <c r="M90" i="2" a="1"/>
  <c r="M90" i="2" s="1"/>
  <c r="M89" i="2" a="1"/>
  <c r="M89" i="2" s="1"/>
  <c r="M88" i="2" a="1"/>
  <c r="M88" i="2" s="1"/>
  <c r="M87" i="2" a="1"/>
  <c r="M87" i="2" s="1"/>
  <c r="M85" i="2" a="1"/>
  <c r="M85" i="2" s="1"/>
  <c r="M84" i="2" a="1"/>
  <c r="M84" i="2" s="1"/>
  <c r="M82" i="2" a="1"/>
  <c r="M82" i="2" s="1"/>
  <c r="L82" i="2" s="1"/>
  <c r="M81" i="2" a="1"/>
  <c r="M81" i="2" s="1"/>
  <c r="L81" i="2" s="1"/>
  <c r="M80" i="2" a="1"/>
  <c r="M80" i="2" s="1"/>
  <c r="L80" i="2" s="1"/>
  <c r="M79" i="2" a="1"/>
  <c r="M79" i="2" s="1"/>
  <c r="L79" i="2" s="1"/>
  <c r="M78" i="2" a="1"/>
  <c r="M78" i="2" s="1"/>
  <c r="L78" i="2" s="1"/>
  <c r="M77" i="2" a="1"/>
  <c r="M77" i="2" s="1"/>
  <c r="M76" i="2" a="1"/>
  <c r="M76" i="2" s="1"/>
  <c r="L76" i="2" s="1"/>
  <c r="M75" i="2" a="1"/>
  <c r="M75" i="2" s="1"/>
  <c r="L75" i="2" s="1"/>
  <c r="M74" i="2" a="1"/>
  <c r="M74" i="2" s="1"/>
  <c r="M73" i="2" a="1"/>
  <c r="M73" i="2" s="1"/>
  <c r="M72" i="2" a="1"/>
  <c r="M72" i="2" s="1"/>
  <c r="M71" i="2" a="1"/>
  <c r="M71" i="2" s="1"/>
  <c r="M70" i="2" a="1"/>
  <c r="M70" i="2" s="1"/>
  <c r="M69" i="2" a="1"/>
  <c r="M69" i="2" s="1"/>
  <c r="L69" i="2" s="1"/>
  <c r="M68" i="2" a="1"/>
  <c r="M68" i="2" s="1"/>
  <c r="L68" i="2" s="1"/>
  <c r="M67" i="2" a="1"/>
  <c r="M67" i="2" s="1"/>
  <c r="L67" i="2" s="1"/>
  <c r="M65" i="2" a="1"/>
  <c r="M65" i="2" s="1"/>
  <c r="M64" i="2" a="1"/>
  <c r="M64" i="2" s="1"/>
  <c r="M63" i="2" a="1"/>
  <c r="M63" i="2" s="1"/>
  <c r="M62" i="2" a="1"/>
  <c r="M62" i="2" s="1"/>
  <c r="M61" i="2" a="1"/>
  <c r="M61" i="2" s="1"/>
  <c r="M60" i="2" a="1"/>
  <c r="M60" i="2" s="1"/>
  <c r="M59" i="2" a="1"/>
  <c r="M59" i="2" s="1"/>
  <c r="M58" i="2" a="1"/>
  <c r="M58" i="2" s="1"/>
  <c r="M57" i="2" a="1"/>
  <c r="M57" i="2" s="1"/>
  <c r="M56" i="2" a="1"/>
  <c r="M56" i="2" s="1"/>
  <c r="M54" i="2" a="1"/>
  <c r="M54" i="2" s="1"/>
  <c r="L54" i="2" s="1"/>
  <c r="M53" i="2" a="1"/>
  <c r="M53" i="2" s="1"/>
  <c r="L53" i="2" s="1"/>
  <c r="M52" i="2" a="1"/>
  <c r="M52" i="2" s="1"/>
  <c r="M51" i="2" a="1"/>
  <c r="M51" i="2" s="1"/>
  <c r="M50" i="2" a="1"/>
  <c r="M50" i="2" s="1"/>
  <c r="M49" i="2" a="1"/>
  <c r="M49" i="2" s="1"/>
  <c r="M46" i="2" a="1"/>
  <c r="M46" i="2" s="1"/>
  <c r="M45" i="2" a="1"/>
  <c r="M45" i="2" s="1"/>
  <c r="M43" i="2" a="1"/>
  <c r="M43" i="2" s="1"/>
  <c r="M42" i="2" a="1"/>
  <c r="M42" i="2" s="1"/>
  <c r="M41" i="2" a="1"/>
  <c r="M41" i="2" s="1"/>
  <c r="M40" i="2" a="1"/>
  <c r="M40" i="2" s="1"/>
  <c r="M38" i="2" a="1"/>
  <c r="M38" i="2" s="1"/>
  <c r="M37" i="2" a="1"/>
  <c r="M37" i="2" s="1"/>
  <c r="L37" i="2" s="1"/>
  <c r="M36" i="2" a="1"/>
  <c r="M36" i="2" s="1"/>
  <c r="L36" i="2" s="1"/>
  <c r="M35" i="2" a="1"/>
  <c r="M35" i="2" s="1"/>
  <c r="M34" i="2" a="1"/>
  <c r="M34" i="2" s="1"/>
  <c r="L34" i="2" s="1"/>
  <c r="M33" i="2" a="1"/>
  <c r="M33" i="2" s="1"/>
  <c r="L33" i="2" s="1"/>
  <c r="M32" i="2" a="1"/>
  <c r="M32" i="2" s="1"/>
  <c r="M30" i="2" a="1"/>
  <c r="M30" i="2" s="1"/>
  <c r="M29" i="2" a="1"/>
  <c r="M29" i="2" s="1"/>
  <c r="M28" i="2" a="1"/>
  <c r="M28" i="2" s="1"/>
  <c r="M26" i="2" a="1"/>
  <c r="M26" i="2" s="1"/>
  <c r="M25" i="2" a="1"/>
  <c r="M25" i="2" s="1"/>
  <c r="M24" i="2" a="1"/>
  <c r="M24" i="2" s="1"/>
  <c r="M23" i="2" a="1"/>
  <c r="M23" i="2" s="1"/>
  <c r="M22" i="2" a="1"/>
  <c r="M22" i="2" s="1"/>
  <c r="M21" i="2" a="1"/>
  <c r="M21" i="2" s="1"/>
  <c r="M20" i="2" a="1"/>
  <c r="M20" i="2" s="1"/>
  <c r="M19" i="2" a="1"/>
  <c r="M19" i="2" s="1"/>
  <c r="L19" i="2" s="1"/>
  <c r="M18" i="2" a="1"/>
  <c r="M18" i="2" s="1"/>
  <c r="L18" i="2" s="1"/>
  <c r="M17" i="2" a="1"/>
  <c r="M17" i="2" s="1"/>
  <c r="L17" i="2" s="1"/>
  <c r="M16" i="2" a="1"/>
  <c r="M16" i="2" s="1"/>
  <c r="L16" i="2" s="1"/>
  <c r="M15" i="2" a="1"/>
  <c r="M15" i="2" s="1"/>
  <c r="M14" i="2" a="1"/>
  <c r="M14" i="2" s="1"/>
  <c r="L14" i="2" s="1"/>
  <c r="M13" i="2" a="1"/>
  <c r="M13" i="2" s="1"/>
  <c r="M11" i="2" a="1"/>
  <c r="M11" i="2" s="1"/>
  <c r="M6" i="2" a="1"/>
  <c r="M6" i="2" s="1"/>
  <c r="M7" i="2" a="1"/>
  <c r="M7" i="2" s="1"/>
  <c r="M8" i="2" a="1"/>
  <c r="M8" i="2" s="1"/>
  <c r="M9" i="2" a="1"/>
  <c r="M9" i="2" s="1"/>
  <c r="D131" i="2" l="1"/>
  <c r="L335" i="2"/>
  <c r="I131" i="2"/>
  <c r="L339" i="5"/>
  <c r="L139" i="2"/>
  <c r="L58" i="2"/>
  <c r="L144" i="2"/>
  <c r="L138" i="11"/>
  <c r="L151" i="11"/>
  <c r="L56" i="4"/>
  <c r="L139" i="4"/>
  <c r="L153" i="4"/>
  <c r="L133" i="4"/>
  <c r="L339" i="4"/>
  <c r="L336" i="11"/>
  <c r="L150" i="2"/>
  <c r="L338" i="2"/>
  <c r="L167" i="4"/>
  <c r="L168" i="4"/>
  <c r="L212" i="4"/>
  <c r="L351" i="4"/>
  <c r="L127" i="2"/>
  <c r="L292" i="2"/>
  <c r="L511" i="2"/>
  <c r="L42" i="2"/>
  <c r="L185" i="2"/>
  <c r="L304" i="2"/>
  <c r="L94" i="2"/>
  <c r="L141" i="11"/>
  <c r="L143" i="11"/>
  <c r="L131" i="4"/>
  <c r="L59" i="2"/>
  <c r="L143" i="2"/>
  <c r="L145" i="2"/>
  <c r="L61" i="2"/>
  <c r="L248" i="11"/>
  <c r="L146" i="2"/>
  <c r="L410" i="11"/>
  <c r="L184" i="2"/>
  <c r="L411" i="11"/>
  <c r="L366" i="4"/>
  <c r="L72" i="2"/>
  <c r="L368" i="2"/>
  <c r="L186" i="2"/>
  <c r="L45" i="11"/>
  <c r="L511" i="11"/>
  <c r="L200" i="2"/>
  <c r="L68" i="11"/>
  <c r="L512" i="11"/>
  <c r="L9" i="5"/>
  <c r="L40" i="2"/>
  <c r="L289" i="2"/>
  <c r="L41" i="4"/>
  <c r="L79" i="5"/>
  <c r="L41" i="2"/>
  <c r="L291" i="2"/>
  <c r="L166" i="11"/>
  <c r="L126" i="4"/>
  <c r="L62" i="2"/>
  <c r="L323" i="2"/>
  <c r="L87" i="5"/>
  <c r="L13" i="2"/>
  <c r="L114" i="2"/>
  <c r="L227" i="2"/>
  <c r="L430" i="2"/>
  <c r="L93" i="11"/>
  <c r="L315" i="11"/>
  <c r="L28" i="2"/>
  <c r="L123" i="2"/>
  <c r="L228" i="2"/>
  <c r="L431" i="2"/>
  <c r="L316" i="11"/>
  <c r="L82" i="4"/>
  <c r="L304" i="4"/>
  <c r="L6" i="2"/>
  <c r="L219" i="2"/>
  <c r="L29" i="2"/>
  <c r="L124" i="2"/>
  <c r="L259" i="2"/>
  <c r="L84" i="4"/>
  <c r="L38" i="2"/>
  <c r="L260" i="2"/>
  <c r="L144" i="11"/>
  <c r="L399" i="11"/>
  <c r="L350" i="4"/>
  <c r="L465" i="11"/>
  <c r="L11" i="2"/>
  <c r="L222" i="2"/>
  <c r="L429" i="2"/>
  <c r="L150" i="5"/>
  <c r="L196" i="5"/>
  <c r="L329" i="5"/>
  <c r="L408" i="5"/>
  <c r="L424" i="5"/>
  <c r="L466" i="5"/>
  <c r="L486" i="5"/>
  <c r="L61" i="4"/>
  <c r="L145" i="4"/>
  <c r="L74" i="4"/>
  <c r="L431" i="4"/>
  <c r="L158" i="4"/>
  <c r="L233" i="4"/>
  <c r="L322" i="4"/>
  <c r="L446" i="4"/>
  <c r="L249" i="4"/>
  <c r="L338" i="4"/>
  <c r="L447" i="4"/>
  <c r="L258" i="4"/>
  <c r="L259" i="4"/>
  <c r="L400" i="11"/>
  <c r="L479" i="11"/>
  <c r="L499" i="11"/>
  <c r="L168" i="11"/>
  <c r="L337" i="11"/>
  <c r="L17" i="11"/>
  <c r="L500" i="11"/>
  <c r="L101" i="11"/>
  <c r="L276" i="11"/>
  <c r="L338" i="11"/>
  <c r="L18" i="11"/>
  <c r="L115" i="11"/>
  <c r="L432" i="11"/>
  <c r="L203" i="11"/>
  <c r="L293" i="11"/>
  <c r="L28" i="11"/>
  <c r="L306" i="11"/>
  <c r="L383" i="11"/>
  <c r="L276" i="2"/>
  <c r="L465" i="2"/>
  <c r="L19" i="11"/>
  <c r="L89" i="11"/>
  <c r="L133" i="11"/>
  <c r="L175" i="11"/>
  <c r="L192" i="11"/>
  <c r="L205" i="11"/>
  <c r="L234" i="11"/>
  <c r="L250" i="11"/>
  <c r="L263" i="11"/>
  <c r="L279" i="11"/>
  <c r="L296" i="11"/>
  <c r="L310" i="11"/>
  <c r="L356" i="11"/>
  <c r="L434" i="11"/>
  <c r="L449" i="11"/>
  <c r="L466" i="11"/>
  <c r="L486" i="11"/>
  <c r="L503" i="11"/>
  <c r="L6" i="4"/>
  <c r="L34" i="4"/>
  <c r="L63" i="4"/>
  <c r="L76" i="4"/>
  <c r="L90" i="4"/>
  <c r="L119" i="4"/>
  <c r="L147" i="4"/>
  <c r="L160" i="4"/>
  <c r="L176" i="4"/>
  <c r="L206" i="4"/>
  <c r="L236" i="4"/>
  <c r="L251" i="4"/>
  <c r="L264" i="4"/>
  <c r="L297" i="4"/>
  <c r="L325" i="4"/>
  <c r="L340" i="4"/>
  <c r="L357" i="4"/>
  <c r="L388" i="4"/>
  <c r="L404" i="4"/>
  <c r="L420" i="4"/>
  <c r="L435" i="4"/>
  <c r="L450" i="4"/>
  <c r="L467" i="4"/>
  <c r="L487" i="4"/>
  <c r="L506" i="4"/>
  <c r="L17" i="5"/>
  <c r="L30" i="5"/>
  <c r="L45" i="5"/>
  <c r="L60" i="5"/>
  <c r="L73" i="5"/>
  <c r="L101" i="5"/>
  <c r="L115" i="5"/>
  <c r="L131" i="5"/>
  <c r="L144" i="5"/>
  <c r="L188" i="5"/>
  <c r="L203" i="5"/>
  <c r="L217" i="5"/>
  <c r="L232" i="5"/>
  <c r="L261" i="5"/>
  <c r="L275" i="5"/>
  <c r="L294" i="5"/>
  <c r="L307" i="5"/>
  <c r="L321" i="5"/>
  <c r="L353" i="5"/>
  <c r="L369" i="5"/>
  <c r="L384" i="5"/>
  <c r="L400" i="5"/>
  <c r="L417" i="5"/>
  <c r="L447" i="5"/>
  <c r="L464" i="5"/>
  <c r="L481" i="5"/>
  <c r="L500" i="5"/>
  <c r="L20" i="4"/>
  <c r="L280" i="4"/>
  <c r="L250" i="5"/>
  <c r="L49" i="2"/>
  <c r="L103" i="2"/>
  <c r="L117" i="2"/>
  <c r="L133" i="2"/>
  <c r="L159" i="2"/>
  <c r="L175" i="2"/>
  <c r="L205" i="2"/>
  <c r="L250" i="2"/>
  <c r="L263" i="2"/>
  <c r="L279" i="2"/>
  <c r="L296" i="2"/>
  <c r="L339" i="2"/>
  <c r="L356" i="2"/>
  <c r="L371" i="2"/>
  <c r="L387" i="2"/>
  <c r="L403" i="2"/>
  <c r="L419" i="2"/>
  <c r="L434" i="2"/>
  <c r="L449" i="2"/>
  <c r="L466" i="2"/>
  <c r="L486" i="2"/>
  <c r="L503" i="2"/>
  <c r="L6" i="11"/>
  <c r="L20" i="11"/>
  <c r="L34" i="11"/>
  <c r="L50" i="11"/>
  <c r="L63" i="11"/>
  <c r="L76" i="11"/>
  <c r="L90" i="11"/>
  <c r="L105" i="11"/>
  <c r="L119" i="11"/>
  <c r="L134" i="11"/>
  <c r="L147" i="11"/>
  <c r="L160" i="11"/>
  <c r="L176" i="11"/>
  <c r="L193" i="11"/>
  <c r="L206" i="11"/>
  <c r="L221" i="11"/>
  <c r="L236" i="11"/>
  <c r="L251" i="11"/>
  <c r="L264" i="11"/>
  <c r="L280" i="11"/>
  <c r="L297" i="11"/>
  <c r="L311" i="11"/>
  <c r="L325" i="11"/>
  <c r="L340" i="11"/>
  <c r="L357" i="11"/>
  <c r="L372" i="11"/>
  <c r="L388" i="11"/>
  <c r="L404" i="11"/>
  <c r="L420" i="11"/>
  <c r="L435" i="11"/>
  <c r="L450" i="11"/>
  <c r="L467" i="11"/>
  <c r="L487" i="11"/>
  <c r="L506" i="11"/>
  <c r="L7" i="4"/>
  <c r="L21" i="4"/>
  <c r="L35" i="4"/>
  <c r="L51" i="4"/>
  <c r="L64" i="4"/>
  <c r="L77" i="4"/>
  <c r="L91" i="4"/>
  <c r="L106" i="4"/>
  <c r="L120" i="4"/>
  <c r="L135" i="4"/>
  <c r="L148" i="4"/>
  <c r="L161" i="4"/>
  <c r="L177" i="4"/>
  <c r="L194" i="4"/>
  <c r="L207" i="4"/>
  <c r="L222" i="4"/>
  <c r="L240" i="4"/>
  <c r="L252" i="4"/>
  <c r="L265" i="4"/>
  <c r="L281" i="4"/>
  <c r="L298" i="4"/>
  <c r="L312" i="4"/>
  <c r="L326" i="4"/>
  <c r="L342" i="4"/>
  <c r="L359" i="4"/>
  <c r="L390" i="4"/>
  <c r="L406" i="4"/>
  <c r="L421" i="4"/>
  <c r="L437" i="4"/>
  <c r="L452" i="4"/>
  <c r="L468" i="4"/>
  <c r="L488" i="4"/>
  <c r="L507" i="4"/>
  <c r="L32" i="5"/>
  <c r="L46" i="5"/>
  <c r="L61" i="5"/>
  <c r="L74" i="5"/>
  <c r="L88" i="5"/>
  <c r="L102" i="5"/>
  <c r="L116" i="5"/>
  <c r="L132" i="5"/>
  <c r="L145" i="5"/>
  <c r="L158" i="5"/>
  <c r="L172" i="5"/>
  <c r="L189" i="5"/>
  <c r="L204" i="5"/>
  <c r="L218" i="5"/>
  <c r="L233" i="5"/>
  <c r="L262" i="5"/>
  <c r="L276" i="5"/>
  <c r="L295" i="5"/>
  <c r="L309" i="5"/>
  <c r="L322" i="5"/>
  <c r="L338" i="5"/>
  <c r="L355" i="5"/>
  <c r="L370" i="5"/>
  <c r="L385" i="5"/>
  <c r="L401" i="5"/>
  <c r="L418" i="5"/>
  <c r="L448" i="5"/>
  <c r="L465" i="5"/>
  <c r="L484" i="5"/>
  <c r="L501" i="5"/>
  <c r="L7" i="2"/>
  <c r="L63" i="2"/>
  <c r="L221" i="2"/>
  <c r="L219" i="11"/>
  <c r="L189" i="2"/>
  <c r="L484" i="2"/>
  <c r="L33" i="11"/>
  <c r="L62" i="11"/>
  <c r="L159" i="11"/>
  <c r="L371" i="11"/>
  <c r="L20" i="2"/>
  <c r="L264" i="2"/>
  <c r="L340" i="2"/>
  <c r="L357" i="2"/>
  <c r="L404" i="2"/>
  <c r="L64" i="11"/>
  <c r="L106" i="11"/>
  <c r="L161" i="11"/>
  <c r="L207" i="11"/>
  <c r="L281" i="11"/>
  <c r="L326" i="11"/>
  <c r="L359" i="11"/>
  <c r="L406" i="11"/>
  <c r="L468" i="11"/>
  <c r="L22" i="4"/>
  <c r="L92" i="4"/>
  <c r="L163" i="4"/>
  <c r="L241" i="4"/>
  <c r="L266" i="4"/>
  <c r="L313" i="4"/>
  <c r="L343" i="4"/>
  <c r="L439" i="4"/>
  <c r="L469" i="4"/>
  <c r="L508" i="4"/>
  <c r="L49" i="5"/>
  <c r="L133" i="5"/>
  <c r="L175" i="5"/>
  <c r="L205" i="5"/>
  <c r="L310" i="5"/>
  <c r="L356" i="5"/>
  <c r="L403" i="5"/>
  <c r="L434" i="5"/>
  <c r="L449" i="5"/>
  <c r="L322" i="2"/>
  <c r="L134" i="4"/>
  <c r="L21" i="2"/>
  <c r="L77" i="2"/>
  <c r="L161" i="2"/>
  <c r="L240" i="2"/>
  <c r="L359" i="2"/>
  <c r="L390" i="2"/>
  <c r="L22" i="11"/>
  <c r="L52" i="11"/>
  <c r="L121" i="11"/>
  <c r="L163" i="11"/>
  <c r="L241" i="11"/>
  <c r="L266" i="11"/>
  <c r="L343" i="11"/>
  <c r="L375" i="11"/>
  <c r="L407" i="11"/>
  <c r="L508" i="11"/>
  <c r="L37" i="4"/>
  <c r="L79" i="4"/>
  <c r="L137" i="4"/>
  <c r="L164" i="4"/>
  <c r="L242" i="4"/>
  <c r="L268" i="4"/>
  <c r="L345" i="4"/>
  <c r="L376" i="4"/>
  <c r="L424" i="4"/>
  <c r="L494" i="4"/>
  <c r="L20" i="5"/>
  <c r="L50" i="5"/>
  <c r="L90" i="5"/>
  <c r="L147" i="5"/>
  <c r="L176" i="5"/>
  <c r="L221" i="5"/>
  <c r="L251" i="5"/>
  <c r="L264" i="5"/>
  <c r="L297" i="5"/>
  <c r="L325" i="5"/>
  <c r="L388" i="5"/>
  <c r="L435" i="5"/>
  <c r="L467" i="5"/>
  <c r="L487" i="5"/>
  <c r="L89" i="2"/>
  <c r="L89" i="5"/>
  <c r="L65" i="2"/>
  <c r="L107" i="2"/>
  <c r="L136" i="2"/>
  <c r="L223" i="2"/>
  <c r="L254" i="2"/>
  <c r="L343" i="2"/>
  <c r="L508" i="2"/>
  <c r="L23" i="11"/>
  <c r="L53" i="11"/>
  <c r="L79" i="11"/>
  <c r="L108" i="11"/>
  <c r="L122" i="11"/>
  <c r="L137" i="11"/>
  <c r="L150" i="11"/>
  <c r="L164" i="11"/>
  <c r="L209" i="11"/>
  <c r="L225" i="11"/>
  <c r="L242" i="11"/>
  <c r="L255" i="11"/>
  <c r="L268" i="11"/>
  <c r="L287" i="11"/>
  <c r="L90" i="2"/>
  <c r="L148" i="2"/>
  <c r="L325" i="2"/>
  <c r="L380" i="4"/>
  <c r="L91" i="2"/>
  <c r="L158" i="2"/>
  <c r="L248" i="2"/>
  <c r="L326" i="2"/>
  <c r="L487" i="2"/>
  <c r="L250" i="4"/>
  <c r="L249" i="2"/>
  <c r="L488" i="2"/>
  <c r="L117" i="11"/>
  <c r="L50" i="4"/>
  <c r="L103" i="4"/>
  <c r="L311" i="4"/>
  <c r="L102" i="2"/>
  <c r="L355" i="2"/>
  <c r="L323" i="11"/>
  <c r="L9" i="2"/>
  <c r="L119" i="2"/>
  <c r="L206" i="2"/>
  <c r="L280" i="2"/>
  <c r="L388" i="2"/>
  <c r="L21" i="11"/>
  <c r="L240" i="11"/>
  <c r="L437" i="11"/>
  <c r="L78" i="4"/>
  <c r="L223" i="4"/>
  <c r="L391" i="4"/>
  <c r="L33" i="5"/>
  <c r="L371" i="5"/>
  <c r="L51" i="2"/>
  <c r="L135" i="2"/>
  <c r="L207" i="2"/>
  <c r="L298" i="2"/>
  <c r="L421" i="2"/>
  <c r="L65" i="11"/>
  <c r="L178" i="11"/>
  <c r="L300" i="11"/>
  <c r="L454" i="11"/>
  <c r="L67" i="4"/>
  <c r="L180" i="4"/>
  <c r="L301" i="4"/>
  <c r="L510" i="4"/>
  <c r="L105" i="5"/>
  <c r="L372" i="5"/>
  <c r="L193" i="4"/>
  <c r="L372" i="2"/>
  <c r="L490" i="2"/>
  <c r="L120" i="11"/>
  <c r="L370" i="11"/>
  <c r="L433" i="11"/>
  <c r="L372" i="4"/>
  <c r="L171" i="5"/>
  <c r="L132" i="2"/>
  <c r="L233" i="2"/>
  <c r="L401" i="2"/>
  <c r="L387" i="11"/>
  <c r="L176" i="2"/>
  <c r="L297" i="2"/>
  <c r="L435" i="2"/>
  <c r="L51" i="11"/>
  <c r="L177" i="11"/>
  <c r="L298" i="11"/>
  <c r="L452" i="11"/>
  <c r="L52" i="4"/>
  <c r="L149" i="4"/>
  <c r="L362" i="4"/>
  <c r="L19" i="5"/>
  <c r="L263" i="5"/>
  <c r="L106" i="2"/>
  <c r="L194" i="2"/>
  <c r="L312" i="2"/>
  <c r="L468" i="2"/>
  <c r="L78" i="11"/>
  <c r="L223" i="11"/>
  <c r="L327" i="11"/>
  <c r="L469" i="11"/>
  <c r="L9" i="4"/>
  <c r="L122" i="4"/>
  <c r="L209" i="4"/>
  <c r="L314" i="4"/>
  <c r="L455" i="4"/>
  <c r="L6" i="5"/>
  <c r="L119" i="5"/>
  <c r="L357" i="5"/>
  <c r="L469" i="2"/>
  <c r="L157" i="5"/>
  <c r="L374" i="2"/>
  <c r="L67" i="11"/>
  <c r="L249" i="11"/>
  <c r="L105" i="4"/>
  <c r="L433" i="5"/>
  <c r="L46" i="2"/>
  <c r="L172" i="2"/>
  <c r="L295" i="2"/>
  <c r="L448" i="2"/>
  <c r="L339" i="11"/>
  <c r="L134" i="2"/>
  <c r="L251" i="2"/>
  <c r="L450" i="2"/>
  <c r="L488" i="11"/>
  <c r="L8" i="4"/>
  <c r="L121" i="4"/>
  <c r="L195" i="4"/>
  <c r="L282" i="4"/>
  <c r="L423" i="4"/>
  <c r="L103" i="5"/>
  <c r="L35" i="2"/>
  <c r="L252" i="2"/>
  <c r="L406" i="2"/>
  <c r="L8" i="11"/>
  <c r="L107" i="11"/>
  <c r="L195" i="11"/>
  <c r="L282" i="11"/>
  <c r="L423" i="11"/>
  <c r="L93" i="4"/>
  <c r="L196" i="4"/>
  <c r="L287" i="4"/>
  <c r="L440" i="4"/>
  <c r="L63" i="5"/>
  <c r="L193" i="5"/>
  <c r="L420" i="5"/>
  <c r="L163" i="2"/>
  <c r="L282" i="2"/>
  <c r="L37" i="11"/>
  <c r="L188" i="2"/>
  <c r="L281" i="2"/>
  <c r="L375" i="2"/>
  <c r="L159" i="4"/>
  <c r="L374" i="4"/>
  <c r="L32" i="2"/>
  <c r="L74" i="2"/>
  <c r="L204" i="2"/>
  <c r="L370" i="2"/>
  <c r="L433" i="2"/>
  <c r="L501" i="2"/>
  <c r="L49" i="11"/>
  <c r="L75" i="11"/>
  <c r="L103" i="11"/>
  <c r="L146" i="11"/>
  <c r="L419" i="11"/>
  <c r="L50" i="2"/>
  <c r="L105" i="2"/>
  <c r="L160" i="2"/>
  <c r="L236" i="2"/>
  <c r="L420" i="2"/>
  <c r="L506" i="2"/>
  <c r="L7" i="11"/>
  <c r="L77" i="11"/>
  <c r="L135" i="11"/>
  <c r="L265" i="11"/>
  <c r="L312" i="11"/>
  <c r="L342" i="11"/>
  <c r="L374" i="11"/>
  <c r="L421" i="11"/>
  <c r="L507" i="11"/>
  <c r="L36" i="4"/>
  <c r="L65" i="4"/>
  <c r="L136" i="4"/>
  <c r="L178" i="4"/>
  <c r="L254" i="4"/>
  <c r="L300" i="4"/>
  <c r="L327" i="4"/>
  <c r="L407" i="4"/>
  <c r="L454" i="4"/>
  <c r="L490" i="4"/>
  <c r="L117" i="5"/>
  <c r="L146" i="5"/>
  <c r="L192" i="5"/>
  <c r="L219" i="5"/>
  <c r="L234" i="5"/>
  <c r="L279" i="5"/>
  <c r="L387" i="5"/>
  <c r="L419" i="5"/>
  <c r="L222" i="11"/>
  <c r="L8" i="2"/>
  <c r="L64" i="2"/>
  <c r="L120" i="2"/>
  <c r="L177" i="2"/>
  <c r="L265" i="2"/>
  <c r="L437" i="2"/>
  <c r="L507" i="2"/>
  <c r="L36" i="11"/>
  <c r="L149" i="11"/>
  <c r="L208" i="11"/>
  <c r="L254" i="11"/>
  <c r="L313" i="11"/>
  <c r="L362" i="11"/>
  <c r="L391" i="11"/>
  <c r="L490" i="11"/>
  <c r="L23" i="4"/>
  <c r="L53" i="4"/>
  <c r="L108" i="4"/>
  <c r="L150" i="4"/>
  <c r="L225" i="4"/>
  <c r="L255" i="4"/>
  <c r="L329" i="4"/>
  <c r="L363" i="4"/>
  <c r="L408" i="4"/>
  <c r="L470" i="4"/>
  <c r="L34" i="5"/>
  <c r="L76" i="5"/>
  <c r="L134" i="5"/>
  <c r="L160" i="5"/>
  <c r="L206" i="5"/>
  <c r="L236" i="5"/>
  <c r="L280" i="5"/>
  <c r="L311" i="5"/>
  <c r="L340" i="5"/>
  <c r="L404" i="5"/>
  <c r="L450" i="5"/>
  <c r="L506" i="5"/>
  <c r="L147" i="2"/>
  <c r="L337" i="5"/>
  <c r="L22" i="2"/>
  <c r="L52" i="2"/>
  <c r="L92" i="2"/>
  <c r="L121" i="2"/>
  <c r="L149" i="2"/>
  <c r="L178" i="2"/>
  <c r="L208" i="2"/>
  <c r="L300" i="2"/>
  <c r="L327" i="2"/>
  <c r="L391" i="2"/>
  <c r="L439" i="2"/>
  <c r="L9" i="11"/>
  <c r="L180" i="11"/>
  <c r="L60" i="2"/>
  <c r="L19" i="4"/>
  <c r="L221" i="4"/>
  <c r="L279" i="4"/>
  <c r="L249" i="5"/>
  <c r="L88" i="2"/>
  <c r="L403" i="11"/>
  <c r="L193" i="2"/>
  <c r="L311" i="2"/>
  <c r="L467" i="2"/>
  <c r="L35" i="11"/>
  <c r="L148" i="11"/>
  <c r="L252" i="11"/>
  <c r="L390" i="11"/>
  <c r="L107" i="4"/>
  <c r="L208" i="4"/>
  <c r="L375" i="4"/>
  <c r="L62" i="5"/>
  <c r="L296" i="5"/>
  <c r="L342" i="2"/>
  <c r="L452" i="2"/>
  <c r="L136" i="11"/>
  <c r="L439" i="11"/>
  <c r="L392" i="4"/>
  <c r="L30" i="2"/>
  <c r="L45" i="2"/>
  <c r="L73" i="2"/>
  <c r="L87" i="2"/>
  <c r="L101" i="2"/>
  <c r="L115" i="2"/>
  <c r="L131" i="2"/>
  <c r="L157" i="2"/>
  <c r="L171" i="2"/>
  <c r="L203" i="2"/>
  <c r="L232" i="2"/>
  <c r="L275" i="2"/>
  <c r="L294" i="2"/>
  <c r="L321" i="2"/>
  <c r="L337" i="2"/>
  <c r="L353" i="2"/>
  <c r="L369" i="2"/>
  <c r="L400" i="2"/>
  <c r="L432" i="2"/>
  <c r="L447" i="2"/>
  <c r="L464" i="2"/>
  <c r="L500" i="2"/>
  <c r="L32" i="11"/>
  <c r="L46" i="11"/>
  <c r="L61" i="11"/>
  <c r="L74" i="11"/>
  <c r="L88" i="11"/>
  <c r="L102" i="11"/>
  <c r="L116" i="11"/>
  <c r="L132" i="11"/>
  <c r="L145" i="11"/>
  <c r="L158" i="11"/>
  <c r="L172" i="11"/>
  <c r="L189" i="11"/>
  <c r="L204" i="11"/>
  <c r="L233" i="11"/>
  <c r="L262" i="11"/>
  <c r="L295" i="11"/>
  <c r="L309" i="11"/>
  <c r="L322" i="11"/>
  <c r="L355" i="11"/>
  <c r="L385" i="11"/>
  <c r="L401" i="11"/>
  <c r="L418" i="11"/>
  <c r="L448" i="11"/>
  <c r="L484" i="11"/>
  <c r="L501" i="11"/>
  <c r="L5" i="4"/>
  <c r="L33" i="4"/>
  <c r="L62" i="4"/>
  <c r="L89" i="4"/>
  <c r="L117" i="4"/>
  <c r="L146" i="4"/>
  <c r="L175" i="4"/>
  <c r="L205" i="4"/>
  <c r="L234" i="4"/>
  <c r="L263" i="4"/>
  <c r="L296" i="4"/>
  <c r="L323" i="4"/>
  <c r="L356" i="4"/>
  <c r="L387" i="4"/>
  <c r="L403" i="4"/>
  <c r="L419" i="4"/>
  <c r="L434" i="4"/>
  <c r="L449" i="4"/>
  <c r="L466" i="4"/>
  <c r="L486" i="4"/>
  <c r="L503" i="4"/>
  <c r="L5" i="2"/>
  <c r="L218" i="2"/>
  <c r="L423" i="2"/>
  <c r="L301" i="11"/>
  <c r="L345" i="11"/>
  <c r="L510" i="11"/>
  <c r="L54" i="4"/>
  <c r="L109" i="4"/>
  <c r="L165" i="4"/>
  <c r="L226" i="4"/>
  <c r="L288" i="4"/>
  <c r="L348" i="4"/>
  <c r="L473" i="4"/>
  <c r="L51" i="5"/>
  <c r="L106" i="5"/>
  <c r="L161" i="5"/>
  <c r="L207" i="5"/>
  <c r="L265" i="5"/>
  <c r="L342" i="5"/>
  <c r="L452" i="5"/>
  <c r="L109" i="11"/>
  <c r="L330" i="11"/>
  <c r="L85" i="2"/>
  <c r="L169" i="2"/>
  <c r="L352" i="2"/>
  <c r="L446" i="2"/>
  <c r="L60" i="11"/>
  <c r="L73" i="11"/>
  <c r="L171" i="11"/>
  <c r="L188" i="11"/>
  <c r="L46" i="4"/>
  <c r="L88" i="4"/>
  <c r="L132" i="4"/>
  <c r="L172" i="4"/>
  <c r="L218" i="4"/>
  <c r="L262" i="4"/>
  <c r="L309" i="4"/>
  <c r="L355" i="4"/>
  <c r="L370" i="4"/>
  <c r="L385" i="4"/>
  <c r="L401" i="4"/>
  <c r="L418" i="4"/>
  <c r="L433" i="4"/>
  <c r="L448" i="4"/>
  <c r="L465" i="4"/>
  <c r="L484" i="4"/>
  <c r="L501" i="4"/>
  <c r="L15" i="5"/>
  <c r="L28" i="5"/>
  <c r="L42" i="5"/>
  <c r="L58" i="5"/>
  <c r="L71" i="5"/>
  <c r="L84" i="5"/>
  <c r="L99" i="5"/>
  <c r="L113" i="5"/>
  <c r="L127" i="5"/>
  <c r="L141" i="5"/>
  <c r="L155" i="5"/>
  <c r="L168" i="5"/>
  <c r="L185" i="5"/>
  <c r="L200" i="5"/>
  <c r="L214" i="5"/>
  <c r="L229" i="5"/>
  <c r="L246" i="5"/>
  <c r="L259" i="5"/>
  <c r="L273" i="5"/>
  <c r="L292" i="5"/>
  <c r="L305" i="5"/>
  <c r="L319" i="5"/>
  <c r="L335" i="5"/>
  <c r="L351" i="5"/>
  <c r="L25" i="2"/>
  <c r="L112" i="2"/>
  <c r="L319" i="2"/>
  <c r="L474" i="2"/>
  <c r="L87" i="11"/>
  <c r="L217" i="11"/>
  <c r="L269" i="11"/>
  <c r="L364" i="11"/>
  <c r="L456" i="11"/>
  <c r="L16" i="5"/>
  <c r="L29" i="5"/>
  <c r="L43" i="5"/>
  <c r="L59" i="5"/>
  <c r="L72" i="5"/>
  <c r="L85" i="5"/>
  <c r="L100" i="5"/>
  <c r="L114" i="5"/>
  <c r="L128" i="5"/>
  <c r="L143" i="5"/>
  <c r="L156" i="5"/>
  <c r="L169" i="5"/>
  <c r="L186" i="5"/>
  <c r="L201" i="5"/>
  <c r="L215" i="5"/>
  <c r="L231" i="5"/>
  <c r="L247" i="5"/>
  <c r="L260" i="5"/>
  <c r="L274" i="5"/>
  <c r="L293" i="5"/>
  <c r="L306" i="5"/>
  <c r="L320" i="5"/>
  <c r="L336" i="5"/>
  <c r="L352" i="5"/>
  <c r="L26" i="2"/>
  <c r="L113" i="2"/>
  <c r="L183" i="2"/>
  <c r="L247" i="2"/>
  <c r="L270" i="11"/>
  <c r="L365" i="11"/>
  <c r="L459" i="11"/>
  <c r="L42" i="4"/>
  <c r="L127" i="4"/>
  <c r="L214" i="4"/>
  <c r="L305" i="4"/>
  <c r="L242" i="5"/>
  <c r="L392" i="11"/>
  <c r="L440" i="11"/>
  <c r="L494" i="11"/>
  <c r="L38" i="4"/>
  <c r="L94" i="4"/>
  <c r="L151" i="4"/>
  <c r="L210" i="4"/>
  <c r="L269" i="4"/>
  <c r="L330" i="4"/>
  <c r="L395" i="4"/>
  <c r="L441" i="4"/>
  <c r="L456" i="4"/>
  <c r="L21" i="5"/>
  <c r="L91" i="5"/>
  <c r="L148" i="5"/>
  <c r="L222" i="5"/>
  <c r="L281" i="5"/>
  <c r="L326" i="5"/>
  <c r="L390" i="5"/>
  <c r="L437" i="5"/>
  <c r="L468" i="5"/>
  <c r="L23" i="2"/>
  <c r="L287" i="2"/>
  <c r="L510" i="2"/>
  <c r="L226" i="11"/>
  <c r="L425" i="11"/>
  <c r="L40" i="4"/>
  <c r="L152" i="4"/>
  <c r="L211" i="4"/>
  <c r="L257" i="4"/>
  <c r="L303" i="4"/>
  <c r="L331" i="4"/>
  <c r="L411" i="4"/>
  <c r="L459" i="4"/>
  <c r="L36" i="5"/>
  <c r="L107" i="5"/>
  <c r="L163" i="5"/>
  <c r="L223" i="5"/>
  <c r="L282" i="5"/>
  <c r="L343" i="5"/>
  <c r="L391" i="5"/>
  <c r="L490" i="5"/>
  <c r="L138" i="2"/>
  <c r="L226" i="2"/>
  <c r="L315" i="2"/>
  <c r="L410" i="2"/>
  <c r="L495" i="2"/>
  <c r="L13" i="11"/>
  <c r="L25" i="11"/>
  <c r="L40" i="11"/>
  <c r="L69" i="11"/>
  <c r="L81" i="11"/>
  <c r="L95" i="11"/>
  <c r="L110" i="11"/>
  <c r="L124" i="11"/>
  <c r="L139" i="11"/>
  <c r="L152" i="11"/>
  <c r="L183" i="11"/>
  <c r="L198" i="11"/>
  <c r="L211" i="11"/>
  <c r="L227" i="11"/>
  <c r="L244" i="11"/>
  <c r="L257" i="11"/>
  <c r="L289" i="11"/>
  <c r="L303" i="11"/>
  <c r="L331" i="11"/>
  <c r="L349" i="11"/>
  <c r="L380" i="11"/>
  <c r="L396" i="11"/>
  <c r="L428" i="11"/>
  <c r="L443" i="11"/>
  <c r="L474" i="11"/>
  <c r="L496" i="11"/>
  <c r="L14" i="4"/>
  <c r="L57" i="4"/>
  <c r="L96" i="4"/>
  <c r="L140" i="4"/>
  <c r="L184" i="4"/>
  <c r="L228" i="4"/>
  <c r="L272" i="4"/>
  <c r="L318" i="4"/>
  <c r="L381" i="4"/>
  <c r="L397" i="4"/>
  <c r="L412" i="4"/>
  <c r="L429" i="4"/>
  <c r="L444" i="4"/>
  <c r="L461" i="4"/>
  <c r="L475" i="4"/>
  <c r="L497" i="4"/>
  <c r="L514" i="4"/>
  <c r="L23" i="5"/>
  <c r="L37" i="5"/>
  <c r="L67" i="5"/>
  <c r="L93" i="5"/>
  <c r="L108" i="5"/>
  <c r="L137" i="5"/>
  <c r="L164" i="5"/>
  <c r="L180" i="5"/>
  <c r="L209" i="5"/>
  <c r="L225" i="5"/>
  <c r="L255" i="5"/>
  <c r="L268" i="5"/>
  <c r="L287" i="5"/>
  <c r="L301" i="5"/>
  <c r="L314" i="5"/>
  <c r="L345" i="5"/>
  <c r="L363" i="5"/>
  <c r="L392" i="5"/>
  <c r="L440" i="5"/>
  <c r="L455" i="5"/>
  <c r="L470" i="5"/>
  <c r="L494" i="5"/>
  <c r="L510" i="5"/>
  <c r="L43" i="2"/>
  <c r="L201" i="2"/>
  <c r="L229" i="2"/>
  <c r="L396" i="2"/>
  <c r="L512" i="2"/>
  <c r="L131" i="11"/>
  <c r="L232" i="11"/>
  <c r="L260" i="11"/>
  <c r="L352" i="11"/>
  <c r="L446" i="11"/>
  <c r="L32" i="4"/>
  <c r="L116" i="4"/>
  <c r="L204" i="4"/>
  <c r="L295" i="4"/>
  <c r="L400" i="4"/>
  <c r="L479" i="4"/>
  <c r="L376" i="5"/>
  <c r="L314" i="11"/>
  <c r="L363" i="11"/>
  <c r="L408" i="11"/>
  <c r="L455" i="11"/>
  <c r="L11" i="4"/>
  <c r="L68" i="4"/>
  <c r="L138" i="4"/>
  <c r="L197" i="4"/>
  <c r="L256" i="4"/>
  <c r="L315" i="4"/>
  <c r="L379" i="4"/>
  <c r="L410" i="4"/>
  <c r="L511" i="4"/>
  <c r="L35" i="5"/>
  <c r="L77" i="5"/>
  <c r="L135" i="5"/>
  <c r="L194" i="5"/>
  <c r="L252" i="5"/>
  <c r="L312" i="5"/>
  <c r="L374" i="5"/>
  <c r="L421" i="5"/>
  <c r="L507" i="5"/>
  <c r="L108" i="2"/>
  <c r="L137" i="2"/>
  <c r="L196" i="2"/>
  <c r="L314" i="2"/>
  <c r="L376" i="2"/>
  <c r="L408" i="2"/>
  <c r="L494" i="2"/>
  <c r="L379" i="11"/>
  <c r="L25" i="4"/>
  <c r="L124" i="4"/>
  <c r="L198" i="4"/>
  <c r="L365" i="4"/>
  <c r="L428" i="4"/>
  <c r="L512" i="4"/>
  <c r="L52" i="5"/>
  <c r="L92" i="5"/>
  <c r="L149" i="5"/>
  <c r="L208" i="5"/>
  <c r="L254" i="5"/>
  <c r="L313" i="5"/>
  <c r="L375" i="5"/>
  <c r="L423" i="5"/>
  <c r="L469" i="5"/>
  <c r="L56" i="2"/>
  <c r="L152" i="2"/>
  <c r="L211" i="2"/>
  <c r="L303" i="2"/>
  <c r="L331" i="2"/>
  <c r="L411" i="2"/>
  <c r="L428" i="2"/>
  <c r="L496" i="2"/>
  <c r="L14" i="11"/>
  <c r="L26" i="11"/>
  <c r="L41" i="11"/>
  <c r="L57" i="11"/>
  <c r="L70" i="11"/>
  <c r="L82" i="11"/>
  <c r="L96" i="11"/>
  <c r="L112" i="11"/>
  <c r="L126" i="11"/>
  <c r="L140" i="11"/>
  <c r="L153" i="11"/>
  <c r="L167" i="11"/>
  <c r="L184" i="11"/>
  <c r="L199" i="11"/>
  <c r="L212" i="11"/>
  <c r="L228" i="11"/>
  <c r="L245" i="11"/>
  <c r="L258" i="11"/>
  <c r="L272" i="11"/>
  <c r="L291" i="11"/>
  <c r="L304" i="11"/>
  <c r="L318" i="11"/>
  <c r="L332" i="11"/>
  <c r="L350" i="11"/>
  <c r="L366" i="11"/>
  <c r="L381" i="11"/>
  <c r="L397" i="11"/>
  <c r="L412" i="11"/>
  <c r="L429" i="11"/>
  <c r="L444" i="11"/>
  <c r="L461" i="11"/>
  <c r="L475" i="11"/>
  <c r="L497" i="11"/>
  <c r="L514" i="11"/>
  <c r="L15" i="4"/>
  <c r="L28" i="4"/>
  <c r="L58" i="4"/>
  <c r="L71" i="4"/>
  <c r="L99" i="4"/>
  <c r="L113" i="4"/>
  <c r="L141" i="4"/>
  <c r="L155" i="4"/>
  <c r="L185" i="4"/>
  <c r="L200" i="4"/>
  <c r="L229" i="4"/>
  <c r="L246" i="4"/>
  <c r="L273" i="4"/>
  <c r="L292" i="4"/>
  <c r="L319" i="4"/>
  <c r="L335" i="4"/>
  <c r="L367" i="4"/>
  <c r="L382" i="4"/>
  <c r="L430" i="4"/>
  <c r="L445" i="4"/>
  <c r="L462" i="4"/>
  <c r="L498" i="4"/>
  <c r="L11" i="5"/>
  <c r="L24" i="5"/>
  <c r="L38" i="5"/>
  <c r="L54" i="5"/>
  <c r="L68" i="5"/>
  <c r="L80" i="5"/>
  <c r="L94" i="5"/>
  <c r="L109" i="5"/>
  <c r="L123" i="5"/>
  <c r="L138" i="5"/>
  <c r="L151" i="5"/>
  <c r="L165" i="5"/>
  <c r="L181" i="5"/>
  <c r="L197" i="5"/>
  <c r="L210" i="5"/>
  <c r="L226" i="5"/>
  <c r="L243" i="5"/>
  <c r="L256" i="5"/>
  <c r="L269" i="5"/>
  <c r="L288" i="5"/>
  <c r="L302" i="5"/>
  <c r="L315" i="5"/>
  <c r="L330" i="5"/>
  <c r="L348" i="5"/>
  <c r="L364" i="5"/>
  <c r="L379" i="5"/>
  <c r="L395" i="5"/>
  <c r="L410" i="5"/>
  <c r="L425" i="5"/>
  <c r="L441" i="5"/>
  <c r="L456" i="5"/>
  <c r="L473" i="5"/>
  <c r="L495" i="5"/>
  <c r="L511" i="5"/>
  <c r="L349" i="2"/>
  <c r="L29" i="11"/>
  <c r="L56" i="11"/>
  <c r="L156" i="11"/>
  <c r="L294" i="11"/>
  <c r="L384" i="11"/>
  <c r="L481" i="11"/>
  <c r="L24" i="4"/>
  <c r="L80" i="4"/>
  <c r="L123" i="4"/>
  <c r="L181" i="4"/>
  <c r="L243" i="4"/>
  <c r="L302" i="4"/>
  <c r="L364" i="4"/>
  <c r="L425" i="4"/>
  <c r="L495" i="4"/>
  <c r="L7" i="5"/>
  <c r="L64" i="5"/>
  <c r="L120" i="5"/>
  <c r="L177" i="5"/>
  <c r="L240" i="5"/>
  <c r="L298" i="5"/>
  <c r="L359" i="5"/>
  <c r="L406" i="5"/>
  <c r="L488" i="5"/>
  <c r="L225" i="2"/>
  <c r="L470" i="2"/>
  <c r="L94" i="11"/>
  <c r="L210" i="11"/>
  <c r="L288" i="11"/>
  <c r="L473" i="11"/>
  <c r="L69" i="4"/>
  <c r="L81" i="4"/>
  <c r="L110" i="4"/>
  <c r="L166" i="4"/>
  <c r="L244" i="4"/>
  <c r="L289" i="4"/>
  <c r="L349" i="4"/>
  <c r="L396" i="4"/>
  <c r="L474" i="4"/>
  <c r="L8" i="5"/>
  <c r="L78" i="5"/>
  <c r="L121" i="5"/>
  <c r="L178" i="5"/>
  <c r="L241" i="5"/>
  <c r="L300" i="5"/>
  <c r="L362" i="5"/>
  <c r="L439" i="5"/>
  <c r="L508" i="5"/>
  <c r="L70" i="2"/>
  <c r="L153" i="2"/>
  <c r="L332" i="2"/>
  <c r="L412" i="2"/>
  <c r="L514" i="2"/>
  <c r="L15" i="11"/>
  <c r="L42" i="11"/>
  <c r="L71" i="11"/>
  <c r="L84" i="11"/>
  <c r="L99" i="11"/>
  <c r="L127" i="11"/>
  <c r="L155" i="11"/>
  <c r="L185" i="11"/>
  <c r="L200" i="11"/>
  <c r="L214" i="11"/>
  <c r="L246" i="11"/>
  <c r="L292" i="11"/>
  <c r="L335" i="11"/>
  <c r="L382" i="11"/>
  <c r="L430" i="11"/>
  <c r="L477" i="11"/>
  <c r="L16" i="4"/>
  <c r="L29" i="4"/>
  <c r="L43" i="4"/>
  <c r="L59" i="4"/>
  <c r="L72" i="4"/>
  <c r="L85" i="4"/>
  <c r="L100" i="4"/>
  <c r="L114" i="4"/>
  <c r="L128" i="4"/>
  <c r="L143" i="4"/>
  <c r="L156" i="4"/>
  <c r="L169" i="4"/>
  <c r="L186" i="4"/>
  <c r="L201" i="4"/>
  <c r="L215" i="4"/>
  <c r="L231" i="4"/>
  <c r="L247" i="4"/>
  <c r="L260" i="4"/>
  <c r="L274" i="4"/>
  <c r="L293" i="4"/>
  <c r="L306" i="4"/>
  <c r="L320" i="4"/>
  <c r="L336" i="4"/>
  <c r="L352" i="4"/>
  <c r="L368" i="4"/>
  <c r="L383" i="4"/>
  <c r="L416" i="4"/>
  <c r="L499" i="4"/>
  <c r="L13" i="5"/>
  <c r="L25" i="5"/>
  <c r="L40" i="5"/>
  <c r="L56" i="5"/>
  <c r="L69" i="5"/>
  <c r="L81" i="5"/>
  <c r="L95" i="5"/>
  <c r="L110" i="5"/>
  <c r="L124" i="5"/>
  <c r="L139" i="5"/>
  <c r="L152" i="5"/>
  <c r="L166" i="5"/>
  <c r="L183" i="5"/>
  <c r="L198" i="5"/>
  <c r="L211" i="5"/>
  <c r="L227" i="5"/>
  <c r="L244" i="5"/>
  <c r="L257" i="5"/>
  <c r="L270" i="5"/>
  <c r="L289" i="5"/>
  <c r="L303" i="5"/>
  <c r="L316" i="5"/>
  <c r="L331" i="5"/>
  <c r="L349" i="5"/>
  <c r="L365" i="5"/>
  <c r="L380" i="5"/>
  <c r="L396" i="5"/>
  <c r="L411" i="5"/>
  <c r="L428" i="5"/>
  <c r="L443" i="5"/>
  <c r="L459" i="5"/>
  <c r="L474" i="5"/>
  <c r="L496" i="5"/>
  <c r="L512" i="5"/>
  <c r="L141" i="2"/>
  <c r="L244" i="2"/>
  <c r="L350" i="2"/>
  <c r="L58" i="11"/>
  <c r="L80" i="11"/>
  <c r="L181" i="11"/>
  <c r="L261" i="11"/>
  <c r="L353" i="11"/>
  <c r="L447" i="11"/>
  <c r="L481" i="4"/>
  <c r="L122" i="5"/>
  <c r="L443" i="4"/>
  <c r="L496" i="4"/>
  <c r="L22" i="5"/>
  <c r="L65" i="5"/>
  <c r="L136" i="5"/>
  <c r="L195" i="5"/>
  <c r="L266" i="5"/>
  <c r="L327" i="5"/>
  <c r="L407" i="5"/>
  <c r="L454" i="5"/>
  <c r="L15" i="2"/>
  <c r="L71" i="2"/>
  <c r="L84" i="2"/>
  <c r="L415" i="2"/>
  <c r="L445" i="2"/>
  <c r="L515" i="2"/>
  <c r="L59" i="11"/>
  <c r="L72" i="11"/>
  <c r="L85" i="11"/>
  <c r="L100" i="11"/>
  <c r="L169" i="11"/>
  <c r="L186" i="11"/>
  <c r="L201" i="11"/>
  <c r="L215" i="11"/>
  <c r="L274" i="11"/>
  <c r="L320" i="11"/>
  <c r="L368" i="11"/>
  <c r="L416" i="11"/>
  <c r="L463" i="11"/>
  <c r="L516" i="11"/>
  <c r="L17" i="4"/>
  <c r="L60" i="4"/>
  <c r="L101" i="4"/>
  <c r="L144" i="4"/>
  <c r="L188" i="4"/>
  <c r="L232" i="4"/>
  <c r="L275" i="4"/>
  <c r="L321" i="4"/>
  <c r="L369" i="4"/>
  <c r="L384" i="4"/>
  <c r="L417" i="4"/>
  <c r="L464" i="4"/>
  <c r="L500" i="4"/>
  <c r="L14" i="5"/>
  <c r="L26" i="5"/>
  <c r="L41" i="5"/>
  <c r="L57" i="5"/>
  <c r="L70" i="5"/>
  <c r="L82" i="5"/>
  <c r="L96" i="5"/>
  <c r="L112" i="5"/>
  <c r="L126" i="5"/>
  <c r="L140" i="5"/>
  <c r="L153" i="5"/>
  <c r="L167" i="5"/>
  <c r="L184" i="5"/>
  <c r="L199" i="5"/>
  <c r="L212" i="5"/>
  <c r="L228" i="5"/>
  <c r="L245" i="5"/>
  <c r="L258" i="5"/>
  <c r="L272" i="5"/>
  <c r="L291" i="5"/>
  <c r="L304" i="5"/>
  <c r="L318" i="5"/>
  <c r="L332" i="5"/>
  <c r="L350" i="5"/>
  <c r="L366" i="5"/>
  <c r="L381" i="5"/>
  <c r="L397" i="5"/>
  <c r="L412" i="5"/>
  <c r="L429" i="5"/>
  <c r="L444" i="5"/>
  <c r="L461" i="5"/>
  <c r="L475" i="5"/>
  <c r="L497" i="5"/>
  <c r="L514" i="5"/>
  <c r="L24" i="2"/>
  <c r="L57" i="2"/>
  <c r="L168" i="2"/>
  <c r="L245" i="2"/>
  <c r="L351" i="2"/>
  <c r="L30" i="11"/>
  <c r="L157" i="11"/>
  <c r="L415" i="4"/>
  <c r="L53" i="5"/>
  <c r="L367" i="5"/>
  <c r="L382" i="5"/>
  <c r="L398" i="5"/>
  <c r="L415" i="5"/>
  <c r="L430" i="5"/>
  <c r="L445" i="5"/>
  <c r="L462" i="5"/>
  <c r="L477" i="5"/>
  <c r="L498" i="5"/>
  <c r="L515" i="5"/>
  <c r="L368" i="5"/>
  <c r="L383" i="5"/>
  <c r="L399" i="5"/>
  <c r="L416" i="5"/>
  <c r="L431" i="5"/>
  <c r="L446" i="5"/>
  <c r="L463" i="5"/>
  <c r="L479" i="5"/>
  <c r="L499" i="5"/>
  <c r="L516" i="5"/>
  <c r="L503" i="5"/>
  <c r="S5" i="5"/>
  <c r="L5" i="11"/>
  <c r="S81" i="5"/>
  <c r="S380" i="5"/>
  <c r="I41" i="11"/>
  <c r="K41" i="11" s="1"/>
  <c r="S273" i="4"/>
  <c r="S375" i="5"/>
  <c r="S19" i="5"/>
  <c r="S157" i="5"/>
  <c r="S50" i="5"/>
  <c r="S155" i="5"/>
  <c r="S33" i="5"/>
  <c r="S300" i="5"/>
  <c r="I218" i="4"/>
  <c r="K218" i="4" s="1"/>
  <c r="S209" i="5"/>
  <c r="S208" i="5"/>
  <c r="S107" i="5"/>
  <c r="S67" i="5"/>
  <c r="S242" i="5"/>
  <c r="S22" i="5"/>
  <c r="S163" i="5"/>
  <c r="S76" i="5"/>
  <c r="S332" i="5"/>
  <c r="S323" i="5"/>
  <c r="S137" i="5"/>
  <c r="S382" i="5"/>
  <c r="S242" i="4"/>
  <c r="I355" i="4"/>
  <c r="K355" i="4" s="1"/>
  <c r="S245" i="4"/>
  <c r="S15" i="4"/>
  <c r="S194" i="4"/>
  <c r="I73" i="4"/>
  <c r="K73" i="4" s="1"/>
  <c r="S287" i="4"/>
  <c r="S392" i="4"/>
  <c r="S325" i="4"/>
  <c r="S259" i="4"/>
  <c r="S499" i="4"/>
  <c r="S54" i="4"/>
  <c r="S184" i="4"/>
  <c r="I93" i="11"/>
  <c r="K93" i="11" s="1"/>
  <c r="I515" i="4"/>
  <c r="J515" i="4" s="1"/>
  <c r="J87" i="5"/>
  <c r="I87" i="5"/>
  <c r="K87" i="5" s="1"/>
  <c r="J108" i="5"/>
  <c r="I108" i="5"/>
  <c r="K108" i="5" s="1"/>
  <c r="S69" i="5"/>
  <c r="S51" i="5"/>
  <c r="J245" i="5"/>
  <c r="I245" i="5"/>
  <c r="K245" i="5" s="1"/>
  <c r="S11" i="5"/>
  <c r="S384" i="5"/>
  <c r="S13" i="5"/>
  <c r="S108" i="5"/>
  <c r="S349" i="5"/>
  <c r="S6" i="5"/>
  <c r="D19" i="5"/>
  <c r="J19" i="5" s="1"/>
  <c r="S178" i="5"/>
  <c r="S136" i="5"/>
  <c r="S296" i="5"/>
  <c r="S241" i="5"/>
  <c r="S314" i="5"/>
  <c r="S124" i="5"/>
  <c r="S257" i="5"/>
  <c r="S321" i="5"/>
  <c r="S276" i="5"/>
  <c r="I155" i="5"/>
  <c r="K155" i="5" s="1"/>
  <c r="S95" i="5"/>
  <c r="S166" i="5"/>
  <c r="I72" i="5"/>
  <c r="K72" i="5" s="1"/>
  <c r="I100" i="5"/>
  <c r="K100" i="5" s="1"/>
  <c r="S79" i="5"/>
  <c r="I115" i="5"/>
  <c r="K115" i="5" s="1"/>
  <c r="D107" i="5"/>
  <c r="J107" i="5" s="1"/>
  <c r="D331" i="5"/>
  <c r="I331" i="5" s="1"/>
  <c r="J331" i="5" s="1"/>
  <c r="I116" i="5"/>
  <c r="K116" i="5" s="1"/>
  <c r="S289" i="4"/>
  <c r="S196" i="4"/>
  <c r="S387" i="4"/>
  <c r="I400" i="4"/>
  <c r="K400" i="4" s="1"/>
  <c r="S300" i="4"/>
  <c r="I385" i="4"/>
  <c r="K385" i="4" s="1"/>
  <c r="S78" i="5"/>
  <c r="S100" i="5"/>
  <c r="S128" i="5"/>
  <c r="S181" i="4"/>
  <c r="S89" i="5"/>
  <c r="S110" i="5"/>
  <c r="S498" i="5"/>
  <c r="I221" i="5"/>
  <c r="K221" i="5" s="1"/>
  <c r="S56" i="5"/>
  <c r="I78" i="5"/>
  <c r="K78" i="5" s="1"/>
  <c r="S222" i="4"/>
  <c r="S349" i="4"/>
  <c r="S365" i="4"/>
  <c r="S9" i="5"/>
  <c r="S68" i="5"/>
  <c r="S113" i="5"/>
  <c r="S197" i="4"/>
  <c r="S381" i="4"/>
  <c r="S122" i="5"/>
  <c r="S266" i="5"/>
  <c r="S440" i="5"/>
  <c r="S350" i="5"/>
  <c r="S397" i="5"/>
  <c r="S84" i="5"/>
  <c r="S72" i="5"/>
  <c r="S274" i="5"/>
  <c r="S41" i="4"/>
  <c r="S155" i="4"/>
  <c r="S301" i="4"/>
  <c r="S188" i="5"/>
  <c r="S270" i="5"/>
  <c r="S459" i="4"/>
  <c r="S292" i="5"/>
  <c r="S88" i="5"/>
  <c r="S116" i="5"/>
  <c r="S249" i="5"/>
  <c r="S9" i="4"/>
  <c r="S109" i="4"/>
  <c r="I156" i="4"/>
  <c r="K156" i="4" s="1"/>
  <c r="S319" i="4"/>
  <c r="S13" i="4"/>
  <c r="S500" i="4"/>
  <c r="S36" i="5"/>
  <c r="S93" i="5"/>
  <c r="S114" i="5"/>
  <c r="S250" i="5"/>
  <c r="S255" i="5"/>
  <c r="S411" i="4"/>
  <c r="I511" i="11"/>
  <c r="K511" i="11" s="1"/>
  <c r="S99" i="5"/>
  <c r="S309" i="5"/>
  <c r="S105" i="5"/>
  <c r="S297" i="5"/>
  <c r="S371" i="5"/>
  <c r="I164" i="4"/>
  <c r="K164" i="4" s="1"/>
  <c r="S313" i="4"/>
  <c r="S94" i="5"/>
  <c r="S183" i="5"/>
  <c r="S7" i="5"/>
  <c r="S91" i="5"/>
  <c r="S120" i="5"/>
  <c r="S177" i="5"/>
  <c r="S281" i="5"/>
  <c r="I242" i="4"/>
  <c r="K242" i="4" s="1"/>
  <c r="S59" i="5"/>
  <c r="I166" i="11"/>
  <c r="K166" i="11" s="1"/>
  <c r="S40" i="4"/>
  <c r="S80" i="4"/>
  <c r="S266" i="4"/>
  <c r="S251" i="4"/>
  <c r="S315" i="5"/>
  <c r="S449" i="5"/>
  <c r="S82" i="5"/>
  <c r="S96" i="5"/>
  <c r="S112" i="5"/>
  <c r="S167" i="5"/>
  <c r="S245" i="5"/>
  <c r="S258" i="5"/>
  <c r="S177" i="4"/>
  <c r="I45" i="4"/>
  <c r="K45" i="4" s="1"/>
  <c r="I351" i="4"/>
  <c r="K351" i="4" s="1"/>
  <c r="S58" i="4"/>
  <c r="S315" i="4"/>
  <c r="S477" i="4"/>
  <c r="I477" i="4"/>
  <c r="K477" i="4" s="1"/>
  <c r="S329" i="4"/>
  <c r="S69" i="4"/>
  <c r="S369" i="4"/>
  <c r="S447" i="4"/>
  <c r="S418" i="4"/>
  <c r="S124" i="4"/>
  <c r="S225" i="4"/>
  <c r="S113" i="4"/>
  <c r="D332" i="4"/>
  <c r="I332" i="4" s="1"/>
  <c r="J332" i="4" s="1"/>
  <c r="S263" i="4"/>
  <c r="S279" i="4"/>
  <c r="S323" i="4"/>
  <c r="S363" i="4"/>
  <c r="S272" i="5"/>
  <c r="S49" i="4"/>
  <c r="S511" i="4"/>
  <c r="S338" i="5"/>
  <c r="S77" i="5"/>
  <c r="S211" i="4"/>
  <c r="S456" i="4"/>
  <c r="S73" i="5"/>
  <c r="S80" i="5"/>
  <c r="S145" i="5"/>
  <c r="S5" i="4"/>
  <c r="S135" i="4"/>
  <c r="S165" i="5"/>
  <c r="S71" i="5"/>
  <c r="S348" i="4"/>
  <c r="S87" i="5"/>
  <c r="S362" i="5"/>
  <c r="S161" i="4"/>
  <c r="S123" i="5"/>
  <c r="S372" i="5"/>
  <c r="S396" i="5"/>
  <c r="I68" i="5"/>
  <c r="K68" i="5" s="1"/>
  <c r="I95" i="5"/>
  <c r="K95" i="5" s="1"/>
  <c r="I330" i="5"/>
  <c r="J330" i="5" s="1"/>
  <c r="I177" i="5"/>
  <c r="K177" i="5" s="1"/>
  <c r="I123" i="5"/>
  <c r="K123" i="5" s="1"/>
  <c r="I371" i="5"/>
  <c r="K371" i="5" s="1"/>
  <c r="I128" i="5"/>
  <c r="K128" i="5" s="1"/>
  <c r="I204" i="5"/>
  <c r="K204" i="5" s="1"/>
  <c r="I304" i="5"/>
  <c r="K304" i="5" s="1"/>
  <c r="I69" i="5"/>
  <c r="K69" i="5" s="1"/>
  <c r="I228" i="5"/>
  <c r="K228" i="5" s="1"/>
  <c r="I94" i="5"/>
  <c r="K94" i="5" s="1"/>
  <c r="I248" i="5"/>
  <c r="K248" i="5" s="1"/>
  <c r="I387" i="5"/>
  <c r="K387" i="5" s="1"/>
  <c r="I124" i="5"/>
  <c r="K124" i="5" s="1"/>
  <c r="I158" i="5"/>
  <c r="K158" i="5" s="1"/>
  <c r="I439" i="5"/>
  <c r="K439" i="5" s="1"/>
  <c r="I332" i="5"/>
  <c r="J332" i="5" s="1"/>
  <c r="I381" i="5"/>
  <c r="K381" i="5" s="1"/>
  <c r="I392" i="5"/>
  <c r="K392" i="5" s="1"/>
  <c r="I178" i="5"/>
  <c r="K178" i="5" s="1"/>
  <c r="I410" i="5"/>
  <c r="K410" i="5" s="1"/>
  <c r="I79" i="5"/>
  <c r="K79" i="5" s="1"/>
  <c r="I88" i="5"/>
  <c r="K88" i="5" s="1"/>
  <c r="S42" i="5"/>
  <c r="S115" i="5"/>
  <c r="S28" i="5"/>
  <c r="S294" i="5"/>
  <c r="S337" i="5"/>
  <c r="S398" i="5"/>
  <c r="S74" i="5"/>
  <c r="S102" i="5"/>
  <c r="S231" i="5"/>
  <c r="S322" i="5"/>
  <c r="S161" i="5"/>
  <c r="S185" i="5"/>
  <c r="S385" i="5"/>
  <c r="S399" i="5"/>
  <c r="S16" i="5"/>
  <c r="S70" i="5"/>
  <c r="S90" i="5"/>
  <c r="S158" i="5"/>
  <c r="S168" i="5"/>
  <c r="S263" i="5"/>
  <c r="S304" i="5"/>
  <c r="S320" i="5"/>
  <c r="S351" i="5"/>
  <c r="S497" i="5"/>
  <c r="S43" i="5"/>
  <c r="S75" i="5"/>
  <c r="S85" i="5"/>
  <c r="S103" i="5"/>
  <c r="S106" i="5"/>
  <c r="S127" i="5"/>
  <c r="S298" i="5"/>
  <c r="S311" i="5"/>
  <c r="S356" i="5"/>
  <c r="S119" i="5"/>
  <c r="S141" i="5"/>
  <c r="S452" i="5"/>
  <c r="S477" i="5"/>
  <c r="J495" i="5"/>
  <c r="I495" i="5"/>
  <c r="K495" i="5" s="1"/>
  <c r="J186" i="5"/>
  <c r="I186" i="5"/>
  <c r="K186" i="5" s="1"/>
  <c r="D70" i="5"/>
  <c r="J70" i="5" s="1"/>
  <c r="D109" i="5"/>
  <c r="S109" i="5"/>
  <c r="D161" i="5"/>
  <c r="J161" i="5" s="1"/>
  <c r="I499" i="5"/>
  <c r="K499" i="5" s="1"/>
  <c r="J499" i="5"/>
  <c r="J310" i="5"/>
  <c r="I310" i="5"/>
  <c r="K310" i="5" s="1"/>
  <c r="J456" i="5"/>
  <c r="I456" i="5"/>
  <c r="K456" i="5" s="1"/>
  <c r="D73" i="5"/>
  <c r="D92" i="5"/>
  <c r="S92" i="5"/>
  <c r="D164" i="5"/>
  <c r="J164" i="5" s="1"/>
  <c r="S164" i="5"/>
  <c r="D255" i="5"/>
  <c r="J255" i="5" s="1"/>
  <c r="S383" i="5"/>
  <c r="D122" i="5"/>
  <c r="D16" i="5"/>
  <c r="J16" i="5" s="1"/>
  <c r="D23" i="5"/>
  <c r="I23" i="5" s="1"/>
  <c r="K23" i="5" s="1"/>
  <c r="S23" i="5"/>
  <c r="D54" i="5"/>
  <c r="J54" i="5" s="1"/>
  <c r="S54" i="5"/>
  <c r="D81" i="5"/>
  <c r="D102" i="5"/>
  <c r="D127" i="5"/>
  <c r="J127" i="5" s="1"/>
  <c r="I349" i="5"/>
  <c r="K349" i="5" s="1"/>
  <c r="I459" i="5"/>
  <c r="K459" i="5" s="1"/>
  <c r="J260" i="5"/>
  <c r="I260" i="5"/>
  <c r="K260" i="5" s="1"/>
  <c r="S49" i="5"/>
  <c r="D110" i="5"/>
  <c r="D121" i="5"/>
  <c r="S121" i="5"/>
  <c r="I217" i="5"/>
  <c r="K217" i="5" s="1"/>
  <c r="D261" i="5"/>
  <c r="I261" i="5" s="1"/>
  <c r="K261" i="5" s="1"/>
  <c r="S261" i="5"/>
  <c r="D263" i="5"/>
  <c r="J263" i="5" s="1"/>
  <c r="D272" i="5"/>
  <c r="J272" i="5" s="1"/>
  <c r="J375" i="5"/>
  <c r="I375" i="5"/>
  <c r="K375" i="5" s="1"/>
  <c r="J80" i="5"/>
  <c r="I80" i="5"/>
  <c r="K80" i="5" s="1"/>
  <c r="D101" i="5"/>
  <c r="S101" i="5"/>
  <c r="J212" i="5"/>
  <c r="I212" i="5"/>
  <c r="K212" i="5" s="1"/>
  <c r="J252" i="5"/>
  <c r="I252" i="5"/>
  <c r="K252" i="5" s="1"/>
  <c r="D28" i="5"/>
  <c r="I28" i="5" s="1"/>
  <c r="K28" i="5" s="1"/>
  <c r="D36" i="5"/>
  <c r="J36" i="5" s="1"/>
  <c r="D77" i="5"/>
  <c r="J77" i="5" s="1"/>
  <c r="D117" i="5"/>
  <c r="S117" i="5"/>
  <c r="J134" i="5"/>
  <c r="I134" i="5"/>
  <c r="K134" i="5" s="1"/>
  <c r="S318" i="5"/>
  <c r="D320" i="5"/>
  <c r="I320" i="5" s="1"/>
  <c r="K320" i="5" s="1"/>
  <c r="D380" i="5"/>
  <c r="J380" i="5" s="1"/>
  <c r="I75" i="5"/>
  <c r="K75" i="5" s="1"/>
  <c r="I103" i="5"/>
  <c r="K103" i="5" s="1"/>
  <c r="D184" i="5"/>
  <c r="J184" i="5" s="1"/>
  <c r="S184" i="5"/>
  <c r="S273" i="5"/>
  <c r="I318" i="5"/>
  <c r="K318" i="5" s="1"/>
  <c r="D348" i="5"/>
  <c r="S348" i="5"/>
  <c r="I362" i="5"/>
  <c r="K362" i="5" s="1"/>
  <c r="J410" i="5"/>
  <c r="I5" i="5"/>
  <c r="J5" i="5" s="1"/>
  <c r="D85" i="5"/>
  <c r="D89" i="5"/>
  <c r="D106" i="5"/>
  <c r="J106" i="5" s="1"/>
  <c r="D114" i="5"/>
  <c r="D265" i="5"/>
  <c r="J265" i="5" s="1"/>
  <c r="S265" i="5"/>
  <c r="I273" i="5"/>
  <c r="K273" i="5" s="1"/>
  <c r="D275" i="5"/>
  <c r="J275" i="5" s="1"/>
  <c r="S275" i="5"/>
  <c r="D355" i="5"/>
  <c r="J355" i="5" s="1"/>
  <c r="S355" i="5"/>
  <c r="D74" i="5"/>
  <c r="D93" i="5"/>
  <c r="S180" i="5"/>
  <c r="D52" i="5"/>
  <c r="J52" i="5" s="1"/>
  <c r="S52" i="5"/>
  <c r="D119" i="5"/>
  <c r="J119" i="5" s="1"/>
  <c r="I312" i="5"/>
  <c r="K312" i="5" s="1"/>
  <c r="J312" i="5"/>
  <c r="S330" i="5"/>
  <c r="I365" i="5"/>
  <c r="K365" i="5" s="1"/>
  <c r="J508" i="5"/>
  <c r="I508" i="5"/>
  <c r="K508" i="5" s="1"/>
  <c r="I49" i="5"/>
  <c r="K49" i="5" s="1"/>
  <c r="J49" i="5"/>
  <c r="D67" i="5"/>
  <c r="D322" i="5"/>
  <c r="J322" i="5" s="1"/>
  <c r="D20" i="5"/>
  <c r="I20" i="5" s="1"/>
  <c r="K20" i="5" s="1"/>
  <c r="S20" i="5"/>
  <c r="D8" i="5"/>
  <c r="I8" i="5" s="1"/>
  <c r="K8" i="5" s="1"/>
  <c r="S8" i="5"/>
  <c r="I131" i="5"/>
  <c r="K131" i="5" s="1"/>
  <c r="J172" i="5"/>
  <c r="I172" i="5"/>
  <c r="K172" i="5" s="1"/>
  <c r="J225" i="5"/>
  <c r="I225" i="5"/>
  <c r="K225" i="5" s="1"/>
  <c r="J370" i="5"/>
  <c r="I370" i="5"/>
  <c r="K370" i="5" s="1"/>
  <c r="J391" i="5"/>
  <c r="I391" i="5"/>
  <c r="K391" i="5" s="1"/>
  <c r="S126" i="5"/>
  <c r="D396" i="5"/>
  <c r="I313" i="5"/>
  <c r="K313" i="5" s="1"/>
  <c r="S34" i="5"/>
  <c r="S172" i="5"/>
  <c r="S248" i="5"/>
  <c r="S313" i="5"/>
  <c r="D329" i="5"/>
  <c r="I329" i="5" s="1"/>
  <c r="J329" i="5" s="1"/>
  <c r="S365" i="5"/>
  <c r="S370" i="5"/>
  <c r="D372" i="5"/>
  <c r="I372" i="5" s="1"/>
  <c r="K372" i="5" s="1"/>
  <c r="S381" i="5"/>
  <c r="S335" i="5"/>
  <c r="I490" i="5"/>
  <c r="K490" i="5" s="1"/>
  <c r="D497" i="5"/>
  <c r="I497" i="5" s="1"/>
  <c r="K497" i="5" s="1"/>
  <c r="S60" i="5"/>
  <c r="S63" i="5"/>
  <c r="D270" i="5"/>
  <c r="J270" i="5" s="1"/>
  <c r="I376" i="5"/>
  <c r="K376" i="5" s="1"/>
  <c r="S40" i="5"/>
  <c r="S140" i="5"/>
  <c r="S181" i="5"/>
  <c r="S305" i="5"/>
  <c r="D309" i="5"/>
  <c r="J309" i="5" s="1"/>
  <c r="S368" i="5"/>
  <c r="S153" i="5"/>
  <c r="I153" i="5"/>
  <c r="K153" i="5" s="1"/>
  <c r="S134" i="5"/>
  <c r="S340" i="5"/>
  <c r="I236" i="5"/>
  <c r="K236" i="5" s="1"/>
  <c r="I63" i="5"/>
  <c r="K63" i="5" s="1"/>
  <c r="S135" i="5"/>
  <c r="S133" i="5"/>
  <c r="S131" i="5"/>
  <c r="S144" i="5"/>
  <c r="I133" i="5"/>
  <c r="K133" i="5" s="1"/>
  <c r="S236" i="5"/>
  <c r="S139" i="5"/>
  <c r="S336" i="5"/>
  <c r="I148" i="5"/>
  <c r="K148" i="5" s="1"/>
  <c r="I296" i="5"/>
  <c r="K296" i="5" s="1"/>
  <c r="D399" i="5"/>
  <c r="D452" i="5"/>
  <c r="D449" i="5"/>
  <c r="S53" i="5"/>
  <c r="D53" i="5"/>
  <c r="I96" i="5"/>
  <c r="K96" i="5" s="1"/>
  <c r="S138" i="5"/>
  <c r="D138" i="5"/>
  <c r="I146" i="5"/>
  <c r="K146" i="5" s="1"/>
  <c r="J146" i="5"/>
  <c r="S156" i="5"/>
  <c r="D156" i="5"/>
  <c r="I206" i="5"/>
  <c r="K206" i="5" s="1"/>
  <c r="D46" i="5"/>
  <c r="S46" i="5"/>
  <c r="S171" i="5"/>
  <c r="D171" i="5"/>
  <c r="I193" i="5"/>
  <c r="K193" i="5" s="1"/>
  <c r="S289" i="5"/>
  <c r="D289" i="5"/>
  <c r="D306" i="5"/>
  <c r="S306" i="5"/>
  <c r="I448" i="5"/>
  <c r="K448" i="5" s="1"/>
  <c r="I82" i="5"/>
  <c r="K82" i="5" s="1"/>
  <c r="I91" i="5"/>
  <c r="K91" i="5" s="1"/>
  <c r="I132" i="5"/>
  <c r="K132" i="5" s="1"/>
  <c r="J132" i="5"/>
  <c r="D168" i="5"/>
  <c r="I13" i="5"/>
  <c r="K13" i="5" s="1"/>
  <c r="J13" i="5"/>
  <c r="I60" i="5"/>
  <c r="K60" i="5" s="1"/>
  <c r="J166" i="5"/>
  <c r="I166" i="5"/>
  <c r="K166" i="5" s="1"/>
  <c r="D185" i="5"/>
  <c r="J243" i="5"/>
  <c r="I243" i="5"/>
  <c r="K243" i="5" s="1"/>
  <c r="J390" i="5"/>
  <c r="I390" i="5"/>
  <c r="K390" i="5" s="1"/>
  <c r="S132" i="5"/>
  <c r="D183" i="5"/>
  <c r="J303" i="5"/>
  <c r="I303" i="5"/>
  <c r="K303" i="5" s="1"/>
  <c r="I395" i="5"/>
  <c r="K395" i="5" s="1"/>
  <c r="I105" i="5"/>
  <c r="K105" i="5" s="1"/>
  <c r="I113" i="5"/>
  <c r="K113" i="5" s="1"/>
  <c r="I199" i="5"/>
  <c r="K199" i="5" s="1"/>
  <c r="S374" i="5"/>
  <c r="D374" i="5"/>
  <c r="S487" i="5"/>
  <c r="D487" i="5"/>
  <c r="I29" i="5"/>
  <c r="K29" i="5" s="1"/>
  <c r="J29" i="5"/>
  <c r="D42" i="5"/>
  <c r="I175" i="5"/>
  <c r="K175" i="5" s="1"/>
  <c r="J416" i="5"/>
  <c r="I416" i="5"/>
  <c r="K416" i="5" s="1"/>
  <c r="S445" i="5"/>
  <c r="D445" i="5"/>
  <c r="I90" i="5"/>
  <c r="K90" i="5" s="1"/>
  <c r="I99" i="5"/>
  <c r="K99" i="5" s="1"/>
  <c r="J176" i="5"/>
  <c r="I176" i="5"/>
  <c r="K176" i="5" s="1"/>
  <c r="D367" i="5"/>
  <c r="S367" i="5"/>
  <c r="J433" i="5"/>
  <c r="I433" i="5"/>
  <c r="K433" i="5" s="1"/>
  <c r="S14" i="5"/>
  <c r="D24" i="5"/>
  <c r="S24" i="5"/>
  <c r="I40" i="5"/>
  <c r="K40" i="5" s="1"/>
  <c r="J40" i="5"/>
  <c r="I126" i="5"/>
  <c r="K126" i="5" s="1"/>
  <c r="I139" i="5"/>
  <c r="K139" i="5" s="1"/>
  <c r="J139" i="5"/>
  <c r="I150" i="5"/>
  <c r="K150" i="5" s="1"/>
  <c r="J266" i="5"/>
  <c r="I266" i="5"/>
  <c r="K266" i="5" s="1"/>
  <c r="I11" i="5"/>
  <c r="K11" i="5" s="1"/>
  <c r="J11" i="5"/>
  <c r="I14" i="5"/>
  <c r="K14" i="5" s="1"/>
  <c r="J14" i="5"/>
  <c r="D37" i="5"/>
  <c r="S37" i="5"/>
  <c r="I76" i="5"/>
  <c r="K76" i="5" s="1"/>
  <c r="I84" i="5"/>
  <c r="K84" i="5" s="1"/>
  <c r="D364" i="5"/>
  <c r="S364" i="5"/>
  <c r="J421" i="5"/>
  <c r="I421" i="5"/>
  <c r="K421" i="5" s="1"/>
  <c r="I429" i="5"/>
  <c r="K429" i="5" s="1"/>
  <c r="J429" i="5"/>
  <c r="S479" i="5"/>
  <c r="D479" i="5"/>
  <c r="I112" i="5"/>
  <c r="K112" i="5" s="1"/>
  <c r="I120" i="5"/>
  <c r="K120" i="5" s="1"/>
  <c r="J160" i="5"/>
  <c r="I160" i="5"/>
  <c r="K160" i="5" s="1"/>
  <c r="I169" i="5"/>
  <c r="K169" i="5" s="1"/>
  <c r="J321" i="5"/>
  <c r="I321" i="5"/>
  <c r="K321" i="5" s="1"/>
  <c r="I33" i="5"/>
  <c r="K33" i="5" s="1"/>
  <c r="J33" i="5"/>
  <c r="I71" i="5"/>
  <c r="K71" i="5" s="1"/>
  <c r="I135" i="5"/>
  <c r="K135" i="5" s="1"/>
  <c r="J201" i="5"/>
  <c r="I201" i="5"/>
  <c r="K201" i="5" s="1"/>
  <c r="S226" i="5"/>
  <c r="D226" i="5"/>
  <c r="I305" i="5"/>
  <c r="K305" i="5" s="1"/>
  <c r="S233" i="5"/>
  <c r="D233" i="5"/>
  <c r="I56" i="5"/>
  <c r="K56" i="5" s="1"/>
  <c r="J56" i="5"/>
  <c r="J323" i="5"/>
  <c r="I323" i="5"/>
  <c r="K323" i="5" s="1"/>
  <c r="I342" i="5"/>
  <c r="K342" i="5" s="1"/>
  <c r="J342" i="5"/>
  <c r="D440" i="5"/>
  <c r="S29" i="5"/>
  <c r="D157" i="5"/>
  <c r="S203" i="5"/>
  <c r="D203" i="5"/>
  <c r="I34" i="5"/>
  <c r="K34" i="5" s="1"/>
  <c r="J34" i="5"/>
  <c r="J137" i="5"/>
  <c r="I137" i="5"/>
  <c r="K137" i="5" s="1"/>
  <c r="J240" i="5"/>
  <c r="I240" i="5"/>
  <c r="K240" i="5" s="1"/>
  <c r="I511" i="5"/>
  <c r="K511" i="5" s="1"/>
  <c r="J511" i="5"/>
  <c r="D9" i="5"/>
  <c r="S25" i="5"/>
  <c r="J178" i="5"/>
  <c r="J181" i="5"/>
  <c r="I181" i="5"/>
  <c r="K181" i="5" s="1"/>
  <c r="J189" i="5"/>
  <c r="I189" i="5"/>
  <c r="K189" i="5" s="1"/>
  <c r="S197" i="5"/>
  <c r="S200" i="5"/>
  <c r="D200" i="5"/>
  <c r="D209" i="5"/>
  <c r="D242" i="5"/>
  <c r="I276" i="5"/>
  <c r="K276" i="5" s="1"/>
  <c r="J276" i="5"/>
  <c r="J280" i="5"/>
  <c r="I280" i="5"/>
  <c r="K280" i="5" s="1"/>
  <c r="S295" i="5"/>
  <c r="J307" i="5"/>
  <c r="I307" i="5"/>
  <c r="K307" i="5" s="1"/>
  <c r="S312" i="5"/>
  <c r="D337" i="5"/>
  <c r="J340" i="5"/>
  <c r="I340" i="5"/>
  <c r="K340" i="5" s="1"/>
  <c r="I383" i="5"/>
  <c r="K383" i="5" s="1"/>
  <c r="S470" i="5"/>
  <c r="D470" i="5"/>
  <c r="S223" i="5"/>
  <c r="D223" i="5"/>
  <c r="D231" i="5"/>
  <c r="D259" i="5"/>
  <c r="S259" i="5"/>
  <c r="D298" i="5"/>
  <c r="I145" i="5"/>
  <c r="K145" i="5" s="1"/>
  <c r="I274" i="5"/>
  <c r="K274" i="5" s="1"/>
  <c r="J282" i="5"/>
  <c r="I282" i="5"/>
  <c r="K282" i="5" s="1"/>
  <c r="D315" i="5"/>
  <c r="J368" i="5"/>
  <c r="I368" i="5"/>
  <c r="K368" i="5" s="1"/>
  <c r="S437" i="5"/>
  <c r="D437" i="5"/>
  <c r="D21" i="5"/>
  <c r="S21" i="5"/>
  <c r="I352" i="5"/>
  <c r="K352" i="5" s="1"/>
  <c r="D356" i="5"/>
  <c r="D385" i="5"/>
  <c r="S416" i="5"/>
  <c r="S38" i="5"/>
  <c r="S64" i="5"/>
  <c r="J141" i="5"/>
  <c r="I141" i="5"/>
  <c r="K141" i="5" s="1"/>
  <c r="D25" i="5"/>
  <c r="D38" i="5"/>
  <c r="I64" i="5"/>
  <c r="K64" i="5" s="1"/>
  <c r="I136" i="5"/>
  <c r="K136" i="5" s="1"/>
  <c r="J136" i="5"/>
  <c r="D165" i="5"/>
  <c r="J167" i="5"/>
  <c r="I167" i="5"/>
  <c r="K167" i="5" s="1"/>
  <c r="D197" i="5"/>
  <c r="S207" i="5"/>
  <c r="D207" i="5"/>
  <c r="S217" i="5"/>
  <c r="S240" i="5"/>
  <c r="S251" i="5"/>
  <c r="S293" i="5"/>
  <c r="D293" i="5"/>
  <c r="I295" i="5"/>
  <c r="K295" i="5" s="1"/>
  <c r="J295" i="5"/>
  <c r="D327" i="5"/>
  <c r="S327" i="5"/>
  <c r="D345" i="5"/>
  <c r="S345" i="5"/>
  <c r="D351" i="5"/>
  <c r="I353" i="5"/>
  <c r="K353" i="5" s="1"/>
  <c r="J353" i="5"/>
  <c r="I461" i="5"/>
  <c r="K461" i="5" s="1"/>
  <c r="J461" i="5"/>
  <c r="S41" i="5"/>
  <c r="D41" i="5"/>
  <c r="S214" i="5"/>
  <c r="D214" i="5"/>
  <c r="I251" i="5"/>
  <c r="K251" i="5" s="1"/>
  <c r="J251" i="5"/>
  <c r="S256" i="5"/>
  <c r="D256" i="5"/>
  <c r="I291" i="5"/>
  <c r="K291" i="5" s="1"/>
  <c r="D339" i="5"/>
  <c r="S339" i="5"/>
  <c r="J382" i="5"/>
  <c r="I382" i="5"/>
  <c r="K382" i="5" s="1"/>
  <c r="D35" i="5"/>
  <c r="S35" i="5"/>
  <c r="J140" i="5"/>
  <c r="I140" i="5"/>
  <c r="K140" i="5" s="1"/>
  <c r="S149" i="5"/>
  <c r="S150" i="5"/>
  <c r="S195" i="5"/>
  <c r="J246" i="5"/>
  <c r="I246" i="5"/>
  <c r="K246" i="5" s="1"/>
  <c r="S262" i="5"/>
  <c r="D262" i="5"/>
  <c r="S353" i="5"/>
  <c r="I400" i="5"/>
  <c r="K400" i="5" s="1"/>
  <c r="S424" i="5"/>
  <c r="D424" i="5"/>
  <c r="I434" i="5"/>
  <c r="K434" i="5" s="1"/>
  <c r="S444" i="5"/>
  <c r="D444" i="5"/>
  <c r="D498" i="5"/>
  <c r="S507" i="5"/>
  <c r="D507" i="5"/>
  <c r="I17" i="5"/>
  <c r="K17" i="5" s="1"/>
  <c r="J17" i="5"/>
  <c r="D22" i="5"/>
  <c r="D195" i="5"/>
  <c r="D287" i="5"/>
  <c r="S287" i="5"/>
  <c r="S291" i="5"/>
  <c r="D319" i="5"/>
  <c r="S319" i="5"/>
  <c r="J325" i="5"/>
  <c r="I325" i="5"/>
  <c r="K325" i="5" s="1"/>
  <c r="D336" i="5"/>
  <c r="S401" i="5"/>
  <c r="D401" i="5"/>
  <c r="S143" i="5"/>
  <c r="S189" i="5"/>
  <c r="S194" i="5"/>
  <c r="D194" i="5"/>
  <c r="D247" i="5"/>
  <c r="S247" i="5"/>
  <c r="J335" i="5"/>
  <c r="I335" i="5"/>
  <c r="K335" i="5" s="1"/>
  <c r="I350" i="5"/>
  <c r="K350" i="5" s="1"/>
  <c r="J350" i="5"/>
  <c r="S408" i="5"/>
  <c r="D408" i="5"/>
  <c r="J418" i="5"/>
  <c r="I418" i="5"/>
  <c r="K418" i="5" s="1"/>
  <c r="S431" i="5"/>
  <c r="D431" i="5"/>
  <c r="S474" i="5"/>
  <c r="D474" i="5"/>
  <c r="D515" i="5"/>
  <c r="I515" i="5" s="1"/>
  <c r="J515" i="5" s="1"/>
  <c r="S515" i="5"/>
  <c r="D32" i="5"/>
  <c r="S32" i="5"/>
  <c r="I45" i="5"/>
  <c r="K45" i="5" s="1"/>
  <c r="S57" i="5"/>
  <c r="S58" i="5"/>
  <c r="I59" i="5"/>
  <c r="K59" i="5" s="1"/>
  <c r="S61" i="5"/>
  <c r="D143" i="5"/>
  <c r="S146" i="5"/>
  <c r="D188" i="5"/>
  <c r="S196" i="5"/>
  <c r="S215" i="5"/>
  <c r="S218" i="5"/>
  <c r="D294" i="5"/>
  <c r="I297" i="5"/>
  <c r="K297" i="5" s="1"/>
  <c r="J297" i="5"/>
  <c r="D311" i="5"/>
  <c r="S316" i="5"/>
  <c r="S391" i="5"/>
  <c r="S406" i="5"/>
  <c r="D406" i="5"/>
  <c r="D477" i="5"/>
  <c r="I7" i="5"/>
  <c r="K7" i="5" s="1"/>
  <c r="J7" i="5"/>
  <c r="S15" i="5"/>
  <c r="I51" i="5"/>
  <c r="K51" i="5" s="1"/>
  <c r="J51" i="5"/>
  <c r="D61" i="5"/>
  <c r="I62" i="5"/>
  <c r="K62" i="5" s="1"/>
  <c r="S151" i="5"/>
  <c r="S169" i="5"/>
  <c r="D196" i="5"/>
  <c r="D215" i="5"/>
  <c r="D218" i="5"/>
  <c r="S229" i="5"/>
  <c r="D229" i="5"/>
  <c r="S252" i="5"/>
  <c r="S260" i="5"/>
  <c r="I292" i="5"/>
  <c r="K292" i="5" s="1"/>
  <c r="D316" i="5"/>
  <c r="D379" i="5"/>
  <c r="S379" i="5"/>
  <c r="I15" i="5"/>
  <c r="K15" i="5" s="1"/>
  <c r="S26" i="5"/>
  <c r="I57" i="5"/>
  <c r="K57" i="5" s="1"/>
  <c r="I58" i="5"/>
  <c r="K58" i="5" s="1"/>
  <c r="S62" i="5"/>
  <c r="S148" i="5"/>
  <c r="I149" i="5"/>
  <c r="K149" i="5" s="1"/>
  <c r="I151" i="5"/>
  <c r="K151" i="5" s="1"/>
  <c r="J151" i="5"/>
  <c r="S152" i="5"/>
  <c r="I159" i="5"/>
  <c r="K159" i="5" s="1"/>
  <c r="S210" i="5"/>
  <c r="S232" i="5"/>
  <c r="J241" i="5"/>
  <c r="I241" i="5"/>
  <c r="K241" i="5" s="1"/>
  <c r="S268" i="5"/>
  <c r="S302" i="5"/>
  <c r="I338" i="5"/>
  <c r="K338" i="5" s="1"/>
  <c r="J338" i="5"/>
  <c r="S357" i="5"/>
  <c r="I403" i="5"/>
  <c r="K403" i="5" s="1"/>
  <c r="S411" i="5"/>
  <c r="D411" i="5"/>
  <c r="I425" i="5"/>
  <c r="K425" i="5" s="1"/>
  <c r="S510" i="5"/>
  <c r="D510" i="5"/>
  <c r="D26" i="5"/>
  <c r="I43" i="5"/>
  <c r="K43" i="5" s="1"/>
  <c r="J45" i="5"/>
  <c r="J59" i="5"/>
  <c r="S65" i="5"/>
  <c r="I144" i="5"/>
  <c r="K144" i="5" s="1"/>
  <c r="S147" i="5"/>
  <c r="I163" i="5"/>
  <c r="K163" i="5" s="1"/>
  <c r="J180" i="5"/>
  <c r="I180" i="5"/>
  <c r="K180" i="5" s="1"/>
  <c r="D208" i="5"/>
  <c r="D210" i="5"/>
  <c r="S222" i="5"/>
  <c r="D222" i="5"/>
  <c r="D232" i="5"/>
  <c r="I244" i="5"/>
  <c r="K244" i="5" s="1"/>
  <c r="D268" i="5"/>
  <c r="S279" i="5"/>
  <c r="I300" i="5"/>
  <c r="K300" i="5" s="1"/>
  <c r="D302" i="5"/>
  <c r="D357" i="5"/>
  <c r="S419" i="5"/>
  <c r="J439" i="5"/>
  <c r="I441" i="5"/>
  <c r="K441" i="5" s="1"/>
  <c r="I147" i="5"/>
  <c r="K147" i="5" s="1"/>
  <c r="J147" i="5"/>
  <c r="I6" i="5"/>
  <c r="K6" i="5" s="1"/>
  <c r="J6" i="5"/>
  <c r="D18" i="5"/>
  <c r="S18" i="5"/>
  <c r="I30" i="5"/>
  <c r="K30" i="5" s="1"/>
  <c r="I50" i="5"/>
  <c r="K50" i="5" s="1"/>
  <c r="J50" i="5"/>
  <c r="I65" i="5"/>
  <c r="K65" i="5" s="1"/>
  <c r="S186" i="5"/>
  <c r="S201" i="5"/>
  <c r="S204" i="5"/>
  <c r="S225" i="5"/>
  <c r="S243" i="5"/>
  <c r="D264" i="5"/>
  <c r="S264" i="5"/>
  <c r="J279" i="5"/>
  <c r="I279" i="5"/>
  <c r="K279" i="5" s="1"/>
  <c r="J281" i="5"/>
  <c r="I281" i="5"/>
  <c r="K281" i="5" s="1"/>
  <c r="S307" i="5"/>
  <c r="S325" i="5"/>
  <c r="J363" i="5"/>
  <c r="I363" i="5"/>
  <c r="K363" i="5" s="1"/>
  <c r="S390" i="5"/>
  <c r="D419" i="5"/>
  <c r="S421" i="5"/>
  <c r="S428" i="5"/>
  <c r="D428" i="5"/>
  <c r="S461" i="5"/>
  <c r="J465" i="5"/>
  <c r="I465" i="5"/>
  <c r="K465" i="5" s="1"/>
  <c r="J501" i="5"/>
  <c r="I501" i="5"/>
  <c r="K501" i="5" s="1"/>
  <c r="S160" i="5"/>
  <c r="S176" i="5"/>
  <c r="S254" i="5"/>
  <c r="S301" i="5"/>
  <c r="S369" i="5"/>
  <c r="S388" i="5"/>
  <c r="D388" i="5"/>
  <c r="S455" i="5"/>
  <c r="D455" i="5"/>
  <c r="S17" i="5"/>
  <c r="S30" i="5"/>
  <c r="S45" i="5"/>
  <c r="S159" i="5"/>
  <c r="S175" i="5"/>
  <c r="S193" i="5"/>
  <c r="S199" i="5"/>
  <c r="S206" i="5"/>
  <c r="S212" i="5"/>
  <c r="S221" i="5"/>
  <c r="S228" i="5"/>
  <c r="D254" i="5"/>
  <c r="D301" i="5"/>
  <c r="S310" i="5"/>
  <c r="I314" i="5"/>
  <c r="K314" i="5" s="1"/>
  <c r="S352" i="5"/>
  <c r="D366" i="5"/>
  <c r="S366" i="5"/>
  <c r="D369" i="5"/>
  <c r="S407" i="5"/>
  <c r="S415" i="5"/>
  <c r="S467" i="5"/>
  <c r="D467" i="5"/>
  <c r="S512" i="5"/>
  <c r="D512" i="5"/>
  <c r="J258" i="5"/>
  <c r="I258" i="5"/>
  <c r="K258" i="5" s="1"/>
  <c r="S269" i="5"/>
  <c r="I407" i="5"/>
  <c r="K407" i="5" s="1"/>
  <c r="I415" i="5"/>
  <c r="K415" i="5" s="1"/>
  <c r="J415" i="5"/>
  <c r="I420" i="5"/>
  <c r="K420" i="5" s="1"/>
  <c r="J420" i="5"/>
  <c r="S443" i="5"/>
  <c r="D443" i="5"/>
  <c r="S192" i="5"/>
  <c r="S198" i="5"/>
  <c r="S205" i="5"/>
  <c r="S211" i="5"/>
  <c r="S219" i="5"/>
  <c r="S227" i="5"/>
  <c r="S234" i="5"/>
  <c r="D269" i="5"/>
  <c r="S326" i="5"/>
  <c r="I384" i="5"/>
  <c r="K384" i="5" s="1"/>
  <c r="J384" i="5"/>
  <c r="S387" i="5"/>
  <c r="D398" i="5"/>
  <c r="S486" i="5"/>
  <c r="D486" i="5"/>
  <c r="S494" i="5"/>
  <c r="D494" i="5"/>
  <c r="I152" i="5"/>
  <c r="K152" i="5" s="1"/>
  <c r="S244" i="5"/>
  <c r="J250" i="5"/>
  <c r="I250" i="5"/>
  <c r="K250" i="5" s="1"/>
  <c r="S288" i="5"/>
  <c r="D288" i="5"/>
  <c r="J469" i="5"/>
  <c r="I469" i="5"/>
  <c r="K469" i="5" s="1"/>
  <c r="I484" i="5"/>
  <c r="K484" i="5" s="1"/>
  <c r="S488" i="5"/>
  <c r="D488" i="5"/>
  <c r="S500" i="5"/>
  <c r="D500" i="5"/>
  <c r="S506" i="5"/>
  <c r="D506" i="5"/>
  <c r="D192" i="5"/>
  <c r="D198" i="5"/>
  <c r="D205" i="5"/>
  <c r="D211" i="5"/>
  <c r="D219" i="5"/>
  <c r="D227" i="5"/>
  <c r="D234" i="5"/>
  <c r="J249" i="5"/>
  <c r="I249" i="5"/>
  <c r="K249" i="5" s="1"/>
  <c r="I257" i="5"/>
  <c r="K257" i="5" s="1"/>
  <c r="S280" i="5"/>
  <c r="D326" i="5"/>
  <c r="S403" i="5"/>
  <c r="S432" i="5"/>
  <c r="D432" i="5"/>
  <c r="S450" i="5"/>
  <c r="D450" i="5"/>
  <c r="S464" i="5"/>
  <c r="D464" i="5"/>
  <c r="S246" i="5"/>
  <c r="S282" i="5"/>
  <c r="S303" i="5"/>
  <c r="S395" i="5"/>
  <c r="I397" i="5"/>
  <c r="K397" i="5" s="1"/>
  <c r="S429" i="5"/>
  <c r="S342" i="5"/>
  <c r="S359" i="5"/>
  <c r="S446" i="5"/>
  <c r="S463" i="5"/>
  <c r="D463" i="5"/>
  <c r="S468" i="5"/>
  <c r="I473" i="5"/>
  <c r="K473" i="5" s="1"/>
  <c r="S490" i="5"/>
  <c r="S516" i="5"/>
  <c r="D516" i="5"/>
  <c r="I516" i="5" s="1"/>
  <c r="J516" i="5" s="1"/>
  <c r="I343" i="5"/>
  <c r="K343" i="5" s="1"/>
  <c r="S343" i="5"/>
  <c r="D359" i="5"/>
  <c r="S412" i="5"/>
  <c r="D412" i="5"/>
  <c r="S420" i="5"/>
  <c r="S434" i="5"/>
  <c r="S439" i="5"/>
  <c r="D446" i="5"/>
  <c r="S459" i="5"/>
  <c r="D468" i="5"/>
  <c r="S363" i="5"/>
  <c r="S376" i="5"/>
  <c r="S392" i="5"/>
  <c r="S496" i="5"/>
  <c r="D496" i="5"/>
  <c r="S499" i="5"/>
  <c r="S404" i="5"/>
  <c r="S417" i="5"/>
  <c r="S423" i="5"/>
  <c r="S430" i="5"/>
  <c r="S435" i="5"/>
  <c r="S447" i="5"/>
  <c r="S454" i="5"/>
  <c r="S462" i="5"/>
  <c r="S475" i="5"/>
  <c r="S481" i="5"/>
  <c r="D481" i="5"/>
  <c r="D404" i="5"/>
  <c r="D417" i="5"/>
  <c r="D423" i="5"/>
  <c r="D430" i="5"/>
  <c r="D435" i="5"/>
  <c r="D447" i="5"/>
  <c r="D454" i="5"/>
  <c r="D462" i="5"/>
  <c r="S466" i="5"/>
  <c r="D466" i="5"/>
  <c r="S469" i="5"/>
  <c r="D475" i="5"/>
  <c r="S503" i="5"/>
  <c r="D503" i="5"/>
  <c r="S508" i="5"/>
  <c r="D514" i="5"/>
  <c r="I514" i="5" s="1"/>
  <c r="J514" i="5" s="1"/>
  <c r="S400" i="5"/>
  <c r="S410" i="5"/>
  <c r="S418" i="5"/>
  <c r="S425" i="5"/>
  <c r="S433" i="5"/>
  <c r="S441" i="5"/>
  <c r="S448" i="5"/>
  <c r="S456" i="5"/>
  <c r="S465" i="5"/>
  <c r="S473" i="5"/>
  <c r="S484" i="5"/>
  <c r="S495" i="5"/>
  <c r="S501" i="5"/>
  <c r="S511" i="5"/>
  <c r="S19" i="4"/>
  <c r="S33" i="4"/>
  <c r="S105" i="4"/>
  <c r="S297" i="4"/>
  <c r="I365" i="4"/>
  <c r="K365" i="4" s="1"/>
  <c r="D194" i="4"/>
  <c r="J194" i="4" s="1"/>
  <c r="S254" i="4"/>
  <c r="D135" i="4"/>
  <c r="I135" i="4" s="1"/>
  <c r="K135" i="4" s="1"/>
  <c r="D161" i="4"/>
  <c r="J161" i="4" s="1"/>
  <c r="S166" i="4"/>
  <c r="S244" i="4"/>
  <c r="D287" i="4"/>
  <c r="I287" i="4" s="1"/>
  <c r="K287" i="4" s="1"/>
  <c r="S326" i="4"/>
  <c r="I276" i="4"/>
  <c r="K276" i="4" s="1"/>
  <c r="S25" i="4"/>
  <c r="J156" i="4"/>
  <c r="S198" i="4"/>
  <c r="D313" i="4"/>
  <c r="J313" i="4" s="1"/>
  <c r="S227" i="4"/>
  <c r="S292" i="4"/>
  <c r="I349" i="4"/>
  <c r="K349" i="4" s="1"/>
  <c r="S318" i="4"/>
  <c r="S448" i="4"/>
  <c r="D9" i="4"/>
  <c r="J9" i="4" s="1"/>
  <c r="S67" i="4"/>
  <c r="S93" i="4"/>
  <c r="S117" i="4"/>
  <c r="S256" i="4"/>
  <c r="S339" i="4"/>
  <c r="S403" i="4"/>
  <c r="S466" i="4"/>
  <c r="S503" i="4"/>
  <c r="S272" i="4"/>
  <c r="S303" i="4"/>
  <c r="D514" i="4"/>
  <c r="I514" i="4" s="1"/>
  <c r="J514" i="4" s="1"/>
  <c r="D5" i="4"/>
  <c r="S53" i="4"/>
  <c r="S138" i="4"/>
  <c r="S85" i="4"/>
  <c r="S100" i="4"/>
  <c r="I25" i="4"/>
  <c r="K25" i="4" s="1"/>
  <c r="S38" i="4"/>
  <c r="S246" i="4"/>
  <c r="S268" i="4"/>
  <c r="S188" i="4"/>
  <c r="S217" i="4"/>
  <c r="S261" i="4"/>
  <c r="S294" i="4"/>
  <c r="S307" i="4"/>
  <c r="S468" i="4"/>
  <c r="S488" i="4"/>
  <c r="S163" i="4"/>
  <c r="S305" i="4"/>
  <c r="S249" i="4"/>
  <c r="S276" i="4"/>
  <c r="S295" i="4"/>
  <c r="S309" i="4"/>
  <c r="S322" i="4"/>
  <c r="I392" i="4"/>
  <c r="K392" i="4" s="1"/>
  <c r="D89" i="11"/>
  <c r="J89" i="11" s="1"/>
  <c r="D322" i="11"/>
  <c r="J322" i="11" s="1"/>
  <c r="D102" i="11"/>
  <c r="J102" i="11" s="1"/>
  <c r="S487" i="4"/>
  <c r="S469" i="4"/>
  <c r="S160" i="4"/>
  <c r="S236" i="4"/>
  <c r="S92" i="4"/>
  <c r="S180" i="4"/>
  <c r="S429" i="4"/>
  <c r="S452" i="4"/>
  <c r="S264" i="4"/>
  <c r="S461" i="4"/>
  <c r="S8" i="4"/>
  <c r="S311" i="4"/>
  <c r="S320" i="4"/>
  <c r="S494" i="4"/>
  <c r="S240" i="4"/>
  <c r="S296" i="4"/>
  <c r="I421" i="4"/>
  <c r="K421" i="4" s="1"/>
  <c r="I383" i="4"/>
  <c r="K383" i="4" s="1"/>
  <c r="I315" i="4"/>
  <c r="K315" i="4" s="1"/>
  <c r="I18" i="4"/>
  <c r="K18" i="4" s="1"/>
  <c r="I17" i="4"/>
  <c r="K17" i="4" s="1"/>
  <c r="I444" i="4"/>
  <c r="K444" i="4" s="1"/>
  <c r="I447" i="4"/>
  <c r="K447" i="4" s="1"/>
  <c r="I101" i="4"/>
  <c r="K101" i="4" s="1"/>
  <c r="I289" i="4"/>
  <c r="K289" i="4" s="1"/>
  <c r="I323" i="4"/>
  <c r="K323" i="4" s="1"/>
  <c r="I53" i="4"/>
  <c r="K53" i="4" s="1"/>
  <c r="I43" i="4"/>
  <c r="K43" i="4" s="1"/>
  <c r="I498" i="4"/>
  <c r="K498" i="4" s="1"/>
  <c r="I38" i="4"/>
  <c r="K38" i="4" s="1"/>
  <c r="I356" i="4"/>
  <c r="K356" i="4" s="1"/>
  <c r="I33" i="4"/>
  <c r="K33" i="4" s="1"/>
  <c r="I244" i="4"/>
  <c r="K244" i="4" s="1"/>
  <c r="I395" i="4"/>
  <c r="K395" i="4" s="1"/>
  <c r="I445" i="4"/>
  <c r="K445" i="4" s="1"/>
  <c r="I128" i="4"/>
  <c r="K128" i="4" s="1"/>
  <c r="I188" i="4"/>
  <c r="K188" i="4" s="1"/>
  <c r="I233" i="4"/>
  <c r="K233" i="4" s="1"/>
  <c r="I301" i="4"/>
  <c r="K301" i="4" s="1"/>
  <c r="I362" i="4"/>
  <c r="K362" i="4" s="1"/>
  <c r="I411" i="4"/>
  <c r="K411" i="4" s="1"/>
  <c r="I316" i="4"/>
  <c r="K316" i="4" s="1"/>
  <c r="I461" i="4"/>
  <c r="K461" i="4" s="1"/>
  <c r="I166" i="4"/>
  <c r="K166" i="4" s="1"/>
  <c r="I270" i="4"/>
  <c r="K270" i="4" s="1"/>
  <c r="I420" i="4"/>
  <c r="K420" i="4" s="1"/>
  <c r="I133" i="4"/>
  <c r="K133" i="4" s="1"/>
  <c r="S137" i="4"/>
  <c r="S133" i="4"/>
  <c r="I139" i="4"/>
  <c r="K139" i="4" s="1"/>
  <c r="S102" i="4"/>
  <c r="S248" i="4"/>
  <c r="S46" i="4"/>
  <c r="S64" i="4"/>
  <c r="S73" i="4"/>
  <c r="S258" i="4"/>
  <c r="S201" i="4"/>
  <c r="S231" i="4"/>
  <c r="S16" i="4"/>
  <c r="S74" i="4"/>
  <c r="S29" i="4"/>
  <c r="S262" i="4"/>
  <c r="S433" i="4"/>
  <c r="S115" i="4"/>
  <c r="S228" i="4"/>
  <c r="S484" i="4"/>
  <c r="S45" i="4"/>
  <c r="S72" i="4"/>
  <c r="S169" i="4"/>
  <c r="S203" i="4"/>
  <c r="S250" i="4"/>
  <c r="S291" i="4"/>
  <c r="S306" i="4"/>
  <c r="S14" i="4"/>
  <c r="S26" i="4"/>
  <c r="S50" i="4"/>
  <c r="S265" i="4"/>
  <c r="S310" i="4"/>
  <c r="S431" i="4"/>
  <c r="S143" i="4"/>
  <c r="S304" i="4"/>
  <c r="S467" i="4"/>
  <c r="S75" i="4"/>
  <c r="S167" i="4"/>
  <c r="S219" i="4"/>
  <c r="S274" i="4"/>
  <c r="S281" i="4"/>
  <c r="S475" i="4"/>
  <c r="S507" i="4"/>
  <c r="J59" i="4"/>
  <c r="I59" i="4"/>
  <c r="K59" i="4" s="1"/>
  <c r="J247" i="4"/>
  <c r="I247" i="4"/>
  <c r="K247" i="4" s="1"/>
  <c r="I412" i="4"/>
  <c r="K412" i="4" s="1"/>
  <c r="J412" i="4"/>
  <c r="J327" i="4"/>
  <c r="I327" i="4"/>
  <c r="K327" i="4" s="1"/>
  <c r="J459" i="4"/>
  <c r="I459" i="4"/>
  <c r="K459" i="4" s="1"/>
  <c r="J241" i="4"/>
  <c r="I241" i="4"/>
  <c r="K241" i="4" s="1"/>
  <c r="J269" i="4"/>
  <c r="I269" i="4"/>
  <c r="K269" i="4" s="1"/>
  <c r="J159" i="4"/>
  <c r="I159" i="4"/>
  <c r="K159" i="4" s="1"/>
  <c r="I279" i="4"/>
  <c r="K279" i="4" s="1"/>
  <c r="J279" i="4"/>
  <c r="I37" i="4"/>
  <c r="K37" i="4" s="1"/>
  <c r="J37" i="4"/>
  <c r="J298" i="4"/>
  <c r="I298" i="4"/>
  <c r="K298" i="4" s="1"/>
  <c r="I255" i="4"/>
  <c r="K255" i="4" s="1"/>
  <c r="J255" i="4"/>
  <c r="J294" i="4"/>
  <c r="I294" i="4"/>
  <c r="K294" i="4" s="1"/>
  <c r="J416" i="4"/>
  <c r="I416" i="4"/>
  <c r="K416" i="4" s="1"/>
  <c r="J437" i="4"/>
  <c r="I437" i="4"/>
  <c r="K437" i="4" s="1"/>
  <c r="S108" i="4"/>
  <c r="S20" i="4"/>
  <c r="S255" i="4"/>
  <c r="J461" i="4"/>
  <c r="S34" i="4"/>
  <c r="I430" i="4"/>
  <c r="K430" i="4" s="1"/>
  <c r="I193" i="4"/>
  <c r="K193" i="4" s="1"/>
  <c r="J421" i="4"/>
  <c r="I462" i="4"/>
  <c r="K462" i="4" s="1"/>
  <c r="S51" i="4"/>
  <c r="S79" i="4"/>
  <c r="S128" i="4"/>
  <c r="S157" i="4"/>
  <c r="D248" i="4"/>
  <c r="J248" i="4" s="1"/>
  <c r="S372" i="4"/>
  <c r="D201" i="4"/>
  <c r="J201" i="4" s="1"/>
  <c r="D258" i="4"/>
  <c r="J258" i="4" s="1"/>
  <c r="D348" i="4"/>
  <c r="I348" i="4" s="1"/>
  <c r="K348" i="4" s="1"/>
  <c r="D467" i="4"/>
  <c r="D487" i="4"/>
  <c r="I487" i="4" s="1"/>
  <c r="K487" i="4" s="1"/>
  <c r="D72" i="4"/>
  <c r="I72" i="4" s="1"/>
  <c r="K72" i="4" s="1"/>
  <c r="D160" i="4"/>
  <c r="I261" i="4"/>
  <c r="K261" i="4" s="1"/>
  <c r="D310" i="4"/>
  <c r="I310" i="4" s="1"/>
  <c r="K310" i="4" s="1"/>
  <c r="I29" i="4"/>
  <c r="K29" i="4" s="1"/>
  <c r="S110" i="4"/>
  <c r="D181" i="4"/>
  <c r="I181" i="4" s="1"/>
  <c r="K181" i="4" s="1"/>
  <c r="S314" i="4"/>
  <c r="D330" i="4"/>
  <c r="I330" i="4" s="1"/>
  <c r="J330" i="4" s="1"/>
  <c r="I370" i="4"/>
  <c r="K370" i="4" s="1"/>
  <c r="D50" i="4"/>
  <c r="J50" i="4" s="1"/>
  <c r="S65" i="4"/>
  <c r="S99" i="4"/>
  <c r="S123" i="4"/>
  <c r="D184" i="4"/>
  <c r="J184" i="4" s="1"/>
  <c r="J218" i="4"/>
  <c r="S243" i="4"/>
  <c r="D245" i="4"/>
  <c r="J245" i="4" s="1"/>
  <c r="S260" i="4"/>
  <c r="D262" i="4"/>
  <c r="J262" i="4" s="1"/>
  <c r="D266" i="4"/>
  <c r="J266" i="4" s="1"/>
  <c r="S275" i="4"/>
  <c r="S288" i="4"/>
  <c r="D291" i="4"/>
  <c r="J291" i="4" s="1"/>
  <c r="S312" i="4"/>
  <c r="D319" i="4"/>
  <c r="I319" i="4" s="1"/>
  <c r="K319" i="4" s="1"/>
  <c r="S383" i="4"/>
  <c r="S407" i="4"/>
  <c r="S443" i="4"/>
  <c r="S501" i="4"/>
  <c r="S506" i="4"/>
  <c r="S515" i="4"/>
  <c r="D273" i="4"/>
  <c r="J273" i="4" s="1"/>
  <c r="S376" i="4"/>
  <c r="S7" i="4"/>
  <c r="S59" i="4"/>
  <c r="S81" i="4"/>
  <c r="S134" i="4"/>
  <c r="S152" i="4"/>
  <c r="S176" i="4"/>
  <c r="I208" i="4"/>
  <c r="K208" i="4" s="1"/>
  <c r="S232" i="4"/>
  <c r="S247" i="4"/>
  <c r="S252" i="4"/>
  <c r="S316" i="4"/>
  <c r="J355" i="4"/>
  <c r="I372" i="4"/>
  <c r="K372" i="4" s="1"/>
  <c r="S412" i="4"/>
  <c r="S437" i="4"/>
  <c r="I443" i="4"/>
  <c r="K443" i="4" s="1"/>
  <c r="S450" i="4"/>
  <c r="I512" i="4"/>
  <c r="K512" i="4" s="1"/>
  <c r="D16" i="4"/>
  <c r="J16" i="4" s="1"/>
  <c r="D296" i="4"/>
  <c r="J296" i="4" s="1"/>
  <c r="D304" i="4"/>
  <c r="I322" i="4"/>
  <c r="K322" i="4" s="1"/>
  <c r="S282" i="4"/>
  <c r="S302" i="4"/>
  <c r="S22" i="4"/>
  <c r="S76" i="4"/>
  <c r="S84" i="4"/>
  <c r="S101" i="4"/>
  <c r="S103" i="4"/>
  <c r="S121" i="4"/>
  <c r="S139" i="4"/>
  <c r="I195" i="4"/>
  <c r="K195" i="4" s="1"/>
  <c r="I252" i="4"/>
  <c r="K252" i="4" s="1"/>
  <c r="S269" i="4"/>
  <c r="S280" i="4"/>
  <c r="S293" i="4"/>
  <c r="S298" i="4"/>
  <c r="S321" i="4"/>
  <c r="S327" i="4"/>
  <c r="S356" i="4"/>
  <c r="S421" i="4"/>
  <c r="I440" i="4"/>
  <c r="K440" i="4" s="1"/>
  <c r="S497" i="4"/>
  <c r="D250" i="4"/>
  <c r="J250" i="4" s="1"/>
  <c r="S24" i="4"/>
  <c r="S89" i="4"/>
  <c r="S462" i="4"/>
  <c r="S210" i="4"/>
  <c r="S35" i="4"/>
  <c r="S52" i="4"/>
  <c r="S95" i="4"/>
  <c r="S206" i="4"/>
  <c r="S218" i="4"/>
  <c r="S486" i="4"/>
  <c r="S241" i="4"/>
  <c r="S270" i="4"/>
  <c r="I376" i="4"/>
  <c r="K376" i="4" s="1"/>
  <c r="S432" i="4"/>
  <c r="D469" i="4"/>
  <c r="J469" i="4" s="1"/>
  <c r="S37" i="4"/>
  <c r="S87" i="4"/>
  <c r="S6" i="4"/>
  <c r="S28" i="4"/>
  <c r="S71" i="4"/>
  <c r="S114" i="4"/>
  <c r="S165" i="4"/>
  <c r="S178" i="4"/>
  <c r="S257" i="4"/>
  <c r="I293" i="4"/>
  <c r="K293" i="4" s="1"/>
  <c r="J301" i="4"/>
  <c r="S367" i="4"/>
  <c r="I486" i="4"/>
  <c r="K486" i="4" s="1"/>
  <c r="I306" i="4"/>
  <c r="K306" i="4" s="1"/>
  <c r="I249" i="4"/>
  <c r="K249" i="4" s="1"/>
  <c r="I272" i="4"/>
  <c r="K272" i="4" s="1"/>
  <c r="I295" i="4"/>
  <c r="K295" i="4" s="1"/>
  <c r="I254" i="4"/>
  <c r="K254" i="4" s="1"/>
  <c r="I318" i="4"/>
  <c r="K318" i="4" s="1"/>
  <c r="I265" i="4"/>
  <c r="K265" i="4" s="1"/>
  <c r="I300" i="4"/>
  <c r="K300" i="4" s="1"/>
  <c r="I114" i="4"/>
  <c r="K114" i="4" s="1"/>
  <c r="J114" i="4"/>
  <c r="I312" i="4"/>
  <c r="K312" i="4" s="1"/>
  <c r="I52" i="4"/>
  <c r="K52" i="4" s="1"/>
  <c r="I260" i="4"/>
  <c r="K260" i="4" s="1"/>
  <c r="I85" i="4"/>
  <c r="K85" i="4" s="1"/>
  <c r="J85" i="4"/>
  <c r="J138" i="4"/>
  <c r="I138" i="4"/>
  <c r="K138" i="4" s="1"/>
  <c r="J28" i="4"/>
  <c r="I28" i="4"/>
  <c r="K28" i="4" s="1"/>
  <c r="I60" i="4"/>
  <c r="K60" i="4" s="1"/>
  <c r="J60" i="4"/>
  <c r="S77" i="4"/>
  <c r="D77" i="4"/>
  <c r="I110" i="4"/>
  <c r="K110" i="4" s="1"/>
  <c r="J110" i="4"/>
  <c r="D140" i="4"/>
  <c r="S140" i="4"/>
  <c r="I145" i="4"/>
  <c r="K145" i="4" s="1"/>
  <c r="J150" i="4"/>
  <c r="I150" i="4"/>
  <c r="K150" i="4" s="1"/>
  <c r="J212" i="4"/>
  <c r="I212" i="4"/>
  <c r="K212" i="4" s="1"/>
  <c r="D226" i="4"/>
  <c r="S226" i="4"/>
  <c r="I259" i="4"/>
  <c r="K259" i="4" s="1"/>
  <c r="J259" i="4"/>
  <c r="J314" i="4"/>
  <c r="I314" i="4"/>
  <c r="K314" i="4" s="1"/>
  <c r="J338" i="4"/>
  <c r="I338" i="4"/>
  <c r="K338" i="4" s="1"/>
  <c r="I464" i="4"/>
  <c r="K464" i="4" s="1"/>
  <c r="J464" i="4"/>
  <c r="J65" i="4"/>
  <c r="I65" i="4"/>
  <c r="K65" i="4" s="1"/>
  <c r="S106" i="4"/>
  <c r="D106" i="4"/>
  <c r="S122" i="4"/>
  <c r="D122" i="4"/>
  <c r="D167" i="4"/>
  <c r="S185" i="4"/>
  <c r="D185" i="4"/>
  <c r="I232" i="4"/>
  <c r="K232" i="4" s="1"/>
  <c r="I275" i="4"/>
  <c r="K275" i="4" s="1"/>
  <c r="S350" i="4"/>
  <c r="D350" i="4"/>
  <c r="D390" i="4"/>
  <c r="S390" i="4"/>
  <c r="J474" i="4"/>
  <c r="I474" i="4"/>
  <c r="K474" i="4" s="1"/>
  <c r="I508" i="4"/>
  <c r="K508" i="4" s="1"/>
  <c r="J508" i="4"/>
  <c r="D30" i="4"/>
  <c r="S30" i="4"/>
  <c r="D41" i="4"/>
  <c r="D49" i="4"/>
  <c r="S60" i="4"/>
  <c r="D136" i="4"/>
  <c r="S136" i="4"/>
  <c r="S150" i="4"/>
  <c r="I163" i="4"/>
  <c r="K163" i="4" s="1"/>
  <c r="I192" i="4"/>
  <c r="K192" i="4" s="1"/>
  <c r="J192" i="4"/>
  <c r="I305" i="4"/>
  <c r="K305" i="4" s="1"/>
  <c r="J305" i="4"/>
  <c r="S342" i="4"/>
  <c r="D342" i="4"/>
  <c r="J424" i="4"/>
  <c r="I424" i="4"/>
  <c r="K424" i="4" s="1"/>
  <c r="I439" i="4"/>
  <c r="K439" i="4" s="1"/>
  <c r="J439" i="4"/>
  <c r="S470" i="4"/>
  <c r="D470" i="4"/>
  <c r="J38" i="4"/>
  <c r="I62" i="4"/>
  <c r="K62" i="4" s="1"/>
  <c r="J62" i="4"/>
  <c r="D143" i="4"/>
  <c r="S146" i="4"/>
  <c r="D172" i="4"/>
  <c r="S172" i="4"/>
  <c r="J196" i="4"/>
  <c r="I196" i="4"/>
  <c r="K196" i="4" s="1"/>
  <c r="D228" i="4"/>
  <c r="I243" i="4"/>
  <c r="K243" i="4" s="1"/>
  <c r="I321" i="4"/>
  <c r="K321" i="4" s="1"/>
  <c r="D337" i="4"/>
  <c r="S337" i="4"/>
  <c r="S428" i="4"/>
  <c r="D428" i="4"/>
  <c r="D449" i="4"/>
  <c r="S449" i="4"/>
  <c r="J506" i="4"/>
  <c r="I506" i="4"/>
  <c r="K506" i="4" s="1"/>
  <c r="I24" i="4"/>
  <c r="K24" i="4" s="1"/>
  <c r="J24" i="4"/>
  <c r="S43" i="4"/>
  <c r="I51" i="4"/>
  <c r="K51" i="4" s="1"/>
  <c r="J56" i="4"/>
  <c r="I56" i="4"/>
  <c r="K56" i="4" s="1"/>
  <c r="S62" i="4"/>
  <c r="I78" i="4"/>
  <c r="K78" i="4" s="1"/>
  <c r="I100" i="4"/>
  <c r="K100" i="4" s="1"/>
  <c r="J100" i="4"/>
  <c r="J128" i="4"/>
  <c r="I146" i="4"/>
  <c r="K146" i="4" s="1"/>
  <c r="J146" i="4"/>
  <c r="D149" i="4"/>
  <c r="S149" i="4"/>
  <c r="J188" i="4"/>
  <c r="S205" i="4"/>
  <c r="D205" i="4"/>
  <c r="I217" i="4"/>
  <c r="K217" i="4" s="1"/>
  <c r="J217" i="4"/>
  <c r="J242" i="4"/>
  <c r="J270" i="4"/>
  <c r="I468" i="4"/>
  <c r="K468" i="4" s="1"/>
  <c r="J468" i="4"/>
  <c r="S481" i="4"/>
  <c r="D481" i="4"/>
  <c r="I22" i="4"/>
  <c r="K22" i="4" s="1"/>
  <c r="J43" i="4"/>
  <c r="D74" i="4"/>
  <c r="I107" i="4"/>
  <c r="K107" i="4" s="1"/>
  <c r="J121" i="4"/>
  <c r="I121" i="4"/>
  <c r="K121" i="4" s="1"/>
  <c r="J133" i="4"/>
  <c r="S151" i="4"/>
  <c r="S214" i="4"/>
  <c r="D214" i="4"/>
  <c r="I288" i="4"/>
  <c r="K288" i="4" s="1"/>
  <c r="I329" i="4"/>
  <c r="J329" i="4" s="1"/>
  <c r="J340" i="4"/>
  <c r="I340" i="4"/>
  <c r="K340" i="4" s="1"/>
  <c r="I369" i="4"/>
  <c r="K369" i="4" s="1"/>
  <c r="J369" i="4"/>
  <c r="D396" i="4"/>
  <c r="S396" i="4"/>
  <c r="I446" i="4"/>
  <c r="K446" i="4" s="1"/>
  <c r="J446" i="4"/>
  <c r="S463" i="4"/>
  <c r="D463" i="4"/>
  <c r="S474" i="4"/>
  <c r="S508" i="4"/>
  <c r="I19" i="4"/>
  <c r="K19" i="4" s="1"/>
  <c r="D26" i="4"/>
  <c r="J35" i="4"/>
  <c r="I35" i="4"/>
  <c r="K35" i="4" s="1"/>
  <c r="J53" i="4"/>
  <c r="S56" i="4"/>
  <c r="I64" i="4"/>
  <c r="K64" i="4" s="1"/>
  <c r="J64" i="4"/>
  <c r="D90" i="4"/>
  <c r="S90" i="4"/>
  <c r="D102" i="4"/>
  <c r="J127" i="4"/>
  <c r="I127" i="4"/>
  <c r="K127" i="4" s="1"/>
  <c r="S141" i="4"/>
  <c r="I227" i="4"/>
  <c r="K227" i="4" s="1"/>
  <c r="J227" i="4"/>
  <c r="I274" i="4"/>
  <c r="K274" i="4" s="1"/>
  <c r="J316" i="4"/>
  <c r="J375" i="4"/>
  <c r="I375" i="4"/>
  <c r="K375" i="4" s="1"/>
  <c r="J408" i="4"/>
  <c r="I408" i="4"/>
  <c r="K408" i="4" s="1"/>
  <c r="S439" i="4"/>
  <c r="J13" i="4"/>
  <c r="I13" i="4"/>
  <c r="K13" i="4" s="1"/>
  <c r="J33" i="4"/>
  <c r="D42" i="4"/>
  <c r="S42" i="4"/>
  <c r="J78" i="4"/>
  <c r="D119" i="4"/>
  <c r="S119" i="4"/>
  <c r="D141" i="4"/>
  <c r="I153" i="4"/>
  <c r="K153" i="4" s="1"/>
  <c r="J164" i="4"/>
  <c r="S229" i="4"/>
  <c r="D229" i="4"/>
  <c r="I246" i="4"/>
  <c r="K246" i="4" s="1"/>
  <c r="J246" i="4"/>
  <c r="S340" i="4"/>
  <c r="D391" i="4"/>
  <c r="S391" i="4"/>
  <c r="D21" i="4"/>
  <c r="S21" i="4"/>
  <c r="D23" i="4"/>
  <c r="S23" i="4"/>
  <c r="I61" i="4"/>
  <c r="K61" i="4" s="1"/>
  <c r="J61" i="4"/>
  <c r="J186" i="4"/>
  <c r="I186" i="4"/>
  <c r="K186" i="4" s="1"/>
  <c r="I219" i="4"/>
  <c r="K219" i="4" s="1"/>
  <c r="J219" i="4"/>
  <c r="I225" i="4"/>
  <c r="K225" i="4" s="1"/>
  <c r="J225" i="4"/>
  <c r="I263" i="4"/>
  <c r="K263" i="4" s="1"/>
  <c r="J263" i="4"/>
  <c r="I320" i="4"/>
  <c r="K320" i="4" s="1"/>
  <c r="J336" i="4"/>
  <c r="I336" i="4"/>
  <c r="K336" i="4" s="1"/>
  <c r="J339" i="4"/>
  <c r="I339" i="4"/>
  <c r="K339" i="4" s="1"/>
  <c r="D353" i="4"/>
  <c r="S353" i="4"/>
  <c r="J500" i="4"/>
  <c r="I500" i="4"/>
  <c r="K500" i="4" s="1"/>
  <c r="I67" i="4"/>
  <c r="K67" i="4" s="1"/>
  <c r="J67" i="4"/>
  <c r="I71" i="4"/>
  <c r="K71" i="4" s="1"/>
  <c r="J71" i="4"/>
  <c r="I124" i="4"/>
  <c r="K124" i="4" s="1"/>
  <c r="J171" i="4"/>
  <c r="I171" i="4"/>
  <c r="K171" i="4" s="1"/>
  <c r="J257" i="4"/>
  <c r="I257" i="4"/>
  <c r="K257" i="4" s="1"/>
  <c r="I292" i="4"/>
  <c r="K292" i="4" s="1"/>
  <c r="J292" i="4"/>
  <c r="I307" i="4"/>
  <c r="K307" i="4" s="1"/>
  <c r="S336" i="4"/>
  <c r="I363" i="4"/>
  <c r="K363" i="4" s="1"/>
  <c r="S371" i="4"/>
  <c r="I403" i="4"/>
  <c r="K403" i="4" s="1"/>
  <c r="D415" i="4"/>
  <c r="S415" i="4"/>
  <c r="J429" i="4"/>
  <c r="I429" i="4"/>
  <c r="K429" i="4" s="1"/>
  <c r="D456" i="4"/>
  <c r="S516" i="4"/>
  <c r="D516" i="4"/>
  <c r="I516" i="4" s="1"/>
  <c r="J516" i="4" s="1"/>
  <c r="D8" i="4"/>
  <c r="D11" i="4"/>
  <c r="S11" i="4"/>
  <c r="D15" i="4"/>
  <c r="D54" i="4"/>
  <c r="S61" i="4"/>
  <c r="S63" i="4"/>
  <c r="D63" i="4"/>
  <c r="I84" i="4"/>
  <c r="K84" i="4" s="1"/>
  <c r="J84" i="4"/>
  <c r="D91" i="4"/>
  <c r="S91" i="4"/>
  <c r="I93" i="4"/>
  <c r="K93" i="4" s="1"/>
  <c r="J93" i="4"/>
  <c r="I99" i="4"/>
  <c r="K99" i="4" s="1"/>
  <c r="J99" i="4"/>
  <c r="J134" i="4"/>
  <c r="I134" i="4"/>
  <c r="K134" i="4" s="1"/>
  <c r="I137" i="4"/>
  <c r="K137" i="4" s="1"/>
  <c r="J137" i="4"/>
  <c r="S147" i="4"/>
  <c r="J151" i="4"/>
  <c r="I151" i="4"/>
  <c r="K151" i="4" s="1"/>
  <c r="D155" i="4"/>
  <c r="J165" i="4"/>
  <c r="I165" i="4"/>
  <c r="K165" i="4" s="1"/>
  <c r="S186" i="4"/>
  <c r="D204" i="4"/>
  <c r="S204" i="4"/>
  <c r="I206" i="4"/>
  <c r="K206" i="4" s="1"/>
  <c r="J268" i="4"/>
  <c r="I268" i="4"/>
  <c r="K268" i="4" s="1"/>
  <c r="I343" i="4"/>
  <c r="K343" i="4" s="1"/>
  <c r="J343" i="4"/>
  <c r="D379" i="4"/>
  <c r="S379" i="4"/>
  <c r="D384" i="4"/>
  <c r="S384" i="4"/>
  <c r="S454" i="4"/>
  <c r="J18" i="4"/>
  <c r="D36" i="4"/>
  <c r="S36" i="4"/>
  <c r="I81" i="4"/>
  <c r="K81" i="4" s="1"/>
  <c r="J81" i="4"/>
  <c r="I113" i="4"/>
  <c r="K113" i="4" s="1"/>
  <c r="J113" i="4"/>
  <c r="S120" i="4"/>
  <c r="D120" i="4"/>
  <c r="J147" i="4"/>
  <c r="I147" i="4"/>
  <c r="K147" i="4" s="1"/>
  <c r="I282" i="4"/>
  <c r="K282" i="4" s="1"/>
  <c r="J303" i="4"/>
  <c r="I303" i="4"/>
  <c r="K303" i="4" s="1"/>
  <c r="D368" i="4"/>
  <c r="S368" i="4"/>
  <c r="S375" i="4"/>
  <c r="S417" i="4"/>
  <c r="D417" i="4"/>
  <c r="I34" i="4"/>
  <c r="K34" i="4" s="1"/>
  <c r="I70" i="4"/>
  <c r="K70" i="4" s="1"/>
  <c r="I96" i="4"/>
  <c r="K96" i="4" s="1"/>
  <c r="J126" i="4"/>
  <c r="I126" i="4"/>
  <c r="K126" i="4" s="1"/>
  <c r="S145" i="4"/>
  <c r="S148" i="4"/>
  <c r="S171" i="4"/>
  <c r="I176" i="4"/>
  <c r="K176" i="4" s="1"/>
  <c r="I207" i="4"/>
  <c r="K207" i="4" s="1"/>
  <c r="J207" i="4"/>
  <c r="I210" i="4"/>
  <c r="K210" i="4" s="1"/>
  <c r="D223" i="4"/>
  <c r="S223" i="4"/>
  <c r="J251" i="4"/>
  <c r="I251" i="4"/>
  <c r="K251" i="4" s="1"/>
  <c r="J297" i="4"/>
  <c r="I297" i="4"/>
  <c r="K297" i="4" s="1"/>
  <c r="D357" i="4"/>
  <c r="S357" i="4"/>
  <c r="I364" i="4"/>
  <c r="K364" i="4" s="1"/>
  <c r="J364" i="4"/>
  <c r="J398" i="4"/>
  <c r="I398" i="4"/>
  <c r="K398" i="4" s="1"/>
  <c r="D404" i="4"/>
  <c r="S404" i="4"/>
  <c r="D419" i="4"/>
  <c r="S419" i="4"/>
  <c r="I465" i="4"/>
  <c r="K465" i="4" s="1"/>
  <c r="J465" i="4"/>
  <c r="J497" i="4"/>
  <c r="I497" i="4"/>
  <c r="K497" i="4" s="1"/>
  <c r="D40" i="4"/>
  <c r="D46" i="4"/>
  <c r="D80" i="4"/>
  <c r="S82" i="4"/>
  <c r="I89" i="4"/>
  <c r="K89" i="4" s="1"/>
  <c r="J89" i="4"/>
  <c r="D109" i="4"/>
  <c r="S112" i="4"/>
  <c r="I117" i="4"/>
  <c r="K117" i="4" s="1"/>
  <c r="J117" i="4"/>
  <c r="S144" i="4"/>
  <c r="S156" i="4"/>
  <c r="S208" i="4"/>
  <c r="I231" i="4"/>
  <c r="K231" i="4" s="1"/>
  <c r="D388" i="4"/>
  <c r="S388" i="4"/>
  <c r="I423" i="4"/>
  <c r="K423" i="4" s="1"/>
  <c r="J423" i="4"/>
  <c r="D431" i="4"/>
  <c r="D434" i="4"/>
  <c r="S434" i="4"/>
  <c r="S440" i="4"/>
  <c r="D452" i="4"/>
  <c r="D494" i="4"/>
  <c r="D14" i="4"/>
  <c r="I20" i="4"/>
  <c r="K20" i="4" s="1"/>
  <c r="S32" i="4"/>
  <c r="S78" i="4"/>
  <c r="D92" i="4"/>
  <c r="S107" i="4"/>
  <c r="D132" i="4"/>
  <c r="S132" i="4"/>
  <c r="S164" i="4"/>
  <c r="D169" i="4"/>
  <c r="S175" i="4"/>
  <c r="D180" i="4"/>
  <c r="D189" i="4"/>
  <c r="S189" i="4"/>
  <c r="S207" i="4"/>
  <c r="S209" i="4"/>
  <c r="S233" i="4"/>
  <c r="I256" i="4"/>
  <c r="K256" i="4" s="1"/>
  <c r="I302" i="4"/>
  <c r="K302" i="4" s="1"/>
  <c r="S351" i="4"/>
  <c r="S355" i="4"/>
  <c r="S362" i="4"/>
  <c r="D374" i="4"/>
  <c r="S374" i="4"/>
  <c r="I407" i="4"/>
  <c r="K407" i="4" s="1"/>
  <c r="J407" i="4"/>
  <c r="S441" i="4"/>
  <c r="D441" i="4"/>
  <c r="J455" i="4"/>
  <c r="I455" i="4"/>
  <c r="K455" i="4" s="1"/>
  <c r="S465" i="4"/>
  <c r="D511" i="4"/>
  <c r="S17" i="4"/>
  <c r="D32" i="4"/>
  <c r="J34" i="4"/>
  <c r="J70" i="4"/>
  <c r="I76" i="4"/>
  <c r="K76" i="4" s="1"/>
  <c r="S88" i="4"/>
  <c r="J96" i="4"/>
  <c r="I105" i="4"/>
  <c r="K105" i="4" s="1"/>
  <c r="S116" i="4"/>
  <c r="J139" i="4"/>
  <c r="I157" i="4"/>
  <c r="K157" i="4" s="1"/>
  <c r="I158" i="4"/>
  <c r="K158" i="4" s="1"/>
  <c r="J166" i="4"/>
  <c r="D175" i="4"/>
  <c r="J176" i="4"/>
  <c r="S193" i="4"/>
  <c r="I199" i="4"/>
  <c r="K199" i="4" s="1"/>
  <c r="I203" i="4"/>
  <c r="K203" i="4" s="1"/>
  <c r="D209" i="4"/>
  <c r="J210" i="4"/>
  <c r="S234" i="4"/>
  <c r="I236" i="4"/>
  <c r="K236" i="4" s="1"/>
  <c r="I240" i="4"/>
  <c r="K240" i="4" s="1"/>
  <c r="I281" i="4"/>
  <c r="K281" i="4" s="1"/>
  <c r="I309" i="4"/>
  <c r="K309" i="4" s="1"/>
  <c r="I326" i="4"/>
  <c r="K326" i="4" s="1"/>
  <c r="D352" i="4"/>
  <c r="S352" i="4"/>
  <c r="I367" i="4"/>
  <c r="K367" i="4" s="1"/>
  <c r="D380" i="4"/>
  <c r="S380" i="4"/>
  <c r="S385" i="4"/>
  <c r="J395" i="4"/>
  <c r="S420" i="4"/>
  <c r="S424" i="4"/>
  <c r="J445" i="4"/>
  <c r="I488" i="4"/>
  <c r="K488" i="4" s="1"/>
  <c r="D499" i="4"/>
  <c r="S512" i="4"/>
  <c r="I6" i="4"/>
  <c r="K6" i="4" s="1"/>
  <c r="I7" i="4"/>
  <c r="K7" i="4" s="1"/>
  <c r="S18" i="4"/>
  <c r="I69" i="4"/>
  <c r="K69" i="4" s="1"/>
  <c r="J69" i="4"/>
  <c r="J73" i="4"/>
  <c r="I79" i="4"/>
  <c r="K79" i="4" s="1"/>
  <c r="D88" i="4"/>
  <c r="I95" i="4"/>
  <c r="K95" i="4" s="1"/>
  <c r="J95" i="4"/>
  <c r="J101" i="4"/>
  <c r="I108" i="4"/>
  <c r="K108" i="4" s="1"/>
  <c r="D116" i="4"/>
  <c r="S131" i="4"/>
  <c r="I198" i="4"/>
  <c r="K198" i="4" s="1"/>
  <c r="J198" i="4"/>
  <c r="S212" i="4"/>
  <c r="I222" i="4"/>
  <c r="K222" i="4" s="1"/>
  <c r="J231" i="4"/>
  <c r="D234" i="4"/>
  <c r="J280" i="4"/>
  <c r="I280" i="4"/>
  <c r="K280" i="4" s="1"/>
  <c r="J325" i="4"/>
  <c r="I325" i="4"/>
  <c r="K325" i="4" s="1"/>
  <c r="J387" i="4"/>
  <c r="I387" i="4"/>
  <c r="K387" i="4" s="1"/>
  <c r="D397" i="4"/>
  <c r="S397" i="4"/>
  <c r="S410" i="4"/>
  <c r="D410" i="4"/>
  <c r="J411" i="4"/>
  <c r="S425" i="4"/>
  <c r="D425" i="4"/>
  <c r="I448" i="4"/>
  <c r="K448" i="4" s="1"/>
  <c r="J448" i="4"/>
  <c r="S464" i="4"/>
  <c r="S68" i="4"/>
  <c r="I82" i="4"/>
  <c r="K82" i="4" s="1"/>
  <c r="S94" i="4"/>
  <c r="I112" i="4"/>
  <c r="K112" i="4" s="1"/>
  <c r="S158" i="4"/>
  <c r="J178" i="4"/>
  <c r="I178" i="4"/>
  <c r="K178" i="4" s="1"/>
  <c r="S183" i="4"/>
  <c r="S199" i="4"/>
  <c r="D406" i="4"/>
  <c r="S406" i="4"/>
  <c r="I418" i="4"/>
  <c r="K418" i="4" s="1"/>
  <c r="J418" i="4"/>
  <c r="S444" i="4"/>
  <c r="J450" i="4"/>
  <c r="I450" i="4"/>
  <c r="K450" i="4" s="1"/>
  <c r="J466" i="4"/>
  <c r="I466" i="4"/>
  <c r="K466" i="4" s="1"/>
  <c r="I507" i="4"/>
  <c r="K507" i="4" s="1"/>
  <c r="J507" i="4"/>
  <c r="D68" i="4"/>
  <c r="S70" i="4"/>
  <c r="I75" i="4"/>
  <c r="K75" i="4" s="1"/>
  <c r="J75" i="4"/>
  <c r="I87" i="4"/>
  <c r="K87" i="4" s="1"/>
  <c r="D94" i="4"/>
  <c r="S96" i="4"/>
  <c r="I103" i="4"/>
  <c r="K103" i="4" s="1"/>
  <c r="J103" i="4"/>
  <c r="I115" i="4"/>
  <c r="K115" i="4" s="1"/>
  <c r="I123" i="4"/>
  <c r="K123" i="4" s="1"/>
  <c r="S126" i="4"/>
  <c r="D183" i="4"/>
  <c r="D197" i="4"/>
  <c r="S200" i="4"/>
  <c r="S215" i="4"/>
  <c r="S221" i="4"/>
  <c r="S345" i="4"/>
  <c r="S364" i="4"/>
  <c r="S398" i="4"/>
  <c r="S435" i="4"/>
  <c r="S496" i="4"/>
  <c r="S57" i="4"/>
  <c r="D57" i="4"/>
  <c r="I58" i="4"/>
  <c r="K58" i="4" s="1"/>
  <c r="J58" i="4"/>
  <c r="S127" i="4"/>
  <c r="S195" i="4"/>
  <c r="D200" i="4"/>
  <c r="I211" i="4"/>
  <c r="K211" i="4" s="1"/>
  <c r="D215" i="4"/>
  <c r="D221" i="4"/>
  <c r="J264" i="4"/>
  <c r="I264" i="4"/>
  <c r="K264" i="4" s="1"/>
  <c r="J311" i="4"/>
  <c r="I311" i="4"/>
  <c r="K311" i="4" s="1"/>
  <c r="D331" i="4"/>
  <c r="I331" i="4" s="1"/>
  <c r="J331" i="4" s="1"/>
  <c r="S335" i="4"/>
  <c r="D335" i="4"/>
  <c r="D345" i="4"/>
  <c r="I371" i="4"/>
  <c r="K371" i="4" s="1"/>
  <c r="J371" i="4"/>
  <c r="D382" i="4"/>
  <c r="S382" i="4"/>
  <c r="S395" i="4"/>
  <c r="S399" i="4"/>
  <c r="D399" i="4"/>
  <c r="S400" i="4"/>
  <c r="S408" i="4"/>
  <c r="D435" i="4"/>
  <c r="S445" i="4"/>
  <c r="S455" i="4"/>
  <c r="I144" i="4"/>
  <c r="K144" i="4" s="1"/>
  <c r="S168" i="4"/>
  <c r="I381" i="4"/>
  <c r="K381" i="4" s="1"/>
  <c r="J381" i="4"/>
  <c r="S473" i="4"/>
  <c r="S479" i="4"/>
  <c r="D510" i="4"/>
  <c r="S510" i="4"/>
  <c r="I152" i="4"/>
  <c r="K152" i="4" s="1"/>
  <c r="S153" i="4"/>
  <c r="D168" i="4"/>
  <c r="I177" i="4"/>
  <c r="K177" i="4" s="1"/>
  <c r="S192" i="4"/>
  <c r="S343" i="4"/>
  <c r="S370" i="4"/>
  <c r="S430" i="4"/>
  <c r="D473" i="4"/>
  <c r="D479" i="4"/>
  <c r="S490" i="4"/>
  <c r="D490" i="4"/>
  <c r="I496" i="4"/>
  <c r="K496" i="4" s="1"/>
  <c r="S498" i="4"/>
  <c r="I131" i="4"/>
  <c r="K131" i="4" s="1"/>
  <c r="I148" i="4"/>
  <c r="K148" i="4" s="1"/>
  <c r="S159" i="4"/>
  <c r="S338" i="4"/>
  <c r="D359" i="4"/>
  <c r="S359" i="4"/>
  <c r="D366" i="4"/>
  <c r="S366" i="4"/>
  <c r="I401" i="4"/>
  <c r="K401" i="4" s="1"/>
  <c r="S495" i="4"/>
  <c r="D495" i="4"/>
  <c r="J503" i="4"/>
  <c r="I503" i="4"/>
  <c r="K503" i="4" s="1"/>
  <c r="S401" i="4"/>
  <c r="S423" i="4"/>
  <c r="I432" i="4"/>
  <c r="K432" i="4" s="1"/>
  <c r="I454" i="4"/>
  <c r="K454" i="4" s="1"/>
  <c r="J454" i="4"/>
  <c r="I475" i="4"/>
  <c r="K475" i="4" s="1"/>
  <c r="I484" i="4"/>
  <c r="K484" i="4" s="1"/>
  <c r="I433" i="4"/>
  <c r="K433" i="4" s="1"/>
  <c r="S446" i="4"/>
  <c r="S416" i="4"/>
  <c r="I501" i="4"/>
  <c r="K501" i="4" s="1"/>
  <c r="J475" i="11"/>
  <c r="I475" i="11"/>
  <c r="K475" i="11" s="1"/>
  <c r="J404" i="11"/>
  <c r="I404" i="11"/>
  <c r="K404" i="11" s="1"/>
  <c r="J93" i="11"/>
  <c r="D107" i="11"/>
  <c r="J107" i="11" s="1"/>
  <c r="D258" i="11"/>
  <c r="J258" i="11" s="1"/>
  <c r="D382" i="11"/>
  <c r="J382" i="11" s="1"/>
  <c r="I376" i="11"/>
  <c r="K376" i="11" s="1"/>
  <c r="D127" i="11"/>
  <c r="J127" i="11" s="1"/>
  <c r="D211" i="11"/>
  <c r="J211" i="11" s="1"/>
  <c r="I108" i="11"/>
  <c r="K108" i="11" s="1"/>
  <c r="I196" i="11"/>
  <c r="K196" i="11" s="1"/>
  <c r="D87" i="11"/>
  <c r="J87" i="11" s="1"/>
  <c r="I387" i="11"/>
  <c r="K387" i="11" s="1"/>
  <c r="D73" i="11"/>
  <c r="J73" i="11" s="1"/>
  <c r="D100" i="11"/>
  <c r="J100" i="11" s="1"/>
  <c r="J511" i="11"/>
  <c r="I514" i="11"/>
  <c r="J514" i="11" s="1"/>
  <c r="I144" i="11"/>
  <c r="K144" i="11" s="1"/>
  <c r="I124" i="11"/>
  <c r="K124" i="11" s="1"/>
  <c r="I408" i="11"/>
  <c r="K408" i="11" s="1"/>
  <c r="I367" i="11"/>
  <c r="K367" i="11" s="1"/>
  <c r="I95" i="11"/>
  <c r="K95" i="11" s="1"/>
  <c r="I234" i="11"/>
  <c r="K234" i="11" s="1"/>
  <c r="I356" i="11"/>
  <c r="K356" i="11" s="1"/>
  <c r="I419" i="11"/>
  <c r="K419" i="11" s="1"/>
  <c r="I70" i="11"/>
  <c r="K70" i="11" s="1"/>
  <c r="I385" i="11"/>
  <c r="K385" i="11" s="1"/>
  <c r="I192" i="11"/>
  <c r="K192" i="11" s="1"/>
  <c r="I34" i="11"/>
  <c r="K34" i="11" s="1"/>
  <c r="I63" i="11"/>
  <c r="K63" i="11" s="1"/>
  <c r="I133" i="11"/>
  <c r="K133" i="11" s="1"/>
  <c r="I459" i="11"/>
  <c r="K459" i="11" s="1"/>
  <c r="I371" i="11"/>
  <c r="K371" i="11" s="1"/>
  <c r="I484" i="11"/>
  <c r="K484" i="11" s="1"/>
  <c r="I306" i="11"/>
  <c r="K306" i="11" s="1"/>
  <c r="I429" i="11"/>
  <c r="K429" i="11" s="1"/>
  <c r="J313" i="11"/>
  <c r="I313" i="11"/>
  <c r="K313" i="11" s="1"/>
  <c r="J81" i="11"/>
  <c r="I81" i="11"/>
  <c r="K81" i="11" s="1"/>
  <c r="J282" i="11"/>
  <c r="I282" i="11"/>
  <c r="K282" i="11" s="1"/>
  <c r="I479" i="11"/>
  <c r="K479" i="11" s="1"/>
  <c r="J479" i="11"/>
  <c r="J430" i="11"/>
  <c r="I430" i="11"/>
  <c r="K430" i="11" s="1"/>
  <c r="J499" i="11"/>
  <c r="I499" i="11"/>
  <c r="K499" i="11" s="1"/>
  <c r="J69" i="11"/>
  <c r="I69" i="11"/>
  <c r="K69" i="11" s="1"/>
  <c r="J219" i="11"/>
  <c r="I219" i="11"/>
  <c r="K219" i="11" s="1"/>
  <c r="J433" i="11"/>
  <c r="I433" i="11"/>
  <c r="K433" i="11" s="1"/>
  <c r="J67" i="11"/>
  <c r="I67" i="11"/>
  <c r="K67" i="11" s="1"/>
  <c r="J348" i="11"/>
  <c r="I348" i="11"/>
  <c r="K348" i="11" s="1"/>
  <c r="J498" i="11"/>
  <c r="I498" i="11"/>
  <c r="K498" i="11" s="1"/>
  <c r="J119" i="11"/>
  <c r="I119" i="11"/>
  <c r="K119" i="11" s="1"/>
  <c r="J486" i="11"/>
  <c r="I486" i="11"/>
  <c r="K486" i="11" s="1"/>
  <c r="J494" i="11"/>
  <c r="I494" i="11"/>
  <c r="K494" i="11" s="1"/>
  <c r="J134" i="11"/>
  <c r="I134" i="11"/>
  <c r="K134" i="11" s="1"/>
  <c r="I263" i="11"/>
  <c r="K263" i="11" s="1"/>
  <c r="J263" i="11"/>
  <c r="J112" i="11"/>
  <c r="I112" i="11"/>
  <c r="K112" i="11" s="1"/>
  <c r="J345" i="11"/>
  <c r="I345" i="11"/>
  <c r="K345" i="11" s="1"/>
  <c r="J392" i="11"/>
  <c r="I392" i="11"/>
  <c r="K392" i="11" s="1"/>
  <c r="J403" i="11"/>
  <c r="I403" i="11"/>
  <c r="K403" i="11" s="1"/>
  <c r="J153" i="11"/>
  <c r="I153" i="11"/>
  <c r="K153" i="11" s="1"/>
  <c r="J415" i="11"/>
  <c r="I415" i="11"/>
  <c r="K415" i="11" s="1"/>
  <c r="J428" i="11"/>
  <c r="I428" i="11"/>
  <c r="K428" i="11" s="1"/>
  <c r="D13" i="11"/>
  <c r="J13" i="11" s="1"/>
  <c r="J503" i="11"/>
  <c r="I503" i="11"/>
  <c r="K503" i="11" s="1"/>
  <c r="D72" i="11"/>
  <c r="J72" i="11" s="1"/>
  <c r="J74" i="11"/>
  <c r="I74" i="11"/>
  <c r="K74" i="11" s="1"/>
  <c r="D114" i="11"/>
  <c r="J114" i="11" s="1"/>
  <c r="D181" i="11"/>
  <c r="J181" i="11" s="1"/>
  <c r="D249" i="11"/>
  <c r="J303" i="11"/>
  <c r="I303" i="11"/>
  <c r="K303" i="11" s="1"/>
  <c r="D332" i="11"/>
  <c r="I332" i="11" s="1"/>
  <c r="J332" i="11" s="1"/>
  <c r="D350" i="11"/>
  <c r="J350" i="11" s="1"/>
  <c r="D357" i="11"/>
  <c r="D85" i="11"/>
  <c r="J85" i="11" s="1"/>
  <c r="D99" i="11"/>
  <c r="J99" i="11" s="1"/>
  <c r="D61" i="11"/>
  <c r="J61" i="11" s="1"/>
  <c r="I105" i="11"/>
  <c r="K105" i="11" s="1"/>
  <c r="D291" i="11"/>
  <c r="I291" i="11" s="1"/>
  <c r="K291" i="11" s="1"/>
  <c r="J34" i="11"/>
  <c r="D92" i="11"/>
  <c r="I92" i="11" s="1"/>
  <c r="K92" i="11" s="1"/>
  <c r="D276" i="11"/>
  <c r="J276" i="11" s="1"/>
  <c r="D121" i="11"/>
  <c r="J121" i="11" s="1"/>
  <c r="D197" i="11"/>
  <c r="I197" i="11" s="1"/>
  <c r="K197" i="11" s="1"/>
  <c r="J399" i="11"/>
  <c r="I399" i="11"/>
  <c r="K399" i="11" s="1"/>
  <c r="D79" i="11"/>
  <c r="J79" i="11" s="1"/>
  <c r="D106" i="11"/>
  <c r="J106" i="11" s="1"/>
  <c r="I176" i="11"/>
  <c r="K176" i="11" s="1"/>
  <c r="I245" i="11"/>
  <c r="K245" i="11" s="1"/>
  <c r="D266" i="11"/>
  <c r="J266" i="11" s="1"/>
  <c r="D75" i="11"/>
  <c r="J75" i="11" s="1"/>
  <c r="I116" i="11"/>
  <c r="K116" i="11" s="1"/>
  <c r="I147" i="11"/>
  <c r="K147" i="11" s="1"/>
  <c r="D150" i="11"/>
  <c r="J150" i="11" s="1"/>
  <c r="D156" i="11"/>
  <c r="D169" i="11"/>
  <c r="I169" i="11" s="1"/>
  <c r="K169" i="11" s="1"/>
  <c r="I248" i="11"/>
  <c r="K248" i="11" s="1"/>
  <c r="J248" i="11"/>
  <c r="I280" i="11"/>
  <c r="K280" i="11" s="1"/>
  <c r="I432" i="11"/>
  <c r="K432" i="11" s="1"/>
  <c r="J484" i="11"/>
  <c r="D84" i="11"/>
  <c r="J84" i="11" s="1"/>
  <c r="D113" i="11"/>
  <c r="J113" i="11" s="1"/>
  <c r="D115" i="11"/>
  <c r="J115" i="11" s="1"/>
  <c r="D222" i="11"/>
  <c r="J222" i="11" s="1"/>
  <c r="D319" i="11"/>
  <c r="J319" i="11" s="1"/>
  <c r="I434" i="11"/>
  <c r="K434" i="11" s="1"/>
  <c r="I441" i="11"/>
  <c r="K441" i="11" s="1"/>
  <c r="I461" i="11"/>
  <c r="K461" i="11" s="1"/>
  <c r="D366" i="11"/>
  <c r="J366" i="11" s="1"/>
  <c r="J374" i="11"/>
  <c r="I374" i="11"/>
  <c r="K374" i="11" s="1"/>
  <c r="D515" i="11"/>
  <c r="I515" i="11" s="1"/>
  <c r="J515" i="11" s="1"/>
  <c r="D101" i="11"/>
  <c r="J101" i="11" s="1"/>
  <c r="J192" i="11"/>
  <c r="D103" i="11"/>
  <c r="J103" i="11" s="1"/>
  <c r="I279" i="11"/>
  <c r="K279" i="11" s="1"/>
  <c r="J279" i="11"/>
  <c r="D359" i="11"/>
  <c r="J359" i="11" s="1"/>
  <c r="D88" i="11"/>
  <c r="J88" i="11" s="1"/>
  <c r="D9" i="11"/>
  <c r="J9" i="11" s="1"/>
  <c r="I447" i="11"/>
  <c r="K447" i="11" s="1"/>
  <c r="D326" i="11"/>
  <c r="D315" i="11"/>
  <c r="J315" i="11" s="1"/>
  <c r="D323" i="11"/>
  <c r="J323" i="11" s="1"/>
  <c r="J370" i="11"/>
  <c r="I370" i="11"/>
  <c r="K370" i="11" s="1"/>
  <c r="I445" i="11"/>
  <c r="K445" i="11" s="1"/>
  <c r="J445" i="11"/>
  <c r="J467" i="11"/>
  <c r="I467" i="11"/>
  <c r="K467" i="11" s="1"/>
  <c r="D117" i="11"/>
  <c r="J117" i="11" s="1"/>
  <c r="D310" i="11"/>
  <c r="J310" i="11" s="1"/>
  <c r="I412" i="11"/>
  <c r="K412" i="11" s="1"/>
  <c r="J412" i="11"/>
  <c r="I463" i="11"/>
  <c r="K463" i="11" s="1"/>
  <c r="I418" i="11"/>
  <c r="K418" i="11" s="1"/>
  <c r="D71" i="11"/>
  <c r="J71" i="11" s="1"/>
  <c r="D128" i="11"/>
  <c r="J128" i="11" s="1"/>
  <c r="I26" i="11"/>
  <c r="K26" i="11" s="1"/>
  <c r="J26" i="11"/>
  <c r="I49" i="11"/>
  <c r="K49" i="11" s="1"/>
  <c r="J49" i="11"/>
  <c r="I76" i="11"/>
  <c r="K76" i="11" s="1"/>
  <c r="J148" i="11"/>
  <c r="I148" i="11"/>
  <c r="K148" i="11" s="1"/>
  <c r="I17" i="11"/>
  <c r="K17" i="11" s="1"/>
  <c r="J17" i="11"/>
  <c r="I96" i="11"/>
  <c r="K96" i="11" s="1"/>
  <c r="J168" i="11"/>
  <c r="I168" i="11"/>
  <c r="K168" i="11" s="1"/>
  <c r="I401" i="11"/>
  <c r="K401" i="11" s="1"/>
  <c r="I221" i="11"/>
  <c r="K221" i="11" s="1"/>
  <c r="I33" i="11"/>
  <c r="K33" i="11" s="1"/>
  <c r="J33" i="11"/>
  <c r="I82" i="11"/>
  <c r="K82" i="11" s="1"/>
  <c r="I288" i="11"/>
  <c r="K288" i="11" s="1"/>
  <c r="I309" i="11"/>
  <c r="K309" i="11" s="1"/>
  <c r="I15" i="11"/>
  <c r="K15" i="11" s="1"/>
  <c r="I28" i="11"/>
  <c r="K28" i="11" s="1"/>
  <c r="J28" i="11"/>
  <c r="I43" i="11"/>
  <c r="K43" i="11" s="1"/>
  <c r="J43" i="11"/>
  <c r="I206" i="11"/>
  <c r="K206" i="11" s="1"/>
  <c r="I90" i="11"/>
  <c r="K90" i="11" s="1"/>
  <c r="I281" i="11"/>
  <c r="K281" i="11" s="1"/>
  <c r="J281" i="11"/>
  <c r="J177" i="11"/>
  <c r="I177" i="11"/>
  <c r="K177" i="11" s="1"/>
  <c r="I126" i="11"/>
  <c r="K126" i="11" s="1"/>
  <c r="J186" i="11"/>
  <c r="I186" i="11"/>
  <c r="K186" i="11" s="1"/>
  <c r="I11" i="11"/>
  <c r="K11" i="11" s="1"/>
  <c r="J11" i="11"/>
  <c r="I165" i="11"/>
  <c r="K165" i="11" s="1"/>
  <c r="J165" i="11"/>
  <c r="I275" i="11"/>
  <c r="K275" i="11" s="1"/>
  <c r="I363" i="11"/>
  <c r="K363" i="11" s="1"/>
  <c r="I25" i="11"/>
  <c r="K25" i="11" s="1"/>
  <c r="I77" i="11"/>
  <c r="K77" i="11" s="1"/>
  <c r="J77" i="11"/>
  <c r="J269" i="11"/>
  <c r="I269" i="11"/>
  <c r="K269" i="11" s="1"/>
  <c r="J318" i="11"/>
  <c r="I318" i="11"/>
  <c r="K318" i="11" s="1"/>
  <c r="D37" i="11"/>
  <c r="I158" i="11"/>
  <c r="K158" i="11" s="1"/>
  <c r="D247" i="11"/>
  <c r="I8" i="11"/>
  <c r="K8" i="11" s="1"/>
  <c r="D18" i="11"/>
  <c r="J185" i="11"/>
  <c r="I185" i="11"/>
  <c r="K185" i="11" s="1"/>
  <c r="I64" i="11"/>
  <c r="K64" i="11" s="1"/>
  <c r="I180" i="11"/>
  <c r="K180" i="11" s="1"/>
  <c r="I207" i="11"/>
  <c r="K207" i="11" s="1"/>
  <c r="J63" i="11"/>
  <c r="J155" i="11"/>
  <c r="I155" i="11"/>
  <c r="K155" i="11" s="1"/>
  <c r="D160" i="11"/>
  <c r="I24" i="11"/>
  <c r="K24" i="11" s="1"/>
  <c r="J24" i="11"/>
  <c r="D163" i="11"/>
  <c r="D136" i="11"/>
  <c r="I250" i="11"/>
  <c r="K250" i="11" s="1"/>
  <c r="I110" i="11"/>
  <c r="K110" i="11" s="1"/>
  <c r="I120" i="11"/>
  <c r="K120" i="11" s="1"/>
  <c r="J120" i="11"/>
  <c r="J194" i="11"/>
  <c r="I194" i="11"/>
  <c r="K194" i="11" s="1"/>
  <c r="D231" i="11"/>
  <c r="I265" i="11"/>
  <c r="K265" i="11" s="1"/>
  <c r="J293" i="11"/>
  <c r="I293" i="11"/>
  <c r="K293" i="11" s="1"/>
  <c r="J306" i="11"/>
  <c r="D331" i="11"/>
  <c r="I331" i="11" s="1"/>
  <c r="J331" i="11" s="1"/>
  <c r="I398" i="11"/>
  <c r="K398" i="11" s="1"/>
  <c r="I406" i="11"/>
  <c r="K406" i="11" s="1"/>
  <c r="J406" i="11"/>
  <c r="I448" i="11"/>
  <c r="K448" i="11" s="1"/>
  <c r="I474" i="11"/>
  <c r="K474" i="11" s="1"/>
  <c r="I496" i="11"/>
  <c r="K496" i="11" s="1"/>
  <c r="J496" i="11"/>
  <c r="I497" i="11"/>
  <c r="K497" i="11" s="1"/>
  <c r="D22" i="11"/>
  <c r="I46" i="11"/>
  <c r="K46" i="11" s="1"/>
  <c r="J46" i="11"/>
  <c r="D201" i="11"/>
  <c r="J214" i="11"/>
  <c r="I214" i="11"/>
  <c r="K214" i="11" s="1"/>
  <c r="D217" i="11"/>
  <c r="J352" i="11"/>
  <c r="I352" i="11"/>
  <c r="K352" i="11" s="1"/>
  <c r="I473" i="11"/>
  <c r="K473" i="11" s="1"/>
  <c r="J473" i="11"/>
  <c r="J506" i="11"/>
  <c r="I506" i="11"/>
  <c r="K506" i="11" s="1"/>
  <c r="I159" i="11"/>
  <c r="K159" i="11" s="1"/>
  <c r="D193" i="11"/>
  <c r="D210" i="11"/>
  <c r="I233" i="11"/>
  <c r="K233" i="11" s="1"/>
  <c r="J233" i="11"/>
  <c r="I260" i="11"/>
  <c r="K260" i="11" s="1"/>
  <c r="J260" i="11"/>
  <c r="D262" i="11"/>
  <c r="D297" i="11"/>
  <c r="D305" i="11"/>
  <c r="D320" i="11"/>
  <c r="J490" i="11"/>
  <c r="I490" i="11"/>
  <c r="K490" i="11" s="1"/>
  <c r="D50" i="11"/>
  <c r="I60" i="11"/>
  <c r="K60" i="11" s="1"/>
  <c r="J183" i="11"/>
  <c r="I183" i="11"/>
  <c r="K183" i="11" s="1"/>
  <c r="D229" i="11"/>
  <c r="J257" i="11"/>
  <c r="I257" i="11"/>
  <c r="K257" i="11" s="1"/>
  <c r="I311" i="11"/>
  <c r="K311" i="11" s="1"/>
  <c r="I400" i="11"/>
  <c r="K400" i="11" s="1"/>
  <c r="J400" i="11"/>
  <c r="I410" i="11"/>
  <c r="K410" i="11" s="1"/>
  <c r="J423" i="11"/>
  <c r="I423" i="11"/>
  <c r="K423" i="11" s="1"/>
  <c r="I424" i="11"/>
  <c r="K424" i="11" s="1"/>
  <c r="D14" i="11"/>
  <c r="J25" i="11"/>
  <c r="D29" i="11"/>
  <c r="D53" i="11"/>
  <c r="I80" i="11"/>
  <c r="K80" i="11" s="1"/>
  <c r="I122" i="11"/>
  <c r="K122" i="11" s="1"/>
  <c r="D152" i="11"/>
  <c r="I255" i="11"/>
  <c r="K255" i="11" s="1"/>
  <c r="J255" i="11"/>
  <c r="D259" i="11"/>
  <c r="I272" i="11"/>
  <c r="K272" i="11" s="1"/>
  <c r="I300" i="11"/>
  <c r="K300" i="11" s="1"/>
  <c r="D302" i="11"/>
  <c r="D338" i="11"/>
  <c r="J371" i="11"/>
  <c r="I381" i="11"/>
  <c r="K381" i="11" s="1"/>
  <c r="I396" i="11"/>
  <c r="K396" i="11" s="1"/>
  <c r="J396" i="11"/>
  <c r="I487" i="11"/>
  <c r="K487" i="11" s="1"/>
  <c r="I21" i="11"/>
  <c r="K21" i="11" s="1"/>
  <c r="J21" i="11"/>
  <c r="I45" i="11"/>
  <c r="K45" i="11" s="1"/>
  <c r="J45" i="11"/>
  <c r="D59" i="11"/>
  <c r="J131" i="11"/>
  <c r="I131" i="11"/>
  <c r="K131" i="11" s="1"/>
  <c r="J133" i="11"/>
  <c r="J158" i="11"/>
  <c r="I164" i="11"/>
  <c r="K164" i="11" s="1"/>
  <c r="I198" i="11"/>
  <c r="K198" i="11" s="1"/>
  <c r="J200" i="11"/>
  <c r="I200" i="11"/>
  <c r="K200" i="11" s="1"/>
  <c r="I205" i="11"/>
  <c r="K205" i="11" s="1"/>
  <c r="I223" i="11"/>
  <c r="K223" i="11" s="1"/>
  <c r="J223" i="11"/>
  <c r="D252" i="11"/>
  <c r="D292" i="11"/>
  <c r="D312" i="11"/>
  <c r="I435" i="11"/>
  <c r="K435" i="11" s="1"/>
  <c r="J435" i="11"/>
  <c r="J495" i="11"/>
  <c r="I495" i="11"/>
  <c r="K495" i="11" s="1"/>
  <c r="J8" i="11"/>
  <c r="J41" i="11"/>
  <c r="J58" i="11"/>
  <c r="I58" i="11"/>
  <c r="K58" i="11" s="1"/>
  <c r="I139" i="11"/>
  <c r="K139" i="11" s="1"/>
  <c r="J139" i="11"/>
  <c r="D178" i="11"/>
  <c r="D195" i="11"/>
  <c r="J226" i="11"/>
  <c r="I226" i="11"/>
  <c r="K226" i="11" s="1"/>
  <c r="D228" i="11"/>
  <c r="D244" i="11"/>
  <c r="D268" i="11"/>
  <c r="D316" i="11"/>
  <c r="D325" i="11"/>
  <c r="D329" i="11"/>
  <c r="I329" i="11" s="1"/>
  <c r="J329" i="11" s="1"/>
  <c r="I364" i="11"/>
  <c r="K364" i="11" s="1"/>
  <c r="J364" i="11"/>
  <c r="I440" i="11"/>
  <c r="K440" i="11" s="1"/>
  <c r="D20" i="11"/>
  <c r="I40" i="11"/>
  <c r="K40" i="11" s="1"/>
  <c r="I94" i="11"/>
  <c r="K94" i="11" s="1"/>
  <c r="J166" i="11"/>
  <c r="D171" i="11"/>
  <c r="J207" i="11"/>
  <c r="J209" i="11"/>
  <c r="I209" i="11"/>
  <c r="K209" i="11" s="1"/>
  <c r="J246" i="11"/>
  <c r="I246" i="11"/>
  <c r="K246" i="11" s="1"/>
  <c r="D314" i="11"/>
  <c r="I336" i="11"/>
  <c r="K336" i="11" s="1"/>
  <c r="J336" i="11"/>
  <c r="I343" i="11"/>
  <c r="K343" i="11" s="1"/>
  <c r="J343" i="11"/>
  <c r="I351" i="11"/>
  <c r="K351" i="11" s="1"/>
  <c r="I449" i="11"/>
  <c r="K449" i="11" s="1"/>
  <c r="J459" i="11"/>
  <c r="J481" i="11"/>
  <c r="I481" i="11"/>
  <c r="K481" i="11" s="1"/>
  <c r="I32" i="11"/>
  <c r="K32" i="11" s="1"/>
  <c r="J32" i="11"/>
  <c r="D52" i="11"/>
  <c r="D138" i="11"/>
  <c r="D146" i="11"/>
  <c r="D184" i="11"/>
  <c r="D203" i="11"/>
  <c r="I212" i="11"/>
  <c r="K212" i="11" s="1"/>
  <c r="D215" i="11"/>
  <c r="D273" i="11"/>
  <c r="I289" i="11"/>
  <c r="K289" i="11" s="1"/>
  <c r="J298" i="11"/>
  <c r="I298" i="11"/>
  <c r="K298" i="11" s="1"/>
  <c r="I355" i="11"/>
  <c r="K355" i="11" s="1"/>
  <c r="J385" i="11"/>
  <c r="I425" i="11"/>
  <c r="K425" i="11" s="1"/>
  <c r="J439" i="11"/>
  <c r="I439" i="11"/>
  <c r="K439" i="11" s="1"/>
  <c r="I7" i="11"/>
  <c r="K7" i="11" s="1"/>
  <c r="I16" i="11"/>
  <c r="K16" i="11" s="1"/>
  <c r="D35" i="11"/>
  <c r="I68" i="11"/>
  <c r="K68" i="11" s="1"/>
  <c r="I109" i="11"/>
  <c r="K109" i="11" s="1"/>
  <c r="I149" i="11"/>
  <c r="K149" i="11" s="1"/>
  <c r="J149" i="11"/>
  <c r="D157" i="11"/>
  <c r="I188" i="11"/>
  <c r="K188" i="11" s="1"/>
  <c r="D199" i="11"/>
  <c r="D330" i="11"/>
  <c r="I330" i="11" s="1"/>
  <c r="J330" i="11" s="1"/>
  <c r="I337" i="11"/>
  <c r="K337" i="11" s="1"/>
  <c r="I353" i="11"/>
  <c r="K353" i="11" s="1"/>
  <c r="J379" i="11"/>
  <c r="I379" i="11"/>
  <c r="K379" i="11" s="1"/>
  <c r="I395" i="11"/>
  <c r="K395" i="11" s="1"/>
  <c r="J429" i="11"/>
  <c r="I462" i="11"/>
  <c r="K462" i="11" s="1"/>
  <c r="D23" i="11"/>
  <c r="J40" i="11"/>
  <c r="I57" i="11"/>
  <c r="K57" i="11" s="1"/>
  <c r="J94" i="11"/>
  <c r="I137" i="11"/>
  <c r="K137" i="11" s="1"/>
  <c r="I175" i="11"/>
  <c r="K175" i="11" s="1"/>
  <c r="D256" i="11"/>
  <c r="D287" i="11"/>
  <c r="D327" i="11"/>
  <c r="J372" i="11"/>
  <c r="I372" i="11"/>
  <c r="K372" i="11" s="1"/>
  <c r="I416" i="11"/>
  <c r="K416" i="11" s="1"/>
  <c r="J444" i="11"/>
  <c r="I444" i="11"/>
  <c r="K444" i="11" s="1"/>
  <c r="I465" i="11"/>
  <c r="K465" i="11" s="1"/>
  <c r="I500" i="11"/>
  <c r="K500" i="11" s="1"/>
  <c r="J500" i="11"/>
  <c r="J510" i="11"/>
  <c r="I510" i="11"/>
  <c r="K510" i="11" s="1"/>
  <c r="I6" i="11"/>
  <c r="K6" i="11" s="1"/>
  <c r="D19" i="11"/>
  <c r="I38" i="11"/>
  <c r="K38" i="11" s="1"/>
  <c r="J38" i="11"/>
  <c r="I123" i="11"/>
  <c r="K123" i="11" s="1"/>
  <c r="D135" i="11"/>
  <c r="D167" i="11"/>
  <c r="D189" i="11"/>
  <c r="D5" i="11"/>
  <c r="I5" i="11" s="1"/>
  <c r="J16" i="11"/>
  <c r="D42" i="11"/>
  <c r="I51" i="11"/>
  <c r="K51" i="11" s="1"/>
  <c r="J51" i="11"/>
  <c r="I54" i="11"/>
  <c r="K54" i="11" s="1"/>
  <c r="I78" i="11"/>
  <c r="K78" i="11" s="1"/>
  <c r="D145" i="11"/>
  <c r="D161" i="11"/>
  <c r="D172" i="11"/>
  <c r="I208" i="11"/>
  <c r="K208" i="11" s="1"/>
  <c r="J208" i="11"/>
  <c r="I218" i="11"/>
  <c r="K218" i="11" s="1"/>
  <c r="D225" i="11"/>
  <c r="J227" i="11"/>
  <c r="I227" i="11"/>
  <c r="K227" i="11" s="1"/>
  <c r="I335" i="11"/>
  <c r="K335" i="11" s="1"/>
  <c r="I339" i="11"/>
  <c r="K339" i="11" s="1"/>
  <c r="J353" i="11"/>
  <c r="I417" i="11"/>
  <c r="K417" i="11" s="1"/>
  <c r="J417" i="11"/>
  <c r="J462" i="11"/>
  <c r="I304" i="11"/>
  <c r="K304" i="11" s="1"/>
  <c r="J304" i="11"/>
  <c r="I362" i="11"/>
  <c r="K362" i="11" s="1"/>
  <c r="J390" i="11"/>
  <c r="I390" i="11"/>
  <c r="K390" i="11" s="1"/>
  <c r="J446" i="11"/>
  <c r="I446" i="11"/>
  <c r="K446" i="11" s="1"/>
  <c r="J464" i="11"/>
  <c r="I464" i="11"/>
  <c r="K464" i="11" s="1"/>
  <c r="I36" i="11"/>
  <c r="K36" i="11" s="1"/>
  <c r="I91" i="11"/>
  <c r="K91" i="11" s="1"/>
  <c r="I204" i="11"/>
  <c r="K204" i="11" s="1"/>
  <c r="D241" i="11"/>
  <c r="D295" i="11"/>
  <c r="D301" i="11"/>
  <c r="I375" i="11"/>
  <c r="K375" i="11" s="1"/>
  <c r="J407" i="11"/>
  <c r="I407" i="11"/>
  <c r="K407" i="11" s="1"/>
  <c r="I431" i="11"/>
  <c r="K431" i="11" s="1"/>
  <c r="J431" i="11"/>
  <c r="I452" i="11"/>
  <c r="K452" i="11" s="1"/>
  <c r="J452" i="11"/>
  <c r="D516" i="11"/>
  <c r="I516" i="11" s="1"/>
  <c r="J516" i="11" s="1"/>
  <c r="I30" i="11"/>
  <c r="K30" i="11" s="1"/>
  <c r="D143" i="11"/>
  <c r="D243" i="11"/>
  <c r="I369" i="11"/>
  <c r="K369" i="11" s="1"/>
  <c r="J384" i="11"/>
  <c r="I384" i="11"/>
  <c r="K384" i="11" s="1"/>
  <c r="I411" i="11"/>
  <c r="K411" i="11" s="1"/>
  <c r="I443" i="11"/>
  <c r="K443" i="11" s="1"/>
  <c r="I501" i="11"/>
  <c r="K501" i="11" s="1"/>
  <c r="J140" i="11"/>
  <c r="I140" i="11"/>
  <c r="K140" i="11" s="1"/>
  <c r="I242" i="11"/>
  <c r="K242" i="11" s="1"/>
  <c r="J242" i="11"/>
  <c r="I251" i="11"/>
  <c r="K251" i="11" s="1"/>
  <c r="I274" i="11"/>
  <c r="K274" i="11" s="1"/>
  <c r="I296" i="11"/>
  <c r="K296" i="11" s="1"/>
  <c r="J368" i="11"/>
  <c r="I368" i="11"/>
  <c r="K368" i="11" s="1"/>
  <c r="J420" i="11"/>
  <c r="I420" i="11"/>
  <c r="K420" i="11" s="1"/>
  <c r="D261" i="11"/>
  <c r="I456" i="11"/>
  <c r="K456" i="11" s="1"/>
  <c r="J456" i="11"/>
  <c r="I468" i="11"/>
  <c r="K468" i="11" s="1"/>
  <c r="D270" i="11"/>
  <c r="I349" i="11"/>
  <c r="K349" i="11" s="1"/>
  <c r="J349" i="11"/>
  <c r="I380" i="11"/>
  <c r="K380" i="11" s="1"/>
  <c r="J388" i="11"/>
  <c r="I388" i="11"/>
  <c r="K388" i="11" s="1"/>
  <c r="I466" i="11"/>
  <c r="K466" i="11" s="1"/>
  <c r="D62" i="11"/>
  <c r="D232" i="11"/>
  <c r="D254" i="11"/>
  <c r="D264" i="11"/>
  <c r="D321" i="11"/>
  <c r="J477" i="11"/>
  <c r="I477" i="11"/>
  <c r="K477" i="11" s="1"/>
  <c r="J512" i="11"/>
  <c r="I512" i="11"/>
  <c r="K512" i="11" s="1"/>
  <c r="I365" i="11"/>
  <c r="K365" i="11" s="1"/>
  <c r="J365" i="11"/>
  <c r="I383" i="11"/>
  <c r="K383" i="11" s="1"/>
  <c r="I391" i="11"/>
  <c r="K391" i="11" s="1"/>
  <c r="I488" i="11"/>
  <c r="K488" i="11" s="1"/>
  <c r="J488" i="11"/>
  <c r="J508" i="11"/>
  <c r="I508" i="11"/>
  <c r="K508" i="11" s="1"/>
  <c r="D236" i="11"/>
  <c r="D294" i="11"/>
  <c r="J397" i="11"/>
  <c r="I397" i="11"/>
  <c r="K397" i="11" s="1"/>
  <c r="D56" i="11"/>
  <c r="I56" i="11" s="1"/>
  <c r="D65" i="11"/>
  <c r="D132" i="11"/>
  <c r="D141" i="11"/>
  <c r="D151" i="11"/>
  <c r="D240" i="11"/>
  <c r="D307" i="11"/>
  <c r="I340" i="11"/>
  <c r="K340" i="11" s="1"/>
  <c r="D342" i="11"/>
  <c r="J450" i="11"/>
  <c r="I450" i="11"/>
  <c r="K450" i="11" s="1"/>
  <c r="J455" i="11"/>
  <c r="I455" i="11"/>
  <c r="K455" i="11" s="1"/>
  <c r="J470" i="11"/>
  <c r="I470" i="11"/>
  <c r="K470" i="11" s="1"/>
  <c r="I507" i="11"/>
  <c r="K507" i="11" s="1"/>
  <c r="J507" i="11"/>
  <c r="I437" i="11"/>
  <c r="K437" i="11" s="1"/>
  <c r="I421" i="11"/>
  <c r="K421" i="11" s="1"/>
  <c r="J454" i="11"/>
  <c r="I454" i="11"/>
  <c r="K454" i="11" s="1"/>
  <c r="J469" i="11"/>
  <c r="I469" i="11"/>
  <c r="K469" i="11" s="1"/>
  <c r="I275" i="5" l="1"/>
  <c r="K275" i="5" s="1"/>
  <c r="I16" i="5"/>
  <c r="K16" i="5" s="1"/>
  <c r="I380" i="5"/>
  <c r="K380" i="5" s="1"/>
  <c r="I164" i="5"/>
  <c r="K164" i="5" s="1"/>
  <c r="J23" i="5"/>
  <c r="J320" i="5"/>
  <c r="I107" i="11"/>
  <c r="K107" i="11" s="1"/>
  <c r="I100" i="11"/>
  <c r="K100" i="11" s="1"/>
  <c r="I13" i="11"/>
  <c r="K13" i="11" s="1"/>
  <c r="I87" i="11"/>
  <c r="K87" i="11" s="1"/>
  <c r="I54" i="5"/>
  <c r="K54" i="5" s="1"/>
  <c r="I309" i="5"/>
  <c r="K309" i="5" s="1"/>
  <c r="J20" i="5"/>
  <c r="I127" i="5"/>
  <c r="K127" i="5" s="1"/>
  <c r="I184" i="4"/>
  <c r="K184" i="4" s="1"/>
  <c r="J310" i="4"/>
  <c r="I350" i="11"/>
  <c r="K350" i="11" s="1"/>
  <c r="I102" i="11"/>
  <c r="K102" i="11" s="1"/>
  <c r="I85" i="11"/>
  <c r="K85" i="11" s="1"/>
  <c r="I73" i="11"/>
  <c r="K73" i="11" s="1"/>
  <c r="I319" i="11"/>
  <c r="K319" i="11" s="1"/>
  <c r="J92" i="11"/>
  <c r="I117" i="11"/>
  <c r="K117" i="11" s="1"/>
  <c r="I106" i="11"/>
  <c r="K106" i="11" s="1"/>
  <c r="I9" i="11"/>
  <c r="K9" i="11" s="1"/>
  <c r="I322" i="11"/>
  <c r="K322" i="11" s="1"/>
  <c r="I79" i="11"/>
  <c r="K79" i="11" s="1"/>
  <c r="I72" i="11"/>
  <c r="K72" i="11" s="1"/>
  <c r="I75" i="11"/>
  <c r="K75" i="11" s="1"/>
  <c r="I355" i="5"/>
  <c r="K355" i="5" s="1"/>
  <c r="I270" i="5"/>
  <c r="K270" i="5" s="1"/>
  <c r="I19" i="5"/>
  <c r="K19" i="5" s="1"/>
  <c r="I272" i="5"/>
  <c r="K272" i="5" s="1"/>
  <c r="I313" i="4"/>
  <c r="K313" i="4" s="1"/>
  <c r="J319" i="4"/>
  <c r="I16" i="4"/>
  <c r="K16" i="4" s="1"/>
  <c r="I194" i="4"/>
  <c r="K194" i="4" s="1"/>
  <c r="I115" i="11"/>
  <c r="K115" i="11" s="1"/>
  <c r="L517" i="11"/>
  <c r="L517" i="5"/>
  <c r="L517" i="4"/>
  <c r="K5" i="5"/>
  <c r="J261" i="5"/>
  <c r="I107" i="5"/>
  <c r="K107" i="5" s="1"/>
  <c r="I263" i="5"/>
  <c r="K263" i="5" s="1"/>
  <c r="I184" i="5"/>
  <c r="K184" i="5" s="1"/>
  <c r="J28" i="5"/>
  <c r="I322" i="5"/>
  <c r="K322" i="5" s="1"/>
  <c r="I70" i="5"/>
  <c r="K70" i="5" s="1"/>
  <c r="I127" i="11"/>
  <c r="K127" i="11" s="1"/>
  <c r="I103" i="11"/>
  <c r="K103" i="11" s="1"/>
  <c r="I50" i="4"/>
  <c r="K50" i="4" s="1"/>
  <c r="I469" i="4"/>
  <c r="K469" i="4" s="1"/>
  <c r="J101" i="5"/>
  <c r="I101" i="5"/>
  <c r="K101" i="5" s="1"/>
  <c r="J110" i="5"/>
  <c r="I110" i="5"/>
  <c r="K110" i="5" s="1"/>
  <c r="J497" i="5"/>
  <c r="J122" i="5"/>
  <c r="I122" i="5"/>
  <c r="K122" i="5" s="1"/>
  <c r="J396" i="5"/>
  <c r="I396" i="5"/>
  <c r="K396" i="5" s="1"/>
  <c r="J102" i="5"/>
  <c r="I102" i="5"/>
  <c r="K102" i="5" s="1"/>
  <c r="I265" i="5"/>
  <c r="K265" i="5" s="1"/>
  <c r="J372" i="5"/>
  <c r="I255" i="5"/>
  <c r="K255" i="5" s="1"/>
  <c r="I52" i="5"/>
  <c r="K52" i="5" s="1"/>
  <c r="I119" i="5"/>
  <c r="K119" i="5" s="1"/>
  <c r="J93" i="5"/>
  <c r="I93" i="5"/>
  <c r="K93" i="5" s="1"/>
  <c r="J85" i="5"/>
  <c r="I85" i="5"/>
  <c r="K85" i="5" s="1"/>
  <c r="J81" i="5"/>
  <c r="I81" i="5"/>
  <c r="K81" i="5" s="1"/>
  <c r="J92" i="5"/>
  <c r="I92" i="5"/>
  <c r="K92" i="5" s="1"/>
  <c r="J117" i="5"/>
  <c r="I117" i="5"/>
  <c r="K117" i="5" s="1"/>
  <c r="J8" i="5"/>
  <c r="I161" i="5"/>
  <c r="K161" i="5" s="1"/>
  <c r="J114" i="5"/>
  <c r="I114" i="5"/>
  <c r="K114" i="5" s="1"/>
  <c r="J109" i="5"/>
  <c r="I109" i="5"/>
  <c r="K109" i="5" s="1"/>
  <c r="I36" i="5"/>
  <c r="K36" i="5" s="1"/>
  <c r="J67" i="5"/>
  <c r="I67" i="5"/>
  <c r="K67" i="5" s="1"/>
  <c r="J89" i="5"/>
  <c r="I89" i="5"/>
  <c r="K89" i="5" s="1"/>
  <c r="J74" i="5"/>
  <c r="I74" i="5"/>
  <c r="K74" i="5" s="1"/>
  <c r="J73" i="5"/>
  <c r="I73" i="5"/>
  <c r="K73" i="5" s="1"/>
  <c r="I77" i="5"/>
  <c r="K77" i="5" s="1"/>
  <c r="I106" i="5"/>
  <c r="K106" i="5" s="1"/>
  <c r="J348" i="5"/>
  <c r="I348" i="5"/>
  <c r="K348" i="5" s="1"/>
  <c r="J121" i="5"/>
  <c r="I121" i="5"/>
  <c r="K121" i="5" s="1"/>
  <c r="I38" i="5"/>
  <c r="K38" i="5" s="1"/>
  <c r="J38" i="5"/>
  <c r="J454" i="5"/>
  <c r="I454" i="5"/>
  <c r="K454" i="5" s="1"/>
  <c r="J468" i="5"/>
  <c r="I468" i="5"/>
  <c r="K468" i="5" s="1"/>
  <c r="I432" i="5"/>
  <c r="K432" i="5" s="1"/>
  <c r="J432" i="5"/>
  <c r="J234" i="5"/>
  <c r="I234" i="5"/>
  <c r="K234" i="5" s="1"/>
  <c r="I455" i="5"/>
  <c r="K455" i="5" s="1"/>
  <c r="J455" i="5"/>
  <c r="J195" i="5"/>
  <c r="I195" i="5"/>
  <c r="K195" i="5" s="1"/>
  <c r="J498" i="5"/>
  <c r="I498" i="5"/>
  <c r="K498" i="5" s="1"/>
  <c r="I35" i="5"/>
  <c r="K35" i="5" s="1"/>
  <c r="J35" i="5"/>
  <c r="J214" i="5"/>
  <c r="I214" i="5"/>
  <c r="K214" i="5" s="1"/>
  <c r="I259" i="5"/>
  <c r="K259" i="5" s="1"/>
  <c r="J259" i="5"/>
  <c r="J157" i="5"/>
  <c r="I157" i="5"/>
  <c r="K157" i="5" s="1"/>
  <c r="I42" i="5"/>
  <c r="K42" i="5" s="1"/>
  <c r="J42" i="5"/>
  <c r="J452" i="5"/>
  <c r="I452" i="5"/>
  <c r="K452" i="5" s="1"/>
  <c r="J447" i="5"/>
  <c r="I447" i="5"/>
  <c r="K447" i="5" s="1"/>
  <c r="J227" i="5"/>
  <c r="I227" i="5"/>
  <c r="K227" i="5" s="1"/>
  <c r="J512" i="5"/>
  <c r="I512" i="5"/>
  <c r="K512" i="5" s="1"/>
  <c r="J419" i="5"/>
  <c r="I419" i="5"/>
  <c r="K419" i="5" s="1"/>
  <c r="J302" i="5"/>
  <c r="I302" i="5"/>
  <c r="K302" i="5" s="1"/>
  <c r="J316" i="5"/>
  <c r="I316" i="5"/>
  <c r="K316" i="5" s="1"/>
  <c r="J311" i="5"/>
  <c r="I311" i="5"/>
  <c r="K311" i="5" s="1"/>
  <c r="J474" i="5"/>
  <c r="I474" i="5"/>
  <c r="K474" i="5" s="1"/>
  <c r="J194" i="5"/>
  <c r="I194" i="5"/>
  <c r="K194" i="5" s="1"/>
  <c r="J231" i="5"/>
  <c r="I231" i="5"/>
  <c r="K231" i="5" s="1"/>
  <c r="I337" i="5"/>
  <c r="K337" i="5" s="1"/>
  <c r="J337" i="5"/>
  <c r="J233" i="5"/>
  <c r="I233" i="5"/>
  <c r="K233" i="5" s="1"/>
  <c r="I445" i="5"/>
  <c r="K445" i="5" s="1"/>
  <c r="J445" i="5"/>
  <c r="J185" i="5"/>
  <c r="I185" i="5"/>
  <c r="K185" i="5" s="1"/>
  <c r="I399" i="5"/>
  <c r="K399" i="5" s="1"/>
  <c r="J399" i="5"/>
  <c r="I435" i="5"/>
  <c r="K435" i="5" s="1"/>
  <c r="J435" i="5"/>
  <c r="J446" i="5"/>
  <c r="I446" i="5"/>
  <c r="K446" i="5" s="1"/>
  <c r="J219" i="5"/>
  <c r="I219" i="5"/>
  <c r="K219" i="5" s="1"/>
  <c r="J494" i="5"/>
  <c r="I494" i="5"/>
  <c r="K494" i="5" s="1"/>
  <c r="J269" i="5"/>
  <c r="I269" i="5"/>
  <c r="K269" i="5" s="1"/>
  <c r="J443" i="5"/>
  <c r="I443" i="5"/>
  <c r="K443" i="5" s="1"/>
  <c r="I369" i="5"/>
  <c r="K369" i="5" s="1"/>
  <c r="J369" i="5"/>
  <c r="J232" i="5"/>
  <c r="I232" i="5"/>
  <c r="K232" i="5" s="1"/>
  <c r="J196" i="5"/>
  <c r="I196" i="5"/>
  <c r="K196" i="5" s="1"/>
  <c r="I401" i="5"/>
  <c r="K401" i="5" s="1"/>
  <c r="J401" i="5"/>
  <c r="I345" i="5"/>
  <c r="K345" i="5" s="1"/>
  <c r="J345" i="5"/>
  <c r="J207" i="5"/>
  <c r="I207" i="5"/>
  <c r="K207" i="5" s="1"/>
  <c r="J223" i="5"/>
  <c r="I223" i="5"/>
  <c r="K223" i="5" s="1"/>
  <c r="J440" i="5"/>
  <c r="I440" i="5"/>
  <c r="K440" i="5" s="1"/>
  <c r="I37" i="5"/>
  <c r="K37" i="5" s="1"/>
  <c r="J37" i="5"/>
  <c r="J430" i="5"/>
  <c r="I430" i="5"/>
  <c r="K430" i="5" s="1"/>
  <c r="J222" i="5"/>
  <c r="I222" i="5"/>
  <c r="K222" i="5" s="1"/>
  <c r="J477" i="5"/>
  <c r="I477" i="5"/>
  <c r="K477" i="5" s="1"/>
  <c r="I431" i="5"/>
  <c r="K431" i="5" s="1"/>
  <c r="J431" i="5"/>
  <c r="I444" i="5"/>
  <c r="K444" i="5" s="1"/>
  <c r="J444" i="5"/>
  <c r="J364" i="5"/>
  <c r="I364" i="5"/>
  <c r="K364" i="5" s="1"/>
  <c r="J171" i="5"/>
  <c r="I171" i="5"/>
  <c r="K171" i="5" s="1"/>
  <c r="I423" i="5"/>
  <c r="K423" i="5" s="1"/>
  <c r="J423" i="5"/>
  <c r="I205" i="5"/>
  <c r="K205" i="5" s="1"/>
  <c r="J205" i="5"/>
  <c r="J486" i="5"/>
  <c r="I486" i="5"/>
  <c r="K486" i="5" s="1"/>
  <c r="I366" i="5"/>
  <c r="K366" i="5" s="1"/>
  <c r="J366" i="5"/>
  <c r="J411" i="5"/>
  <c r="I411" i="5"/>
  <c r="K411" i="5" s="1"/>
  <c r="I406" i="5"/>
  <c r="K406" i="5" s="1"/>
  <c r="J406" i="5"/>
  <c r="J188" i="5"/>
  <c r="I188" i="5"/>
  <c r="K188" i="5" s="1"/>
  <c r="I262" i="5"/>
  <c r="K262" i="5" s="1"/>
  <c r="J262" i="5"/>
  <c r="J339" i="5"/>
  <c r="I339" i="5"/>
  <c r="K339" i="5" s="1"/>
  <c r="I327" i="5"/>
  <c r="K327" i="5" s="1"/>
  <c r="J327" i="5"/>
  <c r="I25" i="5"/>
  <c r="K25" i="5" s="1"/>
  <c r="J25" i="5"/>
  <c r="I21" i="5"/>
  <c r="K21" i="5" s="1"/>
  <c r="J21" i="5"/>
  <c r="J470" i="5"/>
  <c r="I470" i="5"/>
  <c r="K470" i="5" s="1"/>
  <c r="J367" i="5"/>
  <c r="I367" i="5"/>
  <c r="K367" i="5" s="1"/>
  <c r="J168" i="5"/>
  <c r="I168" i="5"/>
  <c r="K168" i="5" s="1"/>
  <c r="J503" i="5"/>
  <c r="I503" i="5"/>
  <c r="K503" i="5" s="1"/>
  <c r="I417" i="5"/>
  <c r="K417" i="5" s="1"/>
  <c r="J417" i="5"/>
  <c r="I467" i="5"/>
  <c r="K467" i="5" s="1"/>
  <c r="J467" i="5"/>
  <c r="J294" i="5"/>
  <c r="I294" i="5"/>
  <c r="K294" i="5" s="1"/>
  <c r="I32" i="5"/>
  <c r="K32" i="5" s="1"/>
  <c r="J32" i="5"/>
  <c r="I22" i="5"/>
  <c r="K22" i="5" s="1"/>
  <c r="J22" i="5"/>
  <c r="J197" i="5"/>
  <c r="I197" i="5"/>
  <c r="K197" i="5" s="1"/>
  <c r="J385" i="5"/>
  <c r="I385" i="5"/>
  <c r="K385" i="5" s="1"/>
  <c r="I437" i="5"/>
  <c r="K437" i="5" s="1"/>
  <c r="J437" i="5"/>
  <c r="I487" i="5"/>
  <c r="K487" i="5" s="1"/>
  <c r="J487" i="5"/>
  <c r="I53" i="5"/>
  <c r="K53" i="5" s="1"/>
  <c r="J53" i="5"/>
  <c r="I404" i="5"/>
  <c r="K404" i="5" s="1"/>
  <c r="J404" i="5"/>
  <c r="J326" i="5"/>
  <c r="I326" i="5"/>
  <c r="K326" i="5" s="1"/>
  <c r="J192" i="5"/>
  <c r="I192" i="5"/>
  <c r="K192" i="5" s="1"/>
  <c r="J388" i="5"/>
  <c r="I388" i="5"/>
  <c r="K388" i="5" s="1"/>
  <c r="I18" i="5"/>
  <c r="K18" i="5" s="1"/>
  <c r="J18" i="5"/>
  <c r="J210" i="5"/>
  <c r="I210" i="5"/>
  <c r="K210" i="5" s="1"/>
  <c r="I424" i="5"/>
  <c r="K424" i="5" s="1"/>
  <c r="J424" i="5"/>
  <c r="J356" i="5"/>
  <c r="I356" i="5"/>
  <c r="K356" i="5" s="1"/>
  <c r="J209" i="5"/>
  <c r="I209" i="5"/>
  <c r="K209" i="5" s="1"/>
  <c r="I475" i="5"/>
  <c r="K475" i="5" s="1"/>
  <c r="J475" i="5"/>
  <c r="I481" i="5"/>
  <c r="K481" i="5" s="1"/>
  <c r="J481" i="5"/>
  <c r="J496" i="5"/>
  <c r="I496" i="5"/>
  <c r="K496" i="5" s="1"/>
  <c r="I506" i="5"/>
  <c r="K506" i="5" s="1"/>
  <c r="J506" i="5"/>
  <c r="I268" i="5"/>
  <c r="K268" i="5" s="1"/>
  <c r="J268" i="5"/>
  <c r="J208" i="5"/>
  <c r="I208" i="5"/>
  <c r="K208" i="5" s="1"/>
  <c r="J229" i="5"/>
  <c r="I229" i="5"/>
  <c r="K229" i="5" s="1"/>
  <c r="J61" i="5"/>
  <c r="I61" i="5"/>
  <c r="K61" i="5" s="1"/>
  <c r="I408" i="5"/>
  <c r="K408" i="5" s="1"/>
  <c r="J408" i="5"/>
  <c r="J293" i="5"/>
  <c r="I293" i="5"/>
  <c r="K293" i="5" s="1"/>
  <c r="J200" i="5"/>
  <c r="I200" i="5"/>
  <c r="K200" i="5" s="1"/>
  <c r="I412" i="5"/>
  <c r="K412" i="5" s="1"/>
  <c r="J412" i="5"/>
  <c r="J464" i="5"/>
  <c r="I464" i="5"/>
  <c r="K464" i="5" s="1"/>
  <c r="I288" i="5"/>
  <c r="K288" i="5" s="1"/>
  <c r="J288" i="5"/>
  <c r="J398" i="5"/>
  <c r="I398" i="5"/>
  <c r="K398" i="5" s="1"/>
  <c r="J264" i="5"/>
  <c r="I264" i="5"/>
  <c r="K264" i="5" s="1"/>
  <c r="J319" i="5"/>
  <c r="I319" i="5"/>
  <c r="K319" i="5" s="1"/>
  <c r="J256" i="5"/>
  <c r="I256" i="5"/>
  <c r="K256" i="5" s="1"/>
  <c r="I165" i="5"/>
  <c r="K165" i="5" s="1"/>
  <c r="J165" i="5"/>
  <c r="I9" i="5"/>
  <c r="K9" i="5" s="1"/>
  <c r="J9" i="5"/>
  <c r="J203" i="5"/>
  <c r="I203" i="5"/>
  <c r="K203" i="5" s="1"/>
  <c r="J479" i="5"/>
  <c r="I479" i="5"/>
  <c r="K479" i="5" s="1"/>
  <c r="I46" i="5"/>
  <c r="K46" i="5" s="1"/>
  <c r="J46" i="5"/>
  <c r="J138" i="5"/>
  <c r="I138" i="5"/>
  <c r="K138" i="5" s="1"/>
  <c r="J336" i="5"/>
  <c r="I336" i="5"/>
  <c r="K336" i="5" s="1"/>
  <c r="J466" i="5"/>
  <c r="I466" i="5"/>
  <c r="K466" i="5" s="1"/>
  <c r="I463" i="5"/>
  <c r="K463" i="5" s="1"/>
  <c r="J463" i="5"/>
  <c r="J500" i="5"/>
  <c r="I500" i="5"/>
  <c r="K500" i="5" s="1"/>
  <c r="J357" i="5"/>
  <c r="I357" i="5"/>
  <c r="K357" i="5" s="1"/>
  <c r="I26" i="5"/>
  <c r="K26" i="5" s="1"/>
  <c r="J26" i="5"/>
  <c r="I143" i="5"/>
  <c r="K143" i="5" s="1"/>
  <c r="J143" i="5"/>
  <c r="I41" i="5"/>
  <c r="K41" i="5" s="1"/>
  <c r="J41" i="5"/>
  <c r="I24" i="5"/>
  <c r="K24" i="5" s="1"/>
  <c r="J24" i="5"/>
  <c r="J449" i="5"/>
  <c r="I449" i="5"/>
  <c r="K449" i="5" s="1"/>
  <c r="J359" i="5"/>
  <c r="I359" i="5"/>
  <c r="K359" i="5" s="1"/>
  <c r="I450" i="5"/>
  <c r="K450" i="5" s="1"/>
  <c r="J450" i="5"/>
  <c r="I301" i="5"/>
  <c r="K301" i="5" s="1"/>
  <c r="J301" i="5"/>
  <c r="J428" i="5"/>
  <c r="I428" i="5"/>
  <c r="K428" i="5" s="1"/>
  <c r="I218" i="5"/>
  <c r="K218" i="5" s="1"/>
  <c r="J218" i="5"/>
  <c r="J247" i="5"/>
  <c r="I247" i="5"/>
  <c r="K247" i="5" s="1"/>
  <c r="J507" i="5"/>
  <c r="I507" i="5"/>
  <c r="K507" i="5" s="1"/>
  <c r="J298" i="5"/>
  <c r="I298" i="5"/>
  <c r="K298" i="5" s="1"/>
  <c r="J226" i="5"/>
  <c r="I226" i="5"/>
  <c r="K226" i="5" s="1"/>
  <c r="J183" i="5"/>
  <c r="I183" i="5"/>
  <c r="K183" i="5" s="1"/>
  <c r="J306" i="5"/>
  <c r="I306" i="5"/>
  <c r="K306" i="5" s="1"/>
  <c r="J156" i="5"/>
  <c r="I156" i="5"/>
  <c r="K156" i="5" s="1"/>
  <c r="J211" i="5"/>
  <c r="I211" i="5"/>
  <c r="K211" i="5" s="1"/>
  <c r="J198" i="5"/>
  <c r="I198" i="5"/>
  <c r="K198" i="5" s="1"/>
  <c r="J315" i="5"/>
  <c r="I315" i="5"/>
  <c r="K315" i="5" s="1"/>
  <c r="J374" i="5"/>
  <c r="I374" i="5"/>
  <c r="K374" i="5" s="1"/>
  <c r="J462" i="5"/>
  <c r="I462" i="5"/>
  <c r="K462" i="5" s="1"/>
  <c r="J488" i="5"/>
  <c r="I488" i="5"/>
  <c r="K488" i="5" s="1"/>
  <c r="I254" i="5"/>
  <c r="K254" i="5" s="1"/>
  <c r="J254" i="5"/>
  <c r="J510" i="5"/>
  <c r="I510" i="5"/>
  <c r="K510" i="5" s="1"/>
  <c r="J379" i="5"/>
  <c r="I379" i="5"/>
  <c r="K379" i="5" s="1"/>
  <c r="J215" i="5"/>
  <c r="I215" i="5"/>
  <c r="K215" i="5" s="1"/>
  <c r="J287" i="5"/>
  <c r="I287" i="5"/>
  <c r="K287" i="5" s="1"/>
  <c r="J351" i="5"/>
  <c r="I351" i="5"/>
  <c r="K351" i="5" s="1"/>
  <c r="J242" i="5"/>
  <c r="I242" i="5"/>
  <c r="K242" i="5" s="1"/>
  <c r="J289" i="5"/>
  <c r="I289" i="5"/>
  <c r="K289" i="5" s="1"/>
  <c r="J135" i="4"/>
  <c r="J487" i="4"/>
  <c r="I262" i="4"/>
  <c r="K262" i="4" s="1"/>
  <c r="I161" i="4"/>
  <c r="K161" i="4" s="1"/>
  <c r="I5" i="4"/>
  <c r="J5" i="4" s="1"/>
  <c r="J287" i="4"/>
  <c r="I296" i="4"/>
  <c r="K296" i="4" s="1"/>
  <c r="I9" i="4"/>
  <c r="K9" i="4" s="1"/>
  <c r="I266" i="4"/>
  <c r="K266" i="4" s="1"/>
  <c r="I113" i="11"/>
  <c r="K113" i="11" s="1"/>
  <c r="I211" i="11"/>
  <c r="K211" i="11" s="1"/>
  <c r="I181" i="11"/>
  <c r="K181" i="11" s="1"/>
  <c r="I89" i="11"/>
  <c r="K89" i="11" s="1"/>
  <c r="J304" i="4"/>
  <c r="I304" i="4"/>
  <c r="K304" i="4" s="1"/>
  <c r="J348" i="4"/>
  <c r="I250" i="4"/>
  <c r="K250" i="4" s="1"/>
  <c r="J181" i="4"/>
  <c r="I291" i="4"/>
  <c r="K291" i="4" s="1"/>
  <c r="I258" i="4"/>
  <c r="K258" i="4" s="1"/>
  <c r="J72" i="4"/>
  <c r="I160" i="4"/>
  <c r="K160" i="4" s="1"/>
  <c r="J160" i="4"/>
  <c r="I273" i="4"/>
  <c r="K273" i="4" s="1"/>
  <c r="I201" i="4"/>
  <c r="K201" i="4" s="1"/>
  <c r="I245" i="4"/>
  <c r="K245" i="4" s="1"/>
  <c r="I248" i="4"/>
  <c r="K248" i="4" s="1"/>
  <c r="J467" i="4"/>
  <c r="I467" i="4"/>
  <c r="K467" i="4" s="1"/>
  <c r="I88" i="4"/>
  <c r="K88" i="4" s="1"/>
  <c r="J88" i="4"/>
  <c r="I352" i="4"/>
  <c r="K352" i="4" s="1"/>
  <c r="J352" i="4"/>
  <c r="I92" i="4"/>
  <c r="K92" i="4" s="1"/>
  <c r="J92" i="4"/>
  <c r="J434" i="4"/>
  <c r="I434" i="4"/>
  <c r="K434" i="4" s="1"/>
  <c r="I119" i="4"/>
  <c r="K119" i="4" s="1"/>
  <c r="J119" i="4"/>
  <c r="J499" i="4"/>
  <c r="I499" i="4"/>
  <c r="K499" i="4" s="1"/>
  <c r="J197" i="4"/>
  <c r="I197" i="4"/>
  <c r="K197" i="4" s="1"/>
  <c r="I68" i="4"/>
  <c r="K68" i="4" s="1"/>
  <c r="J68" i="4"/>
  <c r="J14" i="4"/>
  <c r="I14" i="4"/>
  <c r="K14" i="4" s="1"/>
  <c r="I353" i="4"/>
  <c r="K353" i="4" s="1"/>
  <c r="J353" i="4"/>
  <c r="J214" i="4"/>
  <c r="I214" i="4"/>
  <c r="K214" i="4" s="1"/>
  <c r="I490" i="4"/>
  <c r="K490" i="4" s="1"/>
  <c r="J490" i="4"/>
  <c r="J435" i="4"/>
  <c r="I435" i="4"/>
  <c r="K435" i="4" s="1"/>
  <c r="J221" i="4"/>
  <c r="I221" i="4"/>
  <c r="K221" i="4" s="1"/>
  <c r="J234" i="4"/>
  <c r="I234" i="4"/>
  <c r="K234" i="4" s="1"/>
  <c r="J368" i="4"/>
  <c r="I368" i="4"/>
  <c r="K368" i="4" s="1"/>
  <c r="I415" i="4"/>
  <c r="K415" i="4" s="1"/>
  <c r="J415" i="4"/>
  <c r="J410" i="4"/>
  <c r="I410" i="4"/>
  <c r="K410" i="4" s="1"/>
  <c r="J404" i="4"/>
  <c r="I404" i="4"/>
  <c r="K404" i="4" s="1"/>
  <c r="J42" i="4"/>
  <c r="I42" i="4"/>
  <c r="K42" i="4" s="1"/>
  <c r="J449" i="4"/>
  <c r="I449" i="4"/>
  <c r="K449" i="4" s="1"/>
  <c r="J384" i="4"/>
  <c r="I384" i="4"/>
  <c r="K384" i="4" s="1"/>
  <c r="I428" i="4"/>
  <c r="K428" i="4" s="1"/>
  <c r="J428" i="4"/>
  <c r="J140" i="4"/>
  <c r="I140" i="4"/>
  <c r="K140" i="4" s="1"/>
  <c r="I380" i="4"/>
  <c r="K380" i="4" s="1"/>
  <c r="J380" i="4"/>
  <c r="I80" i="4"/>
  <c r="K80" i="4" s="1"/>
  <c r="J80" i="4"/>
  <c r="J8" i="4"/>
  <c r="I8" i="4"/>
  <c r="K8" i="4" s="1"/>
  <c r="I397" i="4"/>
  <c r="K397" i="4" s="1"/>
  <c r="J397" i="4"/>
  <c r="J511" i="4"/>
  <c r="I511" i="4"/>
  <c r="K511" i="4" s="1"/>
  <c r="J132" i="4"/>
  <c r="I132" i="4"/>
  <c r="K132" i="4" s="1"/>
  <c r="I46" i="4"/>
  <c r="K46" i="4" s="1"/>
  <c r="J46" i="4"/>
  <c r="I63" i="4"/>
  <c r="K63" i="4" s="1"/>
  <c r="J63" i="4"/>
  <c r="J141" i="4"/>
  <c r="I141" i="4"/>
  <c r="K141" i="4" s="1"/>
  <c r="J463" i="4"/>
  <c r="I463" i="4"/>
  <c r="K463" i="4" s="1"/>
  <c r="I94" i="4"/>
  <c r="K94" i="4" s="1"/>
  <c r="J94" i="4"/>
  <c r="J49" i="4"/>
  <c r="I49" i="4"/>
  <c r="K49" i="4" s="1"/>
  <c r="J357" i="4"/>
  <c r="I357" i="4"/>
  <c r="K357" i="4" s="1"/>
  <c r="J223" i="4"/>
  <c r="I223" i="4"/>
  <c r="K223" i="4" s="1"/>
  <c r="J425" i="4"/>
  <c r="I425" i="4"/>
  <c r="K425" i="4" s="1"/>
  <c r="I74" i="4"/>
  <c r="K74" i="4" s="1"/>
  <c r="J74" i="4"/>
  <c r="J167" i="4"/>
  <c r="I167" i="4"/>
  <c r="K167" i="4" s="1"/>
  <c r="I226" i="4"/>
  <c r="K226" i="4" s="1"/>
  <c r="J226" i="4"/>
  <c r="I183" i="4"/>
  <c r="K183" i="4" s="1"/>
  <c r="J183" i="4"/>
  <c r="I169" i="4"/>
  <c r="K169" i="4" s="1"/>
  <c r="J169" i="4"/>
  <c r="J388" i="4"/>
  <c r="I388" i="4"/>
  <c r="K388" i="4" s="1"/>
  <c r="I109" i="4"/>
  <c r="K109" i="4" s="1"/>
  <c r="J109" i="4"/>
  <c r="J419" i="4"/>
  <c r="I419" i="4"/>
  <c r="K419" i="4" s="1"/>
  <c r="I91" i="4"/>
  <c r="K91" i="4" s="1"/>
  <c r="J91" i="4"/>
  <c r="I90" i="4"/>
  <c r="K90" i="4" s="1"/>
  <c r="J90" i="4"/>
  <c r="I143" i="4"/>
  <c r="K143" i="4" s="1"/>
  <c r="J143" i="4"/>
  <c r="J342" i="4"/>
  <c r="I342" i="4"/>
  <c r="K342" i="4" s="1"/>
  <c r="I390" i="4"/>
  <c r="K390" i="4" s="1"/>
  <c r="J390" i="4"/>
  <c r="J345" i="4"/>
  <c r="I345" i="4"/>
  <c r="K345" i="4" s="1"/>
  <c r="J494" i="4"/>
  <c r="I494" i="4"/>
  <c r="K494" i="4" s="1"/>
  <c r="J15" i="4"/>
  <c r="I15" i="4"/>
  <c r="K15" i="4" s="1"/>
  <c r="J136" i="4"/>
  <c r="I136" i="4"/>
  <c r="K136" i="4" s="1"/>
  <c r="J350" i="4"/>
  <c r="I350" i="4"/>
  <c r="K350" i="4" s="1"/>
  <c r="J510" i="4"/>
  <c r="I510" i="4"/>
  <c r="K510" i="4" s="1"/>
  <c r="J335" i="4"/>
  <c r="I335" i="4"/>
  <c r="K335" i="4" s="1"/>
  <c r="J215" i="4"/>
  <c r="I215" i="4"/>
  <c r="K215" i="4" s="1"/>
  <c r="I116" i="4"/>
  <c r="K116" i="4" s="1"/>
  <c r="J116" i="4"/>
  <c r="J175" i="4"/>
  <c r="I175" i="4"/>
  <c r="K175" i="4" s="1"/>
  <c r="I452" i="4"/>
  <c r="K452" i="4" s="1"/>
  <c r="J452" i="4"/>
  <c r="I23" i="4"/>
  <c r="K23" i="4" s="1"/>
  <c r="J23" i="4"/>
  <c r="I479" i="4"/>
  <c r="K479" i="4" s="1"/>
  <c r="J479" i="4"/>
  <c r="I406" i="4"/>
  <c r="K406" i="4" s="1"/>
  <c r="J406" i="4"/>
  <c r="J32" i="4"/>
  <c r="I32" i="4"/>
  <c r="K32" i="4" s="1"/>
  <c r="I120" i="4"/>
  <c r="K120" i="4" s="1"/>
  <c r="J120" i="4"/>
  <c r="I11" i="4"/>
  <c r="K11" i="4" s="1"/>
  <c r="J11" i="4"/>
  <c r="I366" i="4"/>
  <c r="K366" i="4" s="1"/>
  <c r="J366" i="4"/>
  <c r="J473" i="4"/>
  <c r="I473" i="4"/>
  <c r="K473" i="4" s="1"/>
  <c r="J200" i="4"/>
  <c r="I200" i="4"/>
  <c r="K200" i="4" s="1"/>
  <c r="I204" i="4"/>
  <c r="K204" i="4" s="1"/>
  <c r="J204" i="4"/>
  <c r="J21" i="4"/>
  <c r="I21" i="4"/>
  <c r="K21" i="4" s="1"/>
  <c r="J470" i="4"/>
  <c r="I470" i="4"/>
  <c r="K470" i="4" s="1"/>
  <c r="J122" i="4"/>
  <c r="I122" i="4"/>
  <c r="K122" i="4" s="1"/>
  <c r="I359" i="4"/>
  <c r="K359" i="4" s="1"/>
  <c r="J359" i="4"/>
  <c r="J399" i="4"/>
  <c r="I399" i="4"/>
  <c r="K399" i="4" s="1"/>
  <c r="J374" i="4"/>
  <c r="I374" i="4"/>
  <c r="K374" i="4" s="1"/>
  <c r="J40" i="4"/>
  <c r="I40" i="4"/>
  <c r="K40" i="4" s="1"/>
  <c r="J36" i="4"/>
  <c r="I36" i="4"/>
  <c r="K36" i="4" s="1"/>
  <c r="I379" i="4"/>
  <c r="K379" i="4" s="1"/>
  <c r="J379" i="4"/>
  <c r="J481" i="4"/>
  <c r="I481" i="4"/>
  <c r="K481" i="4" s="1"/>
  <c r="I205" i="4"/>
  <c r="K205" i="4" s="1"/>
  <c r="J205" i="4"/>
  <c r="I106" i="4"/>
  <c r="K106" i="4" s="1"/>
  <c r="J106" i="4"/>
  <c r="J431" i="4"/>
  <c r="I431" i="4"/>
  <c r="K431" i="4" s="1"/>
  <c r="J155" i="4"/>
  <c r="I155" i="4"/>
  <c r="K155" i="4" s="1"/>
  <c r="I229" i="4"/>
  <c r="K229" i="4" s="1"/>
  <c r="J229" i="4"/>
  <c r="J337" i="4"/>
  <c r="I337" i="4"/>
  <c r="K337" i="4" s="1"/>
  <c r="I172" i="4"/>
  <c r="K172" i="4" s="1"/>
  <c r="J172" i="4"/>
  <c r="J41" i="4"/>
  <c r="I41" i="4"/>
  <c r="K41" i="4" s="1"/>
  <c r="I77" i="4"/>
  <c r="K77" i="4" s="1"/>
  <c r="J77" i="4"/>
  <c r="I57" i="4"/>
  <c r="K57" i="4" s="1"/>
  <c r="J57" i="4"/>
  <c r="J209" i="4"/>
  <c r="I209" i="4"/>
  <c r="K209" i="4" s="1"/>
  <c r="J441" i="4"/>
  <c r="I441" i="4"/>
  <c r="K441" i="4" s="1"/>
  <c r="J189" i="4"/>
  <c r="I189" i="4"/>
  <c r="K189" i="4" s="1"/>
  <c r="J417" i="4"/>
  <c r="I417" i="4"/>
  <c r="K417" i="4" s="1"/>
  <c r="J456" i="4"/>
  <c r="I456" i="4"/>
  <c r="K456" i="4" s="1"/>
  <c r="J26" i="4"/>
  <c r="I26" i="4"/>
  <c r="K26" i="4" s="1"/>
  <c r="J185" i="4"/>
  <c r="I185" i="4"/>
  <c r="K185" i="4" s="1"/>
  <c r="J495" i="4"/>
  <c r="I495" i="4"/>
  <c r="K495" i="4" s="1"/>
  <c r="J168" i="4"/>
  <c r="I168" i="4"/>
  <c r="K168" i="4" s="1"/>
  <c r="J382" i="4"/>
  <c r="I382" i="4"/>
  <c r="K382" i="4" s="1"/>
  <c r="J180" i="4"/>
  <c r="I180" i="4"/>
  <c r="K180" i="4" s="1"/>
  <c r="I54" i="4"/>
  <c r="K54" i="4" s="1"/>
  <c r="J54" i="4"/>
  <c r="I391" i="4"/>
  <c r="K391" i="4" s="1"/>
  <c r="J391" i="4"/>
  <c r="I102" i="4"/>
  <c r="K102" i="4" s="1"/>
  <c r="J102" i="4"/>
  <c r="J396" i="4"/>
  <c r="I396" i="4"/>
  <c r="K396" i="4" s="1"/>
  <c r="J149" i="4"/>
  <c r="I149" i="4"/>
  <c r="K149" i="4" s="1"/>
  <c r="J228" i="4"/>
  <c r="I228" i="4"/>
  <c r="K228" i="4" s="1"/>
  <c r="I30" i="4"/>
  <c r="K30" i="4" s="1"/>
  <c r="J30" i="4"/>
  <c r="I128" i="11"/>
  <c r="K128" i="11" s="1"/>
  <c r="I310" i="11"/>
  <c r="K310" i="11" s="1"/>
  <c r="I101" i="11"/>
  <c r="K101" i="11" s="1"/>
  <c r="I99" i="11"/>
  <c r="K99" i="11" s="1"/>
  <c r="I121" i="11"/>
  <c r="K121" i="11" s="1"/>
  <c r="I382" i="11"/>
  <c r="K382" i="11" s="1"/>
  <c r="I150" i="11"/>
  <c r="K150" i="11" s="1"/>
  <c r="I61" i="11"/>
  <c r="K61" i="11" s="1"/>
  <c r="I258" i="11"/>
  <c r="K258" i="11" s="1"/>
  <c r="I276" i="11"/>
  <c r="K276" i="11" s="1"/>
  <c r="I315" i="11"/>
  <c r="K315" i="11" s="1"/>
  <c r="I323" i="11"/>
  <c r="K323" i="11" s="1"/>
  <c r="I114" i="11"/>
  <c r="K114" i="11" s="1"/>
  <c r="J156" i="11"/>
  <c r="I156" i="11"/>
  <c r="K156" i="11" s="1"/>
  <c r="I366" i="11"/>
  <c r="K366" i="11" s="1"/>
  <c r="I359" i="11"/>
  <c r="K359" i="11" s="1"/>
  <c r="J197" i="11"/>
  <c r="J169" i="11"/>
  <c r="I266" i="11"/>
  <c r="K266" i="11" s="1"/>
  <c r="J291" i="11"/>
  <c r="I88" i="11"/>
  <c r="K88" i="11" s="1"/>
  <c r="J326" i="11"/>
  <c r="I326" i="11"/>
  <c r="K326" i="11" s="1"/>
  <c r="J357" i="11"/>
  <c r="I357" i="11"/>
  <c r="K357" i="11" s="1"/>
  <c r="I84" i="11"/>
  <c r="K84" i="11" s="1"/>
  <c r="I249" i="11"/>
  <c r="K249" i="11" s="1"/>
  <c r="J249" i="11"/>
  <c r="I222" i="11"/>
  <c r="K222" i="11" s="1"/>
  <c r="I71" i="11"/>
  <c r="K71" i="11" s="1"/>
  <c r="J307" i="11"/>
  <c r="I307" i="11"/>
  <c r="K307" i="11" s="1"/>
  <c r="J135" i="11"/>
  <c r="I135" i="11"/>
  <c r="K135" i="11" s="1"/>
  <c r="J184" i="11"/>
  <c r="I184" i="11"/>
  <c r="K184" i="11" s="1"/>
  <c r="I52" i="11"/>
  <c r="K52" i="11" s="1"/>
  <c r="J52" i="11"/>
  <c r="I178" i="11"/>
  <c r="K178" i="11" s="1"/>
  <c r="J178" i="11"/>
  <c r="I53" i="11"/>
  <c r="K53" i="11" s="1"/>
  <c r="J53" i="11"/>
  <c r="J240" i="11"/>
  <c r="I240" i="11"/>
  <c r="K240" i="11" s="1"/>
  <c r="J270" i="11"/>
  <c r="I270" i="11"/>
  <c r="K270" i="11" s="1"/>
  <c r="J273" i="11"/>
  <c r="I273" i="11"/>
  <c r="K273" i="11" s="1"/>
  <c r="J259" i="11"/>
  <c r="I259" i="11"/>
  <c r="K259" i="11" s="1"/>
  <c r="I152" i="11"/>
  <c r="K152" i="11" s="1"/>
  <c r="J152" i="11"/>
  <c r="I50" i="11"/>
  <c r="K50" i="11" s="1"/>
  <c r="J50" i="11"/>
  <c r="J151" i="11"/>
  <c r="I151" i="11"/>
  <c r="K151" i="11" s="1"/>
  <c r="I327" i="11"/>
  <c r="K327" i="11" s="1"/>
  <c r="J327" i="11"/>
  <c r="I199" i="11"/>
  <c r="K199" i="11" s="1"/>
  <c r="J199" i="11"/>
  <c r="J141" i="11"/>
  <c r="I141" i="11"/>
  <c r="K141" i="11" s="1"/>
  <c r="I301" i="11"/>
  <c r="K301" i="11" s="1"/>
  <c r="J301" i="11"/>
  <c r="J5" i="11"/>
  <c r="J19" i="11"/>
  <c r="I19" i="11"/>
  <c r="K19" i="11" s="1"/>
  <c r="I268" i="11"/>
  <c r="K268" i="11" s="1"/>
  <c r="J268" i="11"/>
  <c r="J297" i="11"/>
  <c r="I297" i="11"/>
  <c r="K297" i="11" s="1"/>
  <c r="I136" i="11"/>
  <c r="K136" i="11" s="1"/>
  <c r="J136" i="11"/>
  <c r="I37" i="11"/>
  <c r="K37" i="11" s="1"/>
  <c r="J37" i="11"/>
  <c r="J132" i="11"/>
  <c r="I132" i="11"/>
  <c r="K132" i="11" s="1"/>
  <c r="I321" i="11"/>
  <c r="K321" i="11" s="1"/>
  <c r="J321" i="11"/>
  <c r="J243" i="11"/>
  <c r="I243" i="11"/>
  <c r="K243" i="11" s="1"/>
  <c r="I295" i="11"/>
  <c r="K295" i="11" s="1"/>
  <c r="J295" i="11"/>
  <c r="I244" i="11"/>
  <c r="K244" i="11" s="1"/>
  <c r="J244" i="11"/>
  <c r="J338" i="11"/>
  <c r="I338" i="11"/>
  <c r="K338" i="11" s="1"/>
  <c r="I217" i="11"/>
  <c r="K217" i="11" s="1"/>
  <c r="J217" i="11"/>
  <c r="J14" i="11"/>
  <c r="I14" i="11"/>
  <c r="K14" i="11" s="1"/>
  <c r="I172" i="11"/>
  <c r="K172" i="11" s="1"/>
  <c r="J172" i="11"/>
  <c r="J228" i="11"/>
  <c r="I228" i="11"/>
  <c r="K228" i="11" s="1"/>
  <c r="J312" i="11"/>
  <c r="I312" i="11"/>
  <c r="K312" i="11" s="1"/>
  <c r="J262" i="11"/>
  <c r="I262" i="11"/>
  <c r="K262" i="11" s="1"/>
  <c r="J294" i="11"/>
  <c r="I294" i="11"/>
  <c r="K294" i="11" s="1"/>
  <c r="I23" i="11"/>
  <c r="K23" i="11" s="1"/>
  <c r="J23" i="11"/>
  <c r="I35" i="11"/>
  <c r="K35" i="11" s="1"/>
  <c r="J35" i="11"/>
  <c r="J215" i="11"/>
  <c r="I215" i="11"/>
  <c r="K215" i="11" s="1"/>
  <c r="J210" i="11"/>
  <c r="I210" i="11"/>
  <c r="K210" i="11" s="1"/>
  <c r="J231" i="11"/>
  <c r="I231" i="11"/>
  <c r="K231" i="11" s="1"/>
  <c r="J264" i="11"/>
  <c r="I264" i="11"/>
  <c r="K264" i="11" s="1"/>
  <c r="I62" i="11"/>
  <c r="K62" i="11" s="1"/>
  <c r="J62" i="11"/>
  <c r="J261" i="11"/>
  <c r="I261" i="11"/>
  <c r="K261" i="11" s="1"/>
  <c r="J161" i="11"/>
  <c r="I161" i="11"/>
  <c r="K161" i="11" s="1"/>
  <c r="J256" i="11"/>
  <c r="I256" i="11"/>
  <c r="K256" i="11" s="1"/>
  <c r="J292" i="11"/>
  <c r="I292" i="11"/>
  <c r="K292" i="11" s="1"/>
  <c r="J302" i="11"/>
  <c r="I302" i="11"/>
  <c r="K302" i="11" s="1"/>
  <c r="I193" i="11"/>
  <c r="K193" i="11" s="1"/>
  <c r="J193" i="11"/>
  <c r="I22" i="11"/>
  <c r="K22" i="11" s="1"/>
  <c r="J22" i="11"/>
  <c r="J254" i="11"/>
  <c r="I254" i="11"/>
  <c r="K254" i="11" s="1"/>
  <c r="I143" i="11"/>
  <c r="K143" i="11" s="1"/>
  <c r="J143" i="11"/>
  <c r="J225" i="11"/>
  <c r="I225" i="11"/>
  <c r="K225" i="11" s="1"/>
  <c r="J203" i="11"/>
  <c r="I203" i="11"/>
  <c r="K203" i="11" s="1"/>
  <c r="J325" i="11"/>
  <c r="I325" i="11"/>
  <c r="K325" i="11" s="1"/>
  <c r="J252" i="11"/>
  <c r="I252" i="11"/>
  <c r="K252" i="11" s="1"/>
  <c r="I59" i="11"/>
  <c r="K59" i="11" s="1"/>
  <c r="J59" i="11"/>
  <c r="I65" i="11"/>
  <c r="K65" i="11" s="1"/>
  <c r="J65" i="11"/>
  <c r="J236" i="11"/>
  <c r="I236" i="11"/>
  <c r="K236" i="11" s="1"/>
  <c r="J145" i="11"/>
  <c r="I145" i="11"/>
  <c r="K145" i="11" s="1"/>
  <c r="I42" i="11"/>
  <c r="K42" i="11" s="1"/>
  <c r="J42" i="11"/>
  <c r="J167" i="11"/>
  <c r="I167" i="11"/>
  <c r="K167" i="11" s="1"/>
  <c r="J157" i="11"/>
  <c r="I157" i="11"/>
  <c r="K157" i="11" s="1"/>
  <c r="I20" i="11"/>
  <c r="K20" i="11" s="1"/>
  <c r="J20" i="11"/>
  <c r="J320" i="11"/>
  <c r="I320" i="11"/>
  <c r="K320" i="11" s="1"/>
  <c r="J201" i="11"/>
  <c r="I201" i="11"/>
  <c r="K201" i="11" s="1"/>
  <c r="J229" i="11"/>
  <c r="I229" i="11"/>
  <c r="K229" i="11" s="1"/>
  <c r="I314" i="11"/>
  <c r="K314" i="11" s="1"/>
  <c r="J314" i="11"/>
  <c r="I29" i="11"/>
  <c r="K29" i="11" s="1"/>
  <c r="J29" i="11"/>
  <c r="J305" i="11"/>
  <c r="I305" i="11"/>
  <c r="K305" i="11" s="1"/>
  <c r="J247" i="11"/>
  <c r="I247" i="11"/>
  <c r="K247" i="11" s="1"/>
  <c r="I146" i="11"/>
  <c r="K146" i="11" s="1"/>
  <c r="J146" i="11"/>
  <c r="I189" i="11"/>
  <c r="K189" i="11" s="1"/>
  <c r="J189" i="11"/>
  <c r="I287" i="11"/>
  <c r="K287" i="11" s="1"/>
  <c r="J287" i="11"/>
  <c r="J138" i="11"/>
  <c r="I138" i="11"/>
  <c r="K138" i="11" s="1"/>
  <c r="J342" i="11"/>
  <c r="I342" i="11"/>
  <c r="K342" i="11" s="1"/>
  <c r="J241" i="11"/>
  <c r="I241" i="11"/>
  <c r="K241" i="11" s="1"/>
  <c r="J163" i="11"/>
  <c r="I163" i="11"/>
  <c r="K163" i="11" s="1"/>
  <c r="K56" i="11"/>
  <c r="J56" i="11"/>
  <c r="J232" i="11"/>
  <c r="I232" i="11"/>
  <c r="K232" i="11" s="1"/>
  <c r="J171" i="11"/>
  <c r="I171" i="11"/>
  <c r="K171" i="11" s="1"/>
  <c r="J316" i="11"/>
  <c r="I316" i="11"/>
  <c r="K316" i="11" s="1"/>
  <c r="J195" i="11"/>
  <c r="I195" i="11"/>
  <c r="K195" i="11" s="1"/>
  <c r="I160" i="11"/>
  <c r="K160" i="11" s="1"/>
  <c r="J160" i="11"/>
  <c r="J18" i="11"/>
  <c r="I18" i="11"/>
  <c r="K18" i="11" s="1"/>
  <c r="J517" i="5" l="1"/>
  <c r="J517" i="4"/>
  <c r="I517" i="5"/>
  <c r="K517" i="5"/>
  <c r="K5" i="11"/>
  <c r="K517" i="11" s="1"/>
  <c r="I517" i="11"/>
  <c r="J517" i="11"/>
  <c r="K5" i="4"/>
  <c r="K517" i="4" s="1"/>
  <c r="I517" i="4"/>
  <c r="D516" i="2"/>
  <c r="D515" i="2"/>
  <c r="D514" i="2"/>
  <c r="D512" i="2"/>
  <c r="I512" i="2" s="1"/>
  <c r="D511" i="2"/>
  <c r="D510" i="2"/>
  <c r="D508" i="2"/>
  <c r="D507" i="2"/>
  <c r="D506" i="2"/>
  <c r="D503" i="2"/>
  <c r="I503" i="2" s="1"/>
  <c r="D501" i="2"/>
  <c r="D500" i="2"/>
  <c r="D499" i="2"/>
  <c r="D498" i="2"/>
  <c r="D497" i="2"/>
  <c r="D496" i="2"/>
  <c r="D495" i="2"/>
  <c r="D494" i="2"/>
  <c r="D490" i="2"/>
  <c r="D488" i="2"/>
  <c r="I488" i="2" s="1"/>
  <c r="D487" i="2"/>
  <c r="I487" i="2" s="1"/>
  <c r="D486" i="2"/>
  <c r="D484" i="2"/>
  <c r="I484" i="2" s="1"/>
  <c r="D481" i="2"/>
  <c r="D479" i="2"/>
  <c r="I479" i="2" s="1"/>
  <c r="D477" i="2"/>
  <c r="D475" i="2"/>
  <c r="D474" i="2"/>
  <c r="D473" i="2"/>
  <c r="D470" i="2"/>
  <c r="I470" i="2" s="1"/>
  <c r="D469" i="2"/>
  <c r="D468" i="2"/>
  <c r="D467" i="2"/>
  <c r="D466" i="2"/>
  <c r="I466" i="2" s="1"/>
  <c r="D465" i="2"/>
  <c r="D464" i="2"/>
  <c r="I464" i="2" s="1"/>
  <c r="D463" i="2"/>
  <c r="I463" i="2" s="1"/>
  <c r="D462" i="2"/>
  <c r="I462" i="2" s="1"/>
  <c r="D461" i="2"/>
  <c r="D459" i="2"/>
  <c r="D456" i="2"/>
  <c r="D455" i="2"/>
  <c r="D454" i="2"/>
  <c r="D452" i="2"/>
  <c r="D450" i="2"/>
  <c r="D449" i="2"/>
  <c r="D448" i="2"/>
  <c r="I448" i="2" s="1"/>
  <c r="D447" i="2"/>
  <c r="D446" i="2"/>
  <c r="D445" i="2"/>
  <c r="I445" i="2" s="1"/>
  <c r="D444" i="2"/>
  <c r="D443" i="2"/>
  <c r="D441" i="2"/>
  <c r="D440" i="2"/>
  <c r="D439" i="2"/>
  <c r="D437" i="2"/>
  <c r="I437" i="2" s="1"/>
  <c r="D435" i="2"/>
  <c r="D434" i="2"/>
  <c r="I434" i="2" s="1"/>
  <c r="D433" i="2"/>
  <c r="D432" i="2"/>
  <c r="D431" i="2"/>
  <c r="I431" i="2" s="1"/>
  <c r="D430" i="2"/>
  <c r="D429" i="2"/>
  <c r="D428" i="2"/>
  <c r="D425" i="2"/>
  <c r="D424" i="2"/>
  <c r="D423" i="2"/>
  <c r="I423" i="2" s="1"/>
  <c r="D421" i="2"/>
  <c r="I421" i="2" s="1"/>
  <c r="D420" i="2"/>
  <c r="I420" i="2" s="1"/>
  <c r="D419" i="2"/>
  <c r="D418" i="2"/>
  <c r="I418" i="2" s="1"/>
  <c r="D417" i="2"/>
  <c r="I417" i="2" s="1"/>
  <c r="D416" i="2"/>
  <c r="I416" i="2" s="1"/>
  <c r="D415" i="2"/>
  <c r="D412" i="2"/>
  <c r="D411" i="2"/>
  <c r="I411" i="2" s="1"/>
  <c r="D410" i="2"/>
  <c r="D408" i="2"/>
  <c r="D407" i="2"/>
  <c r="D406" i="2"/>
  <c r="D404" i="2"/>
  <c r="D403" i="2"/>
  <c r="I403" i="2" s="1"/>
  <c r="D401" i="2"/>
  <c r="D400" i="2"/>
  <c r="D399" i="2"/>
  <c r="D398" i="2"/>
  <c r="D397" i="2"/>
  <c r="D396" i="2"/>
  <c r="D395" i="2"/>
  <c r="D392" i="2"/>
  <c r="I392" i="2" s="1"/>
  <c r="D391" i="2"/>
  <c r="D390" i="2"/>
  <c r="I390" i="2" s="1"/>
  <c r="D388" i="2"/>
  <c r="D387" i="2"/>
  <c r="D385" i="2"/>
  <c r="I385" i="2" s="1"/>
  <c r="D384" i="2"/>
  <c r="D383" i="2"/>
  <c r="D382" i="2"/>
  <c r="D381" i="2"/>
  <c r="D380" i="2"/>
  <c r="I380" i="2" s="1"/>
  <c r="D379" i="2"/>
  <c r="D376" i="2"/>
  <c r="I376" i="2" s="1"/>
  <c r="D375" i="2"/>
  <c r="I375" i="2" s="1"/>
  <c r="D374" i="2"/>
  <c r="D372" i="2"/>
  <c r="I372" i="2" s="1"/>
  <c r="D371" i="2"/>
  <c r="I371" i="2" s="1"/>
  <c r="D370" i="2"/>
  <c r="D369" i="2"/>
  <c r="I369" i="2" s="1"/>
  <c r="D368" i="2"/>
  <c r="D367" i="2"/>
  <c r="I367" i="2" s="1"/>
  <c r="D366" i="2"/>
  <c r="I366" i="2" s="1"/>
  <c r="D365" i="2"/>
  <c r="D364" i="2"/>
  <c r="D363" i="2"/>
  <c r="D362" i="2"/>
  <c r="D359" i="2"/>
  <c r="D357" i="2"/>
  <c r="D356" i="2"/>
  <c r="D355" i="2"/>
  <c r="I355" i="2" s="1"/>
  <c r="D353" i="2"/>
  <c r="D352" i="2"/>
  <c r="I352" i="2" s="1"/>
  <c r="D351" i="2"/>
  <c r="D350" i="2"/>
  <c r="D349" i="2"/>
  <c r="D348" i="2"/>
  <c r="D345" i="2"/>
  <c r="D343" i="2"/>
  <c r="D342" i="2"/>
  <c r="I342" i="2" s="1"/>
  <c r="D340" i="2"/>
  <c r="D339" i="2"/>
  <c r="D338" i="2"/>
  <c r="D337" i="2"/>
  <c r="D336" i="2"/>
  <c r="D335" i="2"/>
  <c r="D332" i="2"/>
  <c r="D331" i="2"/>
  <c r="D330" i="2"/>
  <c r="D329" i="2"/>
  <c r="D327" i="2"/>
  <c r="I327" i="2" s="1"/>
  <c r="D326" i="2"/>
  <c r="D325" i="2"/>
  <c r="D323" i="2"/>
  <c r="D322" i="2"/>
  <c r="I322" i="2" s="1"/>
  <c r="D321" i="2"/>
  <c r="D320" i="2"/>
  <c r="D319" i="2"/>
  <c r="D318" i="2"/>
  <c r="D316" i="2"/>
  <c r="D315" i="2"/>
  <c r="D314" i="2"/>
  <c r="I314" i="2" s="1"/>
  <c r="D313" i="2"/>
  <c r="D312" i="2"/>
  <c r="D311" i="2"/>
  <c r="I311" i="2" s="1"/>
  <c r="D310" i="2"/>
  <c r="D309" i="2"/>
  <c r="D307" i="2"/>
  <c r="D306" i="2"/>
  <c r="I306" i="2" s="1"/>
  <c r="D305" i="2"/>
  <c r="D304" i="2"/>
  <c r="D303" i="2"/>
  <c r="D302" i="2"/>
  <c r="D301" i="2"/>
  <c r="D300" i="2"/>
  <c r="I300" i="2" s="1"/>
  <c r="D298" i="2"/>
  <c r="I298" i="2" s="1"/>
  <c r="D297" i="2"/>
  <c r="D296" i="2"/>
  <c r="I296" i="2" s="1"/>
  <c r="D295" i="2"/>
  <c r="D294" i="2"/>
  <c r="D293" i="2"/>
  <c r="D292" i="2"/>
  <c r="D291" i="2"/>
  <c r="D289" i="2"/>
  <c r="D288" i="2"/>
  <c r="D287" i="2"/>
  <c r="I287" i="2" s="1"/>
  <c r="D282" i="2"/>
  <c r="D281" i="2"/>
  <c r="D280" i="2"/>
  <c r="D279" i="2"/>
  <c r="D276" i="2"/>
  <c r="D275" i="2"/>
  <c r="D274" i="2"/>
  <c r="D273" i="2"/>
  <c r="D272" i="2"/>
  <c r="D270" i="2"/>
  <c r="D269" i="2"/>
  <c r="D268" i="2"/>
  <c r="D266" i="2"/>
  <c r="I266" i="2" s="1"/>
  <c r="D265" i="2"/>
  <c r="I265" i="2" s="1"/>
  <c r="D264" i="2"/>
  <c r="D263" i="2"/>
  <c r="D262" i="2"/>
  <c r="I262" i="2" s="1"/>
  <c r="D261" i="2"/>
  <c r="D260" i="2"/>
  <c r="I260" i="2" s="1"/>
  <c r="D259" i="2"/>
  <c r="I259" i="2" s="1"/>
  <c r="D258" i="2"/>
  <c r="D257" i="2"/>
  <c r="D256" i="2"/>
  <c r="D255" i="2"/>
  <c r="I255" i="2" s="1"/>
  <c r="D254" i="2"/>
  <c r="D252" i="2"/>
  <c r="I252" i="2" s="1"/>
  <c r="D251" i="2"/>
  <c r="D250" i="2"/>
  <c r="I250" i="2" s="1"/>
  <c r="D249" i="2"/>
  <c r="D248" i="2"/>
  <c r="D247" i="2"/>
  <c r="D246" i="2"/>
  <c r="D245" i="2"/>
  <c r="I245" i="2" s="1"/>
  <c r="D244" i="2"/>
  <c r="D243" i="2"/>
  <c r="I243" i="2" s="1"/>
  <c r="D242" i="2"/>
  <c r="D241" i="2"/>
  <c r="I241" i="2" s="1"/>
  <c r="D240" i="2"/>
  <c r="I240" i="2" s="1"/>
  <c r="D236" i="2"/>
  <c r="D234" i="2"/>
  <c r="D233" i="2"/>
  <c r="D232" i="2"/>
  <c r="D231" i="2"/>
  <c r="D229" i="2"/>
  <c r="D228" i="2"/>
  <c r="I228" i="2" s="1"/>
  <c r="D227" i="2"/>
  <c r="D226" i="2"/>
  <c r="D225" i="2"/>
  <c r="I225" i="2" s="1"/>
  <c r="D223" i="2"/>
  <c r="D222" i="2"/>
  <c r="D221" i="2"/>
  <c r="D219" i="2"/>
  <c r="D218" i="2"/>
  <c r="D217" i="2"/>
  <c r="D215" i="2"/>
  <c r="I215" i="2" s="1"/>
  <c r="D214" i="2"/>
  <c r="D212" i="2"/>
  <c r="D211" i="2"/>
  <c r="D210" i="2"/>
  <c r="D209" i="2"/>
  <c r="D208" i="2"/>
  <c r="I208" i="2" s="1"/>
  <c r="D207" i="2"/>
  <c r="D206" i="2"/>
  <c r="D205" i="2"/>
  <c r="D204" i="2"/>
  <c r="D203" i="2"/>
  <c r="D201" i="2"/>
  <c r="D200" i="2"/>
  <c r="D199" i="2"/>
  <c r="D198" i="2"/>
  <c r="D197" i="2"/>
  <c r="D196" i="2"/>
  <c r="D195" i="2"/>
  <c r="I195" i="2" s="1"/>
  <c r="D194" i="2"/>
  <c r="D193" i="2"/>
  <c r="I193" i="2" s="1"/>
  <c r="D192" i="2"/>
  <c r="D189" i="2"/>
  <c r="D188" i="2"/>
  <c r="D186" i="2"/>
  <c r="I186" i="2" s="1"/>
  <c r="D185" i="2"/>
  <c r="I185" i="2" s="1"/>
  <c r="D184" i="2"/>
  <c r="D183" i="2"/>
  <c r="I183" i="2" s="1"/>
  <c r="D181" i="2"/>
  <c r="D180" i="2"/>
  <c r="D178" i="2"/>
  <c r="I178" i="2" s="1"/>
  <c r="D177" i="2"/>
  <c r="D176" i="2"/>
  <c r="D175" i="2"/>
  <c r="D172" i="2"/>
  <c r="D171" i="2"/>
  <c r="D169" i="2"/>
  <c r="D168" i="2"/>
  <c r="D167" i="2"/>
  <c r="D166" i="2"/>
  <c r="D165" i="2"/>
  <c r="D164" i="2"/>
  <c r="I164" i="2" s="1"/>
  <c r="D163" i="2"/>
  <c r="I163" i="2" s="1"/>
  <c r="D161" i="2"/>
  <c r="D160" i="2"/>
  <c r="D159" i="2"/>
  <c r="D158" i="2"/>
  <c r="D157" i="2"/>
  <c r="D156" i="2"/>
  <c r="D155" i="2"/>
  <c r="D153" i="2"/>
  <c r="D152" i="2"/>
  <c r="D151" i="2"/>
  <c r="D150" i="2"/>
  <c r="D149" i="2"/>
  <c r="D148" i="2"/>
  <c r="D147" i="2"/>
  <c r="I147" i="2" s="1"/>
  <c r="D146" i="2"/>
  <c r="D145" i="2"/>
  <c r="D144" i="2"/>
  <c r="I144" i="2" s="1"/>
  <c r="D143" i="2"/>
  <c r="D141" i="2"/>
  <c r="D140" i="2"/>
  <c r="D139" i="2"/>
  <c r="D138" i="2"/>
  <c r="D137" i="2"/>
  <c r="D136" i="2"/>
  <c r="D135" i="2"/>
  <c r="D134" i="2"/>
  <c r="D133" i="2"/>
  <c r="I133" i="2" s="1"/>
  <c r="D132" i="2"/>
  <c r="D128" i="2"/>
  <c r="I128" i="2" s="1"/>
  <c r="D127" i="2"/>
  <c r="I127" i="2" s="1"/>
  <c r="D126" i="2"/>
  <c r="D124" i="2"/>
  <c r="D123" i="2"/>
  <c r="D122" i="2"/>
  <c r="D121" i="2"/>
  <c r="I121" i="2" s="1"/>
  <c r="D120" i="2"/>
  <c r="D119" i="2"/>
  <c r="D117" i="2"/>
  <c r="D116" i="2"/>
  <c r="D115" i="2"/>
  <c r="D114" i="2"/>
  <c r="D113" i="2"/>
  <c r="D112" i="2"/>
  <c r="D110" i="2"/>
  <c r="D109" i="2"/>
  <c r="I109" i="2" s="1"/>
  <c r="D108" i="2"/>
  <c r="D107" i="2"/>
  <c r="D106" i="2"/>
  <c r="D105" i="2"/>
  <c r="I105" i="2" s="1"/>
  <c r="D103" i="2"/>
  <c r="I103" i="2" s="1"/>
  <c r="D102" i="2"/>
  <c r="D101" i="2"/>
  <c r="D100" i="2"/>
  <c r="I100" i="2" s="1"/>
  <c r="D99" i="2"/>
  <c r="I99" i="2" s="1"/>
  <c r="D96" i="2"/>
  <c r="D95" i="2"/>
  <c r="D94" i="2"/>
  <c r="D93" i="2"/>
  <c r="D92" i="2"/>
  <c r="D91" i="2"/>
  <c r="D90" i="2"/>
  <c r="D89" i="2"/>
  <c r="D88" i="2"/>
  <c r="D87" i="2"/>
  <c r="D85" i="2"/>
  <c r="D84" i="2"/>
  <c r="D82" i="2"/>
  <c r="I82" i="2" s="1"/>
  <c r="D81" i="2"/>
  <c r="D80" i="2"/>
  <c r="D79" i="2"/>
  <c r="D78" i="2"/>
  <c r="D77" i="2"/>
  <c r="D76" i="2"/>
  <c r="I76" i="2" s="1"/>
  <c r="D75" i="2"/>
  <c r="I75" i="2" s="1"/>
  <c r="D74" i="2"/>
  <c r="D73" i="2"/>
  <c r="I73" i="2" s="1"/>
  <c r="D72" i="2"/>
  <c r="I72" i="2" s="1"/>
  <c r="D71" i="2"/>
  <c r="D70" i="2"/>
  <c r="D69" i="2"/>
  <c r="D68" i="2"/>
  <c r="I68" i="2" s="1"/>
  <c r="D67" i="2"/>
  <c r="D65" i="2"/>
  <c r="I65" i="2" s="1"/>
  <c r="D64" i="2"/>
  <c r="D63" i="2"/>
  <c r="I63" i="2" s="1"/>
  <c r="D62" i="2"/>
  <c r="I62" i="2" s="1"/>
  <c r="D61" i="2"/>
  <c r="D60" i="2"/>
  <c r="D59" i="2"/>
  <c r="D58" i="2"/>
  <c r="D57" i="2"/>
  <c r="I57" i="2" s="1"/>
  <c r="D56" i="2"/>
  <c r="I56" i="2" s="1"/>
  <c r="D54" i="2"/>
  <c r="D53" i="2"/>
  <c r="D52" i="2"/>
  <c r="D51" i="2"/>
  <c r="D50" i="2"/>
  <c r="D49" i="2"/>
  <c r="I49" i="2" s="1"/>
  <c r="D46" i="2"/>
  <c r="D45" i="2"/>
  <c r="D43" i="2"/>
  <c r="D42" i="2"/>
  <c r="D41" i="2"/>
  <c r="D40" i="2"/>
  <c r="I40" i="2" s="1"/>
  <c r="D38" i="2"/>
  <c r="I38" i="2" s="1"/>
  <c r="D37" i="2"/>
  <c r="I37" i="2" s="1"/>
  <c r="D36" i="2"/>
  <c r="D35" i="2"/>
  <c r="I35" i="2" s="1"/>
  <c r="D34" i="2"/>
  <c r="D33" i="2"/>
  <c r="D32" i="2"/>
  <c r="D30" i="2"/>
  <c r="D29" i="2"/>
  <c r="D28" i="2"/>
  <c r="D26" i="2"/>
  <c r="D25" i="2"/>
  <c r="D24" i="2"/>
  <c r="D23" i="2"/>
  <c r="D22" i="2"/>
  <c r="D21" i="2"/>
  <c r="D20" i="2"/>
  <c r="I20" i="2" s="1"/>
  <c r="D19" i="2"/>
  <c r="D18" i="2"/>
  <c r="D17" i="2"/>
  <c r="D16" i="2"/>
  <c r="D15" i="2"/>
  <c r="I15" i="2" s="1"/>
  <c r="D14" i="2"/>
  <c r="D13" i="2"/>
  <c r="D11" i="2"/>
  <c r="I11" i="2" s="1"/>
  <c r="D9" i="2"/>
  <c r="D8" i="2"/>
  <c r="I8" i="2" s="1"/>
  <c r="D7" i="2"/>
  <c r="D6" i="2"/>
  <c r="I6" i="2" s="1"/>
  <c r="D5" i="2"/>
  <c r="O6" i="1"/>
  <c r="O330" i="1"/>
  <c r="O331" i="1"/>
  <c r="O332" i="1"/>
  <c r="O329" i="1"/>
  <c r="O516" i="1"/>
  <c r="O515" i="1"/>
  <c r="O514" i="1"/>
  <c r="O512" i="1"/>
  <c r="O511" i="1"/>
  <c r="O510" i="1"/>
  <c r="O508" i="1"/>
  <c r="O507" i="1"/>
  <c r="O506" i="1"/>
  <c r="O503" i="1"/>
  <c r="O501" i="1"/>
  <c r="O500" i="1"/>
  <c r="O499" i="1"/>
  <c r="O498" i="1"/>
  <c r="O497" i="1"/>
  <c r="O496" i="1"/>
  <c r="O495" i="1"/>
  <c r="O494" i="1"/>
  <c r="O490" i="1"/>
  <c r="O488" i="1"/>
  <c r="O487" i="1"/>
  <c r="O486" i="1"/>
  <c r="O484" i="1"/>
  <c r="O481" i="1"/>
  <c r="O479" i="1"/>
  <c r="O477" i="1"/>
  <c r="O475" i="1"/>
  <c r="O474" i="1"/>
  <c r="O473" i="1"/>
  <c r="O470" i="1"/>
  <c r="O469" i="1"/>
  <c r="O468" i="1"/>
  <c r="O467" i="1"/>
  <c r="O466" i="1"/>
  <c r="O465" i="1"/>
  <c r="O464" i="1"/>
  <c r="O463" i="1"/>
  <c r="O462" i="1"/>
  <c r="O461" i="1"/>
  <c r="O459" i="1"/>
  <c r="O456" i="1"/>
  <c r="O455" i="1"/>
  <c r="O454" i="1"/>
  <c r="O452" i="1"/>
  <c r="O450" i="1"/>
  <c r="O449" i="1"/>
  <c r="O448" i="1"/>
  <c r="O447" i="1"/>
  <c r="O446" i="1"/>
  <c r="O445" i="1"/>
  <c r="O444" i="1"/>
  <c r="O443" i="1"/>
  <c r="O441" i="1"/>
  <c r="O440" i="1"/>
  <c r="O439" i="1"/>
  <c r="O437" i="1"/>
  <c r="O435" i="1"/>
  <c r="O434" i="1"/>
  <c r="O433" i="1"/>
  <c r="O432" i="1"/>
  <c r="O431" i="1"/>
  <c r="O430" i="1"/>
  <c r="O429" i="1"/>
  <c r="O428" i="1"/>
  <c r="O425" i="1"/>
  <c r="O424" i="1"/>
  <c r="O423" i="1"/>
  <c r="O421" i="1"/>
  <c r="O420" i="1"/>
  <c r="O419" i="1"/>
  <c r="O418" i="1"/>
  <c r="O417" i="1"/>
  <c r="O416" i="1"/>
  <c r="O415" i="1"/>
  <c r="O412" i="1"/>
  <c r="O411" i="1"/>
  <c r="O410" i="1"/>
  <c r="O408" i="1"/>
  <c r="O407" i="1"/>
  <c r="O406" i="1"/>
  <c r="O404" i="1"/>
  <c r="O403" i="1"/>
  <c r="O401" i="1"/>
  <c r="O400" i="1"/>
  <c r="O399" i="1"/>
  <c r="O398" i="1"/>
  <c r="O397" i="1"/>
  <c r="O396" i="1"/>
  <c r="O395" i="1"/>
  <c r="O392" i="1"/>
  <c r="O391" i="1"/>
  <c r="O390" i="1"/>
  <c r="O388" i="1"/>
  <c r="O387" i="1"/>
  <c r="O385" i="1"/>
  <c r="O384" i="1"/>
  <c r="O383" i="1"/>
  <c r="O382" i="1"/>
  <c r="O381" i="1"/>
  <c r="O380" i="1"/>
  <c r="O379" i="1"/>
  <c r="O376" i="1"/>
  <c r="O375" i="1"/>
  <c r="O374" i="1"/>
  <c r="O372" i="1"/>
  <c r="O371" i="1"/>
  <c r="O370" i="1"/>
  <c r="O369" i="1"/>
  <c r="O368" i="1"/>
  <c r="O367" i="1"/>
  <c r="O366" i="1"/>
  <c r="O365" i="1"/>
  <c r="O364" i="1"/>
  <c r="O363" i="1"/>
  <c r="O362" i="1"/>
  <c r="O359" i="1"/>
  <c r="O357" i="1"/>
  <c r="O356" i="1"/>
  <c r="O355" i="1"/>
  <c r="O353" i="1"/>
  <c r="O352" i="1"/>
  <c r="O351" i="1"/>
  <c r="O350" i="1"/>
  <c r="O349" i="1"/>
  <c r="O348" i="1"/>
  <c r="O345" i="1"/>
  <c r="O327" i="1"/>
  <c r="O326" i="1"/>
  <c r="O325" i="1"/>
  <c r="O323" i="1"/>
  <c r="O322" i="1"/>
  <c r="O321" i="1"/>
  <c r="O320" i="1"/>
  <c r="O319" i="1"/>
  <c r="O318" i="1"/>
  <c r="O316" i="1"/>
  <c r="O315" i="1"/>
  <c r="O314" i="1"/>
  <c r="O313" i="1"/>
  <c r="O312" i="1"/>
  <c r="O311" i="1"/>
  <c r="O310" i="1"/>
  <c r="O309" i="1"/>
  <c r="O307" i="1"/>
  <c r="O306" i="1"/>
  <c r="O305" i="1"/>
  <c r="O304" i="1"/>
  <c r="O303" i="1"/>
  <c r="O302" i="1"/>
  <c r="O301" i="1"/>
  <c r="O300" i="1"/>
  <c r="O298" i="1"/>
  <c r="O297" i="1"/>
  <c r="O296" i="1"/>
  <c r="O295" i="1"/>
  <c r="O294" i="1"/>
  <c r="O293" i="1"/>
  <c r="O292" i="1"/>
  <c r="O291" i="1"/>
  <c r="O289" i="1"/>
  <c r="O288" i="1"/>
  <c r="O287" i="1"/>
  <c r="O282" i="1"/>
  <c r="O281" i="1"/>
  <c r="O280" i="1"/>
  <c r="O279" i="1"/>
  <c r="O276" i="1"/>
  <c r="O275" i="1"/>
  <c r="O274" i="1"/>
  <c r="O273" i="1"/>
  <c r="O272" i="1"/>
  <c r="O270" i="1"/>
  <c r="O269" i="1"/>
  <c r="O268" i="1"/>
  <c r="O266" i="1"/>
  <c r="O265" i="1"/>
  <c r="O264" i="1"/>
  <c r="O263" i="1"/>
  <c r="O262" i="1"/>
  <c r="O261" i="1"/>
  <c r="O260" i="1"/>
  <c r="O259" i="1"/>
  <c r="O258" i="1"/>
  <c r="O257" i="1"/>
  <c r="O256" i="1"/>
  <c r="O255" i="1"/>
  <c r="O254" i="1"/>
  <c r="O252" i="1"/>
  <c r="O251" i="1"/>
  <c r="O250" i="1"/>
  <c r="O249" i="1"/>
  <c r="O248" i="1"/>
  <c r="O247" i="1"/>
  <c r="O246" i="1"/>
  <c r="O245" i="1"/>
  <c r="O244" i="1"/>
  <c r="O243" i="1"/>
  <c r="O242" i="1"/>
  <c r="O241" i="1"/>
  <c r="O240" i="1"/>
  <c r="O234" i="1"/>
  <c r="O233" i="1"/>
  <c r="O232" i="1"/>
  <c r="O231" i="1"/>
  <c r="O229" i="1"/>
  <c r="O228" i="1"/>
  <c r="O227" i="1"/>
  <c r="O226" i="1"/>
  <c r="O225" i="1"/>
  <c r="O223" i="1"/>
  <c r="O222" i="1"/>
  <c r="O221" i="1"/>
  <c r="O219" i="1"/>
  <c r="O218" i="1"/>
  <c r="O217" i="1"/>
  <c r="O215" i="1"/>
  <c r="O214" i="1"/>
  <c r="O212" i="1"/>
  <c r="O211" i="1"/>
  <c r="O210" i="1"/>
  <c r="O209" i="1"/>
  <c r="O208" i="1"/>
  <c r="O207" i="1"/>
  <c r="O206" i="1"/>
  <c r="O205" i="1"/>
  <c r="O204" i="1"/>
  <c r="O203" i="1"/>
  <c r="O201" i="1"/>
  <c r="O200" i="1"/>
  <c r="O199" i="1"/>
  <c r="O198" i="1"/>
  <c r="O197" i="1"/>
  <c r="O196" i="1"/>
  <c r="O195" i="1"/>
  <c r="O194" i="1"/>
  <c r="O193" i="1"/>
  <c r="O192" i="1"/>
  <c r="O189" i="1"/>
  <c r="O188" i="1"/>
  <c r="O186" i="1"/>
  <c r="O185" i="1"/>
  <c r="O184" i="1"/>
  <c r="O183" i="1"/>
  <c r="O181" i="1"/>
  <c r="O180" i="1"/>
  <c r="O178" i="1"/>
  <c r="O177" i="1"/>
  <c r="O176" i="1"/>
  <c r="O175" i="1"/>
  <c r="O172" i="1"/>
  <c r="O171" i="1"/>
  <c r="O169" i="1"/>
  <c r="O168" i="1"/>
  <c r="O167" i="1"/>
  <c r="O166" i="1"/>
  <c r="O165" i="1"/>
  <c r="O164" i="1"/>
  <c r="O163" i="1"/>
  <c r="O161" i="1"/>
  <c r="O160" i="1"/>
  <c r="O159" i="1"/>
  <c r="O158" i="1"/>
  <c r="O157" i="1"/>
  <c r="O156" i="1"/>
  <c r="O155" i="1"/>
  <c r="O128" i="1"/>
  <c r="O127" i="1"/>
  <c r="O126" i="1"/>
  <c r="O124" i="1"/>
  <c r="O123" i="1"/>
  <c r="O122" i="1"/>
  <c r="O121" i="1"/>
  <c r="O120" i="1"/>
  <c r="O119" i="1"/>
  <c r="O117" i="1"/>
  <c r="O116" i="1"/>
  <c r="O115" i="1"/>
  <c r="O114" i="1"/>
  <c r="O113" i="1"/>
  <c r="O112" i="1"/>
  <c r="O110" i="1"/>
  <c r="O109" i="1"/>
  <c r="O108" i="1"/>
  <c r="O107" i="1"/>
  <c r="O106" i="1"/>
  <c r="O105" i="1"/>
  <c r="O103" i="1"/>
  <c r="O102" i="1"/>
  <c r="O101" i="1"/>
  <c r="O100" i="1"/>
  <c r="O99" i="1"/>
  <c r="O96" i="1"/>
  <c r="O95" i="1"/>
  <c r="O94" i="1"/>
  <c r="O93" i="1"/>
  <c r="O92" i="1"/>
  <c r="O91" i="1"/>
  <c r="O90" i="1"/>
  <c r="O89" i="1"/>
  <c r="O88" i="1"/>
  <c r="O87" i="1"/>
  <c r="O85" i="1"/>
  <c r="O84" i="1"/>
  <c r="O82" i="1"/>
  <c r="O81" i="1"/>
  <c r="O80" i="1"/>
  <c r="O79" i="1"/>
  <c r="O78" i="1"/>
  <c r="O77" i="1"/>
  <c r="O76" i="1"/>
  <c r="O75" i="1"/>
  <c r="O74" i="1"/>
  <c r="O73" i="1"/>
  <c r="O72" i="1"/>
  <c r="O71" i="1"/>
  <c r="O70" i="1"/>
  <c r="O69" i="1"/>
  <c r="O68" i="1"/>
  <c r="O67" i="1"/>
  <c r="O54" i="1"/>
  <c r="O53" i="1"/>
  <c r="O52" i="1"/>
  <c r="O51" i="1"/>
  <c r="O50" i="1"/>
  <c r="O49" i="1"/>
  <c r="O46" i="1"/>
  <c r="O45" i="1"/>
  <c r="O43" i="1"/>
  <c r="O42" i="1"/>
  <c r="O41" i="1"/>
  <c r="O40" i="1"/>
  <c r="O38" i="1"/>
  <c r="O37" i="1"/>
  <c r="O36" i="1"/>
  <c r="O35" i="1"/>
  <c r="O34" i="1"/>
  <c r="O33" i="1"/>
  <c r="O32" i="1"/>
  <c r="O30" i="1"/>
  <c r="O29" i="1"/>
  <c r="O28" i="1"/>
  <c r="O26" i="1"/>
  <c r="O25" i="1"/>
  <c r="O24" i="1"/>
  <c r="O23" i="1"/>
  <c r="O22" i="1"/>
  <c r="O21" i="1"/>
  <c r="O20" i="1"/>
  <c r="O19" i="1"/>
  <c r="O18" i="1"/>
  <c r="O17" i="1"/>
  <c r="O16" i="1"/>
  <c r="O15" i="1"/>
  <c r="O14" i="1"/>
  <c r="O13" i="1"/>
  <c r="O11" i="1"/>
  <c r="O9" i="1"/>
  <c r="O8" i="1"/>
  <c r="O7" i="1"/>
  <c r="O5" i="1"/>
  <c r="L343" i="1"/>
  <c r="L342" i="1"/>
  <c r="L336" i="1"/>
  <c r="L337" i="1"/>
  <c r="L338" i="1"/>
  <c r="L339" i="1"/>
  <c r="L340" i="1"/>
  <c r="L335" i="1"/>
  <c r="L236" i="1"/>
  <c r="L144" i="1"/>
  <c r="L145" i="1"/>
  <c r="L146" i="1"/>
  <c r="L147" i="1"/>
  <c r="L148" i="1"/>
  <c r="L149" i="1"/>
  <c r="L150" i="1"/>
  <c r="L151" i="1"/>
  <c r="L152" i="1"/>
  <c r="L153" i="1"/>
  <c r="L143" i="1"/>
  <c r="L132" i="1"/>
  <c r="L133" i="1"/>
  <c r="L134" i="1"/>
  <c r="L135" i="1"/>
  <c r="L136" i="1"/>
  <c r="L137" i="1"/>
  <c r="L138" i="1"/>
  <c r="L139" i="1"/>
  <c r="L140" i="1"/>
  <c r="L141" i="1"/>
  <c r="L131" i="1"/>
  <c r="L57" i="1"/>
  <c r="L58" i="1"/>
  <c r="H58" i="1" s="1"/>
  <c r="L59" i="1"/>
  <c r="L60" i="1"/>
  <c r="L61" i="1"/>
  <c r="L62" i="1"/>
  <c r="L63" i="1"/>
  <c r="L64" i="1"/>
  <c r="L65" i="1"/>
  <c r="L56" i="1"/>
  <c r="D516" i="1"/>
  <c r="H516" i="1" s="1"/>
  <c r="I516" i="1" s="1"/>
  <c r="D515" i="1"/>
  <c r="H515" i="1" s="1"/>
  <c r="I515" i="1" s="1"/>
  <c r="D514" i="1"/>
  <c r="D512" i="1"/>
  <c r="I512" i="1" s="1"/>
  <c r="D511" i="1"/>
  <c r="H511" i="1" s="1"/>
  <c r="J511" i="1" s="1"/>
  <c r="D510" i="1"/>
  <c r="H510" i="1" s="1"/>
  <c r="J510" i="1" s="1"/>
  <c r="D508" i="1"/>
  <c r="D507" i="1"/>
  <c r="D506" i="1"/>
  <c r="I506" i="1" s="1"/>
  <c r="D503" i="1"/>
  <c r="I503" i="1" s="1"/>
  <c r="D501" i="1"/>
  <c r="H501" i="1" s="1"/>
  <c r="J501" i="1" s="1"/>
  <c r="D500" i="1"/>
  <c r="D499" i="1"/>
  <c r="D498" i="1"/>
  <c r="D497" i="1"/>
  <c r="D496" i="1"/>
  <c r="I496" i="1" s="1"/>
  <c r="D495" i="1"/>
  <c r="I495" i="1" s="1"/>
  <c r="D494" i="1"/>
  <c r="H494" i="1" s="1"/>
  <c r="J494" i="1" s="1"/>
  <c r="D490" i="1"/>
  <c r="D488" i="1"/>
  <c r="D487" i="1"/>
  <c r="I487" i="1" s="1"/>
  <c r="D486" i="1"/>
  <c r="I486" i="1" s="1"/>
  <c r="D484" i="1"/>
  <c r="H484" i="1" s="1"/>
  <c r="J484" i="1" s="1"/>
  <c r="D481" i="1"/>
  <c r="H481" i="1" s="1"/>
  <c r="J481" i="1" s="1"/>
  <c r="D479" i="1"/>
  <c r="H479" i="1" s="1"/>
  <c r="J479" i="1" s="1"/>
  <c r="D477" i="1"/>
  <c r="I477" i="1" s="1"/>
  <c r="D475" i="1"/>
  <c r="I475" i="1" s="1"/>
  <c r="D474" i="1"/>
  <c r="D473" i="1"/>
  <c r="H473" i="1" s="1"/>
  <c r="J473" i="1" s="1"/>
  <c r="D470" i="1"/>
  <c r="D469" i="1"/>
  <c r="D468" i="1"/>
  <c r="D467" i="1"/>
  <c r="I467" i="1" s="1"/>
  <c r="D466" i="1"/>
  <c r="I466" i="1" s="1"/>
  <c r="D465" i="1"/>
  <c r="H465" i="1" s="1"/>
  <c r="J465" i="1" s="1"/>
  <c r="D464" i="1"/>
  <c r="H464" i="1" s="1"/>
  <c r="J464" i="1" s="1"/>
  <c r="D463" i="1"/>
  <c r="H463" i="1" s="1"/>
  <c r="J463" i="1" s="1"/>
  <c r="D462" i="1"/>
  <c r="H462" i="1" s="1"/>
  <c r="J462" i="1" s="1"/>
  <c r="D461" i="1"/>
  <c r="I461" i="1" s="1"/>
  <c r="D459" i="1"/>
  <c r="I459" i="1" s="1"/>
  <c r="D456" i="1"/>
  <c r="I456" i="1" s="1"/>
  <c r="D455" i="1"/>
  <c r="I455" i="1" s="1"/>
  <c r="D454" i="1"/>
  <c r="D452" i="1"/>
  <c r="D450" i="1"/>
  <c r="H450" i="1" s="1"/>
  <c r="J450" i="1" s="1"/>
  <c r="D449" i="1"/>
  <c r="I449" i="1" s="1"/>
  <c r="D448" i="1"/>
  <c r="H448" i="1" s="1"/>
  <c r="J448" i="1" s="1"/>
  <c r="D447" i="1"/>
  <c r="D446" i="1"/>
  <c r="D445" i="1"/>
  <c r="D444" i="1"/>
  <c r="D443" i="1"/>
  <c r="I443" i="1" s="1"/>
  <c r="D441" i="1"/>
  <c r="I441" i="1" s="1"/>
  <c r="D440" i="1"/>
  <c r="I440" i="1" s="1"/>
  <c r="D439" i="1"/>
  <c r="D437" i="1"/>
  <c r="D435" i="1"/>
  <c r="I435" i="1" s="1"/>
  <c r="D434" i="1"/>
  <c r="H434" i="1" s="1"/>
  <c r="J434" i="1" s="1"/>
  <c r="D433" i="1"/>
  <c r="H433" i="1" s="1"/>
  <c r="J433" i="1" s="1"/>
  <c r="D432" i="1"/>
  <c r="H432" i="1" s="1"/>
  <c r="J432" i="1" s="1"/>
  <c r="D431" i="1"/>
  <c r="H431" i="1" s="1"/>
  <c r="J431" i="1" s="1"/>
  <c r="D430" i="1"/>
  <c r="I430" i="1" s="1"/>
  <c r="D429" i="1"/>
  <c r="I429" i="1" s="1"/>
  <c r="D428" i="1"/>
  <c r="D425" i="1"/>
  <c r="H425" i="1" s="1"/>
  <c r="J425" i="1" s="1"/>
  <c r="D424" i="1"/>
  <c r="D423" i="1"/>
  <c r="D421" i="1"/>
  <c r="D420" i="1"/>
  <c r="I420" i="1" s="1"/>
  <c r="D419" i="1"/>
  <c r="I419" i="1" s="1"/>
  <c r="D418" i="1"/>
  <c r="H418" i="1" s="1"/>
  <c r="J418" i="1" s="1"/>
  <c r="D417" i="1"/>
  <c r="H417" i="1" s="1"/>
  <c r="J417" i="1" s="1"/>
  <c r="D416" i="1"/>
  <c r="I416" i="1" s="1"/>
  <c r="D415" i="1"/>
  <c r="H415" i="1" s="1"/>
  <c r="J415" i="1" s="1"/>
  <c r="D412" i="1"/>
  <c r="I412" i="1" s="1"/>
  <c r="D411" i="1"/>
  <c r="I411" i="1" s="1"/>
  <c r="D410" i="1"/>
  <c r="I410" i="1" s="1"/>
  <c r="D408" i="1"/>
  <c r="I408" i="1" s="1"/>
  <c r="D407" i="1"/>
  <c r="D406" i="1"/>
  <c r="D404" i="1"/>
  <c r="I404" i="1" s="1"/>
  <c r="D403" i="1"/>
  <c r="H403" i="1" s="1"/>
  <c r="J403" i="1" s="1"/>
  <c r="D401" i="1"/>
  <c r="H401" i="1" s="1"/>
  <c r="J401" i="1" s="1"/>
  <c r="D400" i="1"/>
  <c r="D399" i="1"/>
  <c r="D398" i="1"/>
  <c r="D397" i="1"/>
  <c r="D396" i="1"/>
  <c r="I396" i="1" s="1"/>
  <c r="D395" i="1"/>
  <c r="I395" i="1" s="1"/>
  <c r="D392" i="1"/>
  <c r="I392" i="1" s="1"/>
  <c r="D391" i="1"/>
  <c r="D390" i="1"/>
  <c r="D388" i="1"/>
  <c r="I388" i="1" s="1"/>
  <c r="D387" i="1"/>
  <c r="I387" i="1" s="1"/>
  <c r="D385" i="1"/>
  <c r="H385" i="1" s="1"/>
  <c r="J385" i="1" s="1"/>
  <c r="D384" i="1"/>
  <c r="H384" i="1" s="1"/>
  <c r="J384" i="1" s="1"/>
  <c r="D383" i="1"/>
  <c r="I383" i="1" s="1"/>
  <c r="D382" i="1"/>
  <c r="I382" i="1" s="1"/>
  <c r="D381" i="1"/>
  <c r="I381" i="1" s="1"/>
  <c r="D380" i="1"/>
  <c r="D379" i="1"/>
  <c r="H379" i="1" s="1"/>
  <c r="J379" i="1" s="1"/>
  <c r="D376" i="1"/>
  <c r="D375" i="1"/>
  <c r="D374" i="1"/>
  <c r="D372" i="1"/>
  <c r="I372" i="1" s="1"/>
  <c r="D371" i="1"/>
  <c r="I371" i="1" s="1"/>
  <c r="D370" i="1"/>
  <c r="H370" i="1" s="1"/>
  <c r="J370" i="1" s="1"/>
  <c r="D369" i="1"/>
  <c r="H369" i="1" s="1"/>
  <c r="J369" i="1" s="1"/>
  <c r="D368" i="1"/>
  <c r="I368" i="1" s="1"/>
  <c r="D367" i="1"/>
  <c r="I367" i="1" s="1"/>
  <c r="D366" i="1"/>
  <c r="I366" i="1" s="1"/>
  <c r="D365" i="1"/>
  <c r="I365" i="1" s="1"/>
  <c r="D364" i="1"/>
  <c r="I364" i="1" s="1"/>
  <c r="D363" i="1"/>
  <c r="I363" i="1" s="1"/>
  <c r="D362" i="1"/>
  <c r="D359" i="1"/>
  <c r="D357" i="1"/>
  <c r="D356" i="1"/>
  <c r="D355" i="1"/>
  <c r="I355" i="1" s="1"/>
  <c r="D353" i="1"/>
  <c r="I353" i="1" s="1"/>
  <c r="D352" i="1"/>
  <c r="H352" i="1" s="1"/>
  <c r="J352" i="1" s="1"/>
  <c r="D351" i="1"/>
  <c r="D350" i="1"/>
  <c r="D349" i="1"/>
  <c r="H349" i="1" s="1"/>
  <c r="J349" i="1" s="1"/>
  <c r="D348" i="1"/>
  <c r="H348" i="1" s="1"/>
  <c r="J348" i="1" s="1"/>
  <c r="D345" i="1"/>
  <c r="H345" i="1" s="1"/>
  <c r="J345" i="1" s="1"/>
  <c r="D343" i="1"/>
  <c r="D342" i="1"/>
  <c r="I342" i="1" s="1"/>
  <c r="D340" i="1"/>
  <c r="I340" i="1" s="1"/>
  <c r="D339" i="1"/>
  <c r="I339" i="1" s="1"/>
  <c r="D338" i="1"/>
  <c r="D337" i="1"/>
  <c r="D336" i="1"/>
  <c r="D335" i="1"/>
  <c r="D332" i="1"/>
  <c r="D331" i="1"/>
  <c r="D330" i="1"/>
  <c r="D329" i="1"/>
  <c r="H329" i="1" s="1"/>
  <c r="I329" i="1" s="1"/>
  <c r="D327" i="1"/>
  <c r="H327" i="1" s="1"/>
  <c r="J327" i="1" s="1"/>
  <c r="D326" i="1"/>
  <c r="I326" i="1" s="1"/>
  <c r="D325" i="1"/>
  <c r="I325" i="1" s="1"/>
  <c r="D323" i="1"/>
  <c r="I323" i="1" s="1"/>
  <c r="D322" i="1"/>
  <c r="I322" i="1" s="1"/>
  <c r="D321" i="1"/>
  <c r="H321" i="1" s="1"/>
  <c r="J321" i="1" s="1"/>
  <c r="D320" i="1"/>
  <c r="H320" i="1" s="1"/>
  <c r="J320" i="1" s="1"/>
  <c r="D319" i="1"/>
  <c r="D318" i="1"/>
  <c r="D316" i="1"/>
  <c r="H316" i="1" s="1"/>
  <c r="J316" i="1" s="1"/>
  <c r="D315" i="1"/>
  <c r="H315" i="1" s="1"/>
  <c r="J315" i="1" s="1"/>
  <c r="D314" i="1"/>
  <c r="H314" i="1" s="1"/>
  <c r="J314" i="1" s="1"/>
  <c r="D313" i="1"/>
  <c r="D312" i="1"/>
  <c r="D311" i="1"/>
  <c r="D310" i="1"/>
  <c r="D309" i="1"/>
  <c r="I309" i="1" s="1"/>
  <c r="D307" i="1"/>
  <c r="I307" i="1" s="1"/>
  <c r="D306" i="1"/>
  <c r="H306" i="1" s="1"/>
  <c r="J306" i="1" s="1"/>
  <c r="D305" i="1"/>
  <c r="D304" i="1"/>
  <c r="D303" i="1"/>
  <c r="I303" i="1" s="1"/>
  <c r="D302" i="1"/>
  <c r="I302" i="1" s="1"/>
  <c r="D301" i="1"/>
  <c r="H301" i="1" s="1"/>
  <c r="J301" i="1" s="1"/>
  <c r="D300" i="1"/>
  <c r="H300" i="1" s="1"/>
  <c r="J300" i="1" s="1"/>
  <c r="D298" i="1"/>
  <c r="I298" i="1" s="1"/>
  <c r="D297" i="1"/>
  <c r="I297" i="1" s="1"/>
  <c r="D296" i="1"/>
  <c r="I296" i="1" s="1"/>
  <c r="D295" i="1"/>
  <c r="D294" i="1"/>
  <c r="H294" i="1" s="1"/>
  <c r="J294" i="1" s="1"/>
  <c r="D293" i="1"/>
  <c r="D292" i="1"/>
  <c r="D291" i="1"/>
  <c r="D289" i="1"/>
  <c r="I289" i="1" s="1"/>
  <c r="D288" i="1"/>
  <c r="I288" i="1" s="1"/>
  <c r="D287" i="1"/>
  <c r="H287" i="1" s="1"/>
  <c r="J287" i="1" s="1"/>
  <c r="D282" i="1"/>
  <c r="H282" i="1" s="1"/>
  <c r="J282" i="1" s="1"/>
  <c r="D281" i="1"/>
  <c r="H281" i="1" s="1"/>
  <c r="J281" i="1" s="1"/>
  <c r="D280" i="1"/>
  <c r="H280" i="1" s="1"/>
  <c r="J280" i="1" s="1"/>
  <c r="D279" i="1"/>
  <c r="I279" i="1" s="1"/>
  <c r="D276" i="1"/>
  <c r="I276" i="1" s="1"/>
  <c r="D275" i="1"/>
  <c r="H275" i="1" s="1"/>
  <c r="J275" i="1" s="1"/>
  <c r="D274" i="1"/>
  <c r="H274" i="1" s="1"/>
  <c r="J274" i="1" s="1"/>
  <c r="D273" i="1"/>
  <c r="I273" i="1" s="1"/>
  <c r="D272" i="1"/>
  <c r="I272" i="1" s="1"/>
  <c r="D270" i="1"/>
  <c r="H270" i="1" s="1"/>
  <c r="J270" i="1" s="1"/>
  <c r="D269" i="1"/>
  <c r="H269" i="1" s="1"/>
  <c r="J269" i="1" s="1"/>
  <c r="D268" i="1"/>
  <c r="H268" i="1" s="1"/>
  <c r="J268" i="1" s="1"/>
  <c r="D266" i="1"/>
  <c r="I266" i="1" s="1"/>
  <c r="D265" i="1"/>
  <c r="I265" i="1" s="1"/>
  <c r="D264" i="1"/>
  <c r="I264" i="1" s="1"/>
  <c r="D263" i="1"/>
  <c r="I263" i="1" s="1"/>
  <c r="D262" i="1"/>
  <c r="I262" i="1" s="1"/>
  <c r="D261" i="1"/>
  <c r="I261" i="1" s="1"/>
  <c r="D260" i="1"/>
  <c r="H260" i="1" s="1"/>
  <c r="J260" i="1" s="1"/>
  <c r="D259" i="1"/>
  <c r="I259" i="1" s="1"/>
  <c r="D258" i="1"/>
  <c r="I258" i="1" s="1"/>
  <c r="D257" i="1"/>
  <c r="H257" i="1" s="1"/>
  <c r="J257" i="1" s="1"/>
  <c r="D256" i="1"/>
  <c r="H256" i="1" s="1"/>
  <c r="J256" i="1" s="1"/>
  <c r="D255" i="1"/>
  <c r="H255" i="1" s="1"/>
  <c r="J255" i="1" s="1"/>
  <c r="D254" i="1"/>
  <c r="H254" i="1" s="1"/>
  <c r="J254" i="1" s="1"/>
  <c r="D252" i="1"/>
  <c r="H252" i="1" s="1"/>
  <c r="J252" i="1" s="1"/>
  <c r="D251" i="1"/>
  <c r="I251" i="1" s="1"/>
  <c r="D250" i="1"/>
  <c r="I250" i="1" s="1"/>
  <c r="D249" i="1"/>
  <c r="I249" i="1" s="1"/>
  <c r="D248" i="1"/>
  <c r="I248" i="1" s="1"/>
  <c r="D247" i="1"/>
  <c r="I247" i="1" s="1"/>
  <c r="D246" i="1"/>
  <c r="I246" i="1" s="1"/>
  <c r="D245" i="1"/>
  <c r="I245" i="1" s="1"/>
  <c r="D244" i="1"/>
  <c r="I244" i="1" s="1"/>
  <c r="D243" i="1"/>
  <c r="I243" i="1" s="1"/>
  <c r="D242" i="1"/>
  <c r="I242" i="1" s="1"/>
  <c r="D241" i="1"/>
  <c r="H241" i="1" s="1"/>
  <c r="J241" i="1" s="1"/>
  <c r="D240" i="1"/>
  <c r="H240" i="1" s="1"/>
  <c r="J240" i="1" s="1"/>
  <c r="D236" i="1"/>
  <c r="I236" i="1" s="1"/>
  <c r="D234" i="1"/>
  <c r="H234" i="1" s="1"/>
  <c r="J234" i="1" s="1"/>
  <c r="D233" i="1"/>
  <c r="H233" i="1" s="1"/>
  <c r="J233" i="1" s="1"/>
  <c r="D232" i="1"/>
  <c r="H232" i="1" s="1"/>
  <c r="J232" i="1" s="1"/>
  <c r="D231" i="1"/>
  <c r="I231" i="1" s="1"/>
  <c r="D229" i="1"/>
  <c r="I229" i="1" s="1"/>
  <c r="D228" i="1"/>
  <c r="I228" i="1" s="1"/>
  <c r="D227" i="1"/>
  <c r="I227" i="1" s="1"/>
  <c r="D226" i="1"/>
  <c r="I226" i="1" s="1"/>
  <c r="D225" i="1"/>
  <c r="I225" i="1" s="1"/>
  <c r="D223" i="1"/>
  <c r="H223" i="1" s="1"/>
  <c r="J223" i="1" s="1"/>
  <c r="D222" i="1"/>
  <c r="I222" i="1" s="1"/>
  <c r="D221" i="1"/>
  <c r="I221" i="1" s="1"/>
  <c r="D219" i="1"/>
  <c r="H219" i="1" s="1"/>
  <c r="J219" i="1" s="1"/>
  <c r="D218" i="1"/>
  <c r="H218" i="1" s="1"/>
  <c r="J218" i="1" s="1"/>
  <c r="D217" i="1"/>
  <c r="H217" i="1" s="1"/>
  <c r="J217" i="1" s="1"/>
  <c r="D215" i="1"/>
  <c r="H215" i="1" s="1"/>
  <c r="J215" i="1" s="1"/>
  <c r="D214" i="1"/>
  <c r="H214" i="1" s="1"/>
  <c r="J214" i="1" s="1"/>
  <c r="D212" i="1"/>
  <c r="I212" i="1" s="1"/>
  <c r="D211" i="1"/>
  <c r="I211" i="1" s="1"/>
  <c r="D210" i="1"/>
  <c r="I210" i="1" s="1"/>
  <c r="D209" i="1"/>
  <c r="I209" i="1" s="1"/>
  <c r="D208" i="1"/>
  <c r="I208" i="1" s="1"/>
  <c r="D207" i="1"/>
  <c r="I207" i="1" s="1"/>
  <c r="D206" i="1"/>
  <c r="I206" i="1" s="1"/>
  <c r="D205" i="1"/>
  <c r="I205" i="1" s="1"/>
  <c r="D204" i="1"/>
  <c r="I204" i="1" s="1"/>
  <c r="D203" i="1"/>
  <c r="I203" i="1" s="1"/>
  <c r="D201" i="1"/>
  <c r="I201" i="1" s="1"/>
  <c r="D200" i="1"/>
  <c r="H200" i="1" s="1"/>
  <c r="J200" i="1" s="1"/>
  <c r="D199" i="1"/>
  <c r="H199" i="1" s="1"/>
  <c r="J199" i="1" s="1"/>
  <c r="D198" i="1"/>
  <c r="I198" i="1" s="1"/>
  <c r="D197" i="1"/>
  <c r="I197" i="1" s="1"/>
  <c r="D196" i="1"/>
  <c r="I196" i="1" s="1"/>
  <c r="D195" i="1"/>
  <c r="I195" i="1" s="1"/>
  <c r="D194" i="1"/>
  <c r="I194" i="1" s="1"/>
  <c r="D193" i="1"/>
  <c r="I193" i="1" s="1"/>
  <c r="D192" i="1"/>
  <c r="H192" i="1" s="1"/>
  <c r="J192" i="1" s="1"/>
  <c r="D189" i="1"/>
  <c r="H189" i="1" s="1"/>
  <c r="J189" i="1" s="1"/>
  <c r="D188" i="1"/>
  <c r="H188" i="1" s="1"/>
  <c r="J188" i="1" s="1"/>
  <c r="D186" i="1"/>
  <c r="I186" i="1" s="1"/>
  <c r="D185" i="1"/>
  <c r="I185" i="1" s="1"/>
  <c r="D184" i="1"/>
  <c r="I184" i="1" s="1"/>
  <c r="D183" i="1"/>
  <c r="I183" i="1" s="1"/>
  <c r="D181" i="1"/>
  <c r="I181" i="1" s="1"/>
  <c r="D180" i="1"/>
  <c r="I180" i="1" s="1"/>
  <c r="D178" i="1"/>
  <c r="H178" i="1" s="1"/>
  <c r="J178" i="1" s="1"/>
  <c r="D177" i="1"/>
  <c r="I177" i="1" s="1"/>
  <c r="D176" i="1"/>
  <c r="I176" i="1" s="1"/>
  <c r="D175" i="1"/>
  <c r="H175" i="1" s="1"/>
  <c r="J175" i="1" s="1"/>
  <c r="D172" i="1"/>
  <c r="H172" i="1" s="1"/>
  <c r="J172" i="1" s="1"/>
  <c r="D171" i="1"/>
  <c r="H171" i="1" s="1"/>
  <c r="J171" i="1" s="1"/>
  <c r="D169" i="1"/>
  <c r="I169" i="1" s="1"/>
  <c r="D168" i="1"/>
  <c r="I168" i="1" s="1"/>
  <c r="D167" i="1"/>
  <c r="I167" i="1" s="1"/>
  <c r="D166" i="1"/>
  <c r="I166" i="1" s="1"/>
  <c r="D165" i="1"/>
  <c r="I165" i="1" s="1"/>
  <c r="D164" i="1"/>
  <c r="I164" i="1" s="1"/>
  <c r="D163" i="1"/>
  <c r="I163" i="1" s="1"/>
  <c r="D161" i="1"/>
  <c r="I161" i="1" s="1"/>
  <c r="D160" i="1"/>
  <c r="I160" i="1" s="1"/>
  <c r="D159" i="1"/>
  <c r="I159" i="1" s="1"/>
  <c r="D158" i="1"/>
  <c r="I158" i="1" s="1"/>
  <c r="D157" i="1"/>
  <c r="I157" i="1" s="1"/>
  <c r="D156" i="1"/>
  <c r="I156" i="1" s="1"/>
  <c r="D155" i="1"/>
  <c r="H155" i="1" s="1"/>
  <c r="J155" i="1" s="1"/>
  <c r="D153" i="1"/>
  <c r="D152" i="1"/>
  <c r="I152" i="1" s="1"/>
  <c r="D151" i="1"/>
  <c r="I151" i="1" s="1"/>
  <c r="D150" i="1"/>
  <c r="I150" i="1" s="1"/>
  <c r="D149" i="1"/>
  <c r="D148" i="1"/>
  <c r="I148" i="1" s="1"/>
  <c r="D147" i="1"/>
  <c r="I147" i="1" s="1"/>
  <c r="D146" i="1"/>
  <c r="D145" i="1"/>
  <c r="D144" i="1"/>
  <c r="D143" i="1"/>
  <c r="I143" i="1" s="1"/>
  <c r="D141" i="1"/>
  <c r="I141" i="1" s="1"/>
  <c r="D140" i="1"/>
  <c r="I140" i="1" s="1"/>
  <c r="D139" i="1"/>
  <c r="I139" i="1" s="1"/>
  <c r="D138" i="1"/>
  <c r="I138" i="1" s="1"/>
  <c r="D137" i="1"/>
  <c r="I137" i="1" s="1"/>
  <c r="D136" i="1"/>
  <c r="D135" i="1"/>
  <c r="I135" i="1" s="1"/>
  <c r="D134" i="1"/>
  <c r="I134" i="1" s="1"/>
  <c r="D133" i="1"/>
  <c r="D132" i="1"/>
  <c r="D131" i="1"/>
  <c r="D128" i="1"/>
  <c r="I128" i="1" s="1"/>
  <c r="D127" i="1"/>
  <c r="I127" i="1" s="1"/>
  <c r="D126" i="1"/>
  <c r="I126" i="1" s="1"/>
  <c r="D124" i="1"/>
  <c r="I124" i="1" s="1"/>
  <c r="D123" i="1"/>
  <c r="I123" i="1" s="1"/>
  <c r="D122" i="1"/>
  <c r="I122" i="1" s="1"/>
  <c r="D121" i="1"/>
  <c r="I121" i="1" s="1"/>
  <c r="D120" i="1"/>
  <c r="I120" i="1" s="1"/>
  <c r="D119" i="1"/>
  <c r="I119" i="1" s="1"/>
  <c r="D117" i="1"/>
  <c r="I117" i="1" s="1"/>
  <c r="D116" i="1"/>
  <c r="I116" i="1" s="1"/>
  <c r="D115" i="1"/>
  <c r="I115" i="1" s="1"/>
  <c r="D114" i="1"/>
  <c r="I114" i="1" s="1"/>
  <c r="D113" i="1"/>
  <c r="H113" i="1" s="1"/>
  <c r="J113" i="1" s="1"/>
  <c r="D112" i="1"/>
  <c r="H112" i="1" s="1"/>
  <c r="J112" i="1" s="1"/>
  <c r="D110" i="1"/>
  <c r="I110" i="1" s="1"/>
  <c r="D109" i="1"/>
  <c r="I109" i="1" s="1"/>
  <c r="D108" i="1"/>
  <c r="H108" i="1" s="1"/>
  <c r="J108" i="1" s="1"/>
  <c r="D107" i="1"/>
  <c r="H107" i="1" s="1"/>
  <c r="J107" i="1" s="1"/>
  <c r="D106" i="1"/>
  <c r="I106" i="1" s="1"/>
  <c r="D105" i="1"/>
  <c r="I105" i="1" s="1"/>
  <c r="D103" i="1"/>
  <c r="H103" i="1" s="1"/>
  <c r="J103" i="1" s="1"/>
  <c r="D102" i="1"/>
  <c r="H102" i="1" s="1"/>
  <c r="J102" i="1" s="1"/>
  <c r="D101" i="1"/>
  <c r="H101" i="1" s="1"/>
  <c r="J101" i="1" s="1"/>
  <c r="D100" i="1"/>
  <c r="I100" i="1" s="1"/>
  <c r="D99" i="1"/>
  <c r="I99" i="1" s="1"/>
  <c r="D96" i="1"/>
  <c r="I96" i="1" s="1"/>
  <c r="D95" i="1"/>
  <c r="I95" i="1" s="1"/>
  <c r="D94" i="1"/>
  <c r="I94" i="1" s="1"/>
  <c r="D93" i="1"/>
  <c r="I93" i="1" s="1"/>
  <c r="D92" i="1"/>
  <c r="H92" i="1" s="1"/>
  <c r="J92" i="1" s="1"/>
  <c r="D91" i="1"/>
  <c r="I91" i="1" s="1"/>
  <c r="D90" i="1"/>
  <c r="I90" i="1" s="1"/>
  <c r="D89" i="1"/>
  <c r="H89" i="1" s="1"/>
  <c r="J89" i="1" s="1"/>
  <c r="D88" i="1"/>
  <c r="H88" i="1" s="1"/>
  <c r="J88" i="1" s="1"/>
  <c r="D87" i="1"/>
  <c r="H87" i="1" s="1"/>
  <c r="J87" i="1" s="1"/>
  <c r="D85" i="1"/>
  <c r="H85" i="1" s="1"/>
  <c r="J85" i="1" s="1"/>
  <c r="D84" i="1"/>
  <c r="H84" i="1" s="1"/>
  <c r="J84" i="1" s="1"/>
  <c r="D82" i="1"/>
  <c r="H82" i="1" s="1"/>
  <c r="J82" i="1" s="1"/>
  <c r="D81" i="1"/>
  <c r="I81" i="1" s="1"/>
  <c r="D80" i="1"/>
  <c r="I80" i="1" s="1"/>
  <c r="D79" i="1"/>
  <c r="I79" i="1" s="1"/>
  <c r="D78" i="1"/>
  <c r="I78" i="1" s="1"/>
  <c r="D77" i="1"/>
  <c r="I77" i="1" s="1"/>
  <c r="D76" i="1"/>
  <c r="I76" i="1" s="1"/>
  <c r="D75" i="1"/>
  <c r="I75" i="1" s="1"/>
  <c r="D74" i="1"/>
  <c r="I74" i="1" s="1"/>
  <c r="D73" i="1"/>
  <c r="I73" i="1" s="1"/>
  <c r="D72" i="1"/>
  <c r="H72" i="1" s="1"/>
  <c r="J72" i="1" s="1"/>
  <c r="D71" i="1"/>
  <c r="I71" i="1" s="1"/>
  <c r="D70" i="1"/>
  <c r="I70" i="1" s="1"/>
  <c r="D69" i="1"/>
  <c r="I69" i="1" s="1"/>
  <c r="D68" i="1"/>
  <c r="I68" i="1" s="1"/>
  <c r="D67" i="1"/>
  <c r="I67" i="1" s="1"/>
  <c r="D65" i="1"/>
  <c r="I65" i="1" s="1"/>
  <c r="D64" i="1"/>
  <c r="I64" i="1" s="1"/>
  <c r="D63" i="1"/>
  <c r="I63" i="1" s="1"/>
  <c r="D62" i="1"/>
  <c r="D61" i="1"/>
  <c r="D60" i="1"/>
  <c r="D59" i="1"/>
  <c r="I59" i="1" s="1"/>
  <c r="D58" i="1"/>
  <c r="I58" i="1" s="1"/>
  <c r="D57" i="1"/>
  <c r="D56" i="1"/>
  <c r="D54" i="1"/>
  <c r="I54" i="1" s="1"/>
  <c r="D53" i="1"/>
  <c r="I53" i="1" s="1"/>
  <c r="D52" i="1"/>
  <c r="H52" i="1" s="1"/>
  <c r="J52" i="1" s="1"/>
  <c r="D51" i="1"/>
  <c r="I51" i="1" s="1"/>
  <c r="D50" i="1"/>
  <c r="I50" i="1" s="1"/>
  <c r="D49" i="1"/>
  <c r="H49" i="1" s="1"/>
  <c r="J49" i="1" s="1"/>
  <c r="D46" i="1"/>
  <c r="H46" i="1" s="1"/>
  <c r="J46" i="1" s="1"/>
  <c r="D45" i="1"/>
  <c r="H45" i="1" s="1"/>
  <c r="J45" i="1" s="1"/>
  <c r="D43" i="1"/>
  <c r="H43" i="1" s="1"/>
  <c r="J43" i="1" s="1"/>
  <c r="D42" i="1"/>
  <c r="I42" i="1" s="1"/>
  <c r="D41" i="1"/>
  <c r="I41" i="1" s="1"/>
  <c r="D40" i="1"/>
  <c r="I40" i="1" s="1"/>
  <c r="D38" i="1"/>
  <c r="I38" i="1" s="1"/>
  <c r="D37" i="1"/>
  <c r="I37" i="1" s="1"/>
  <c r="D36" i="1"/>
  <c r="I36" i="1" s="1"/>
  <c r="D35" i="1"/>
  <c r="I35" i="1" s="1"/>
  <c r="D34" i="1"/>
  <c r="I34" i="1" s="1"/>
  <c r="D33" i="1"/>
  <c r="I33" i="1" s="1"/>
  <c r="D32" i="1"/>
  <c r="I32" i="1" s="1"/>
  <c r="D30" i="1"/>
  <c r="I30" i="1" s="1"/>
  <c r="D29" i="1"/>
  <c r="I29" i="1" s="1"/>
  <c r="D28" i="1"/>
  <c r="H28" i="1" s="1"/>
  <c r="J28" i="1" s="1"/>
  <c r="D26" i="1"/>
  <c r="H26" i="1" s="1"/>
  <c r="J26" i="1" s="1"/>
  <c r="D25" i="1"/>
  <c r="I25" i="1" s="1"/>
  <c r="D24" i="1"/>
  <c r="I24" i="1" s="1"/>
  <c r="D23" i="1"/>
  <c r="H23" i="1" s="1"/>
  <c r="J23" i="1" s="1"/>
  <c r="D22" i="1"/>
  <c r="H22" i="1" s="1"/>
  <c r="J22" i="1" s="1"/>
  <c r="D21" i="1"/>
  <c r="I21" i="1" s="1"/>
  <c r="D20" i="1"/>
  <c r="I20" i="1" s="1"/>
  <c r="D19" i="1"/>
  <c r="H19" i="1" s="1"/>
  <c r="J19" i="1" s="1"/>
  <c r="D18" i="1"/>
  <c r="H18" i="1" s="1"/>
  <c r="J18" i="1" s="1"/>
  <c r="D17" i="1"/>
  <c r="H17" i="1" s="1"/>
  <c r="J17" i="1" s="1"/>
  <c r="D16" i="1"/>
  <c r="I16" i="1" s="1"/>
  <c r="D15" i="1"/>
  <c r="I15" i="1" s="1"/>
  <c r="D14" i="1"/>
  <c r="I14" i="1" s="1"/>
  <c r="D13" i="1"/>
  <c r="I13" i="1" s="1"/>
  <c r="D11" i="1"/>
  <c r="I11" i="1" s="1"/>
  <c r="D9" i="1"/>
  <c r="D8" i="1"/>
  <c r="H8" i="1" s="1"/>
  <c r="J8" i="1" s="1"/>
  <c r="D7" i="1"/>
  <c r="D6" i="1"/>
  <c r="D5" i="1"/>
  <c r="H5" i="1" s="1"/>
  <c r="O340" i="1" l="1"/>
  <c r="O342" i="1"/>
  <c r="O343" i="1"/>
  <c r="O149" i="1"/>
  <c r="O64" i="1"/>
  <c r="O63" i="1"/>
  <c r="O153" i="1"/>
  <c r="O62" i="1"/>
  <c r="O60" i="1"/>
  <c r="O135" i="1"/>
  <c r="O136" i="1"/>
  <c r="J5" i="1"/>
  <c r="O139" i="1"/>
  <c r="O143" i="1"/>
  <c r="O131" i="1"/>
  <c r="O148" i="1"/>
  <c r="O150" i="1"/>
  <c r="O57" i="1"/>
  <c r="O335" i="1"/>
  <c r="O137" i="1"/>
  <c r="O61" i="1"/>
  <c r="O138" i="1"/>
  <c r="O151" i="1"/>
  <c r="O152" i="1"/>
  <c r="O59" i="1"/>
  <c r="O140" i="1"/>
  <c r="O58" i="1"/>
  <c r="O141" i="1"/>
  <c r="O236" i="1"/>
  <c r="O144" i="1"/>
  <c r="O132" i="1"/>
  <c r="O145" i="1"/>
  <c r="O337" i="1"/>
  <c r="O336" i="1"/>
  <c r="O56" i="1"/>
  <c r="O133" i="1"/>
  <c r="O146" i="1"/>
  <c r="O338" i="1"/>
  <c r="O65" i="1"/>
  <c r="O134" i="1"/>
  <c r="O147" i="1"/>
  <c r="O339" i="1"/>
  <c r="I22" i="2"/>
  <c r="K22" i="2" s="1"/>
  <c r="I94" i="2"/>
  <c r="K94" i="2" s="1"/>
  <c r="J123" i="2"/>
  <c r="I123" i="2"/>
  <c r="K123" i="2" s="1"/>
  <c r="I231" i="2"/>
  <c r="K231" i="2" s="1"/>
  <c r="J59" i="2"/>
  <c r="I59" i="2"/>
  <c r="K59" i="2" s="1"/>
  <c r="J141" i="2"/>
  <c r="I141" i="2"/>
  <c r="K141" i="2" s="1"/>
  <c r="J153" i="2"/>
  <c r="I153" i="2"/>
  <c r="K153" i="2" s="1"/>
  <c r="J246" i="2"/>
  <c r="I246" i="2"/>
  <c r="K246" i="2" s="1"/>
  <c r="I249" i="2"/>
  <c r="K249" i="2" s="1"/>
  <c r="J256" i="2"/>
  <c r="I256" i="2"/>
  <c r="K256" i="2" s="1"/>
  <c r="I269" i="2"/>
  <c r="K269" i="2" s="1"/>
  <c r="J273" i="2"/>
  <c r="I273" i="2"/>
  <c r="K273" i="2" s="1"/>
  <c r="I276" i="2"/>
  <c r="K276" i="2" s="1"/>
  <c r="J281" i="2"/>
  <c r="I281" i="2"/>
  <c r="K281" i="2" s="1"/>
  <c r="J288" i="2"/>
  <c r="I288" i="2"/>
  <c r="K288" i="2" s="1"/>
  <c r="J292" i="2"/>
  <c r="I292" i="2"/>
  <c r="K292" i="2" s="1"/>
  <c r="I295" i="2"/>
  <c r="K295" i="2" s="1"/>
  <c r="I302" i="2"/>
  <c r="K302" i="2" s="1"/>
  <c r="J305" i="2"/>
  <c r="I305" i="2"/>
  <c r="K305" i="2" s="1"/>
  <c r="I309" i="2"/>
  <c r="K309" i="2" s="1"/>
  <c r="J312" i="2"/>
  <c r="I312" i="2"/>
  <c r="K312" i="2" s="1"/>
  <c r="J315" i="2"/>
  <c r="I315" i="2"/>
  <c r="K315" i="2" s="1"/>
  <c r="J319" i="2"/>
  <c r="I319" i="2"/>
  <c r="K319" i="2" s="1"/>
  <c r="J326" i="2"/>
  <c r="I326" i="2"/>
  <c r="K326" i="2" s="1"/>
  <c r="I330" i="2"/>
  <c r="J330" i="2" s="1"/>
  <c r="I335" i="2"/>
  <c r="K335" i="2" s="1"/>
  <c r="J340" i="2"/>
  <c r="I340" i="2"/>
  <c r="K340" i="2" s="1"/>
  <c r="J136" i="2"/>
  <c r="I136" i="2"/>
  <c r="K136" i="2" s="1"/>
  <c r="J148" i="2"/>
  <c r="I148" i="2"/>
  <c r="K148" i="2" s="1"/>
  <c r="J348" i="2"/>
  <c r="I348" i="2"/>
  <c r="K348" i="2" s="1"/>
  <c r="J351" i="2"/>
  <c r="I351" i="2"/>
  <c r="K351" i="2" s="1"/>
  <c r="J359" i="2"/>
  <c r="I359" i="2"/>
  <c r="K359" i="2" s="1"/>
  <c r="I364" i="2"/>
  <c r="K364" i="2" s="1"/>
  <c r="I370" i="2"/>
  <c r="K370" i="2" s="1"/>
  <c r="J374" i="2"/>
  <c r="I374" i="2"/>
  <c r="K374" i="2" s="1"/>
  <c r="I379" i="2"/>
  <c r="K379" i="2" s="1"/>
  <c r="I382" i="2"/>
  <c r="K382" i="2" s="1"/>
  <c r="I395" i="2"/>
  <c r="K395" i="2" s="1"/>
  <c r="J398" i="2"/>
  <c r="I398" i="2"/>
  <c r="K398" i="2" s="1"/>
  <c r="I401" i="2"/>
  <c r="K401" i="2" s="1"/>
  <c r="J406" i="2"/>
  <c r="I406" i="2"/>
  <c r="K406" i="2" s="1"/>
  <c r="J410" i="2"/>
  <c r="I410" i="2"/>
  <c r="K410" i="2" s="1"/>
  <c r="J415" i="2"/>
  <c r="I415" i="2"/>
  <c r="K415" i="2" s="1"/>
  <c r="I425" i="2"/>
  <c r="K425" i="2" s="1"/>
  <c r="J430" i="2"/>
  <c r="I430" i="2"/>
  <c r="K430" i="2" s="1"/>
  <c r="I433" i="2"/>
  <c r="K433" i="2" s="1"/>
  <c r="I441" i="2"/>
  <c r="K441" i="2" s="1"/>
  <c r="J452" i="2"/>
  <c r="I452" i="2"/>
  <c r="K452" i="2" s="1"/>
  <c r="I456" i="2"/>
  <c r="K456" i="2" s="1"/>
  <c r="I465" i="2"/>
  <c r="K465" i="2" s="1"/>
  <c r="J468" i="2"/>
  <c r="I468" i="2"/>
  <c r="K468" i="2" s="1"/>
  <c r="J473" i="2"/>
  <c r="I473" i="2"/>
  <c r="K473" i="2" s="1"/>
  <c r="I477" i="2"/>
  <c r="K477" i="2" s="1"/>
  <c r="I495" i="2"/>
  <c r="K495" i="2" s="1"/>
  <c r="J498" i="2"/>
  <c r="I498" i="2"/>
  <c r="K498" i="2" s="1"/>
  <c r="I501" i="2"/>
  <c r="K501" i="2" s="1"/>
  <c r="J507" i="2"/>
  <c r="I507" i="2"/>
  <c r="K507" i="2" s="1"/>
  <c r="J511" i="2"/>
  <c r="I511" i="2"/>
  <c r="K511" i="2" s="1"/>
  <c r="I515" i="2"/>
  <c r="J515" i="2" s="1"/>
  <c r="J18" i="2"/>
  <c r="I18" i="2"/>
  <c r="K18" i="2" s="1"/>
  <c r="I21" i="2"/>
  <c r="K21" i="2" s="1"/>
  <c r="I24" i="2"/>
  <c r="K24" i="2" s="1"/>
  <c r="J28" i="2"/>
  <c r="I28" i="2"/>
  <c r="K28" i="2" s="1"/>
  <c r="J32" i="2"/>
  <c r="I32" i="2"/>
  <c r="K32" i="2" s="1"/>
  <c r="I42" i="2"/>
  <c r="K42" i="2" s="1"/>
  <c r="J46" i="2"/>
  <c r="I46" i="2"/>
  <c r="K46" i="2" s="1"/>
  <c r="I51" i="2"/>
  <c r="K51" i="2" s="1"/>
  <c r="J54" i="2"/>
  <c r="I54" i="2"/>
  <c r="K54" i="2" s="1"/>
  <c r="I60" i="2"/>
  <c r="K60" i="2" s="1"/>
  <c r="I67" i="2"/>
  <c r="K67" i="2" s="1"/>
  <c r="J70" i="2"/>
  <c r="I70" i="2"/>
  <c r="K70" i="2" s="1"/>
  <c r="I79" i="2"/>
  <c r="K79" i="2" s="1"/>
  <c r="I87" i="2"/>
  <c r="K87" i="2" s="1"/>
  <c r="J90" i="2"/>
  <c r="I90" i="2"/>
  <c r="K90" i="2" s="1"/>
  <c r="I93" i="2"/>
  <c r="K93" i="2" s="1"/>
  <c r="J96" i="2"/>
  <c r="I96" i="2"/>
  <c r="K96" i="2" s="1"/>
  <c r="I101" i="2"/>
  <c r="K101" i="2" s="1"/>
  <c r="I108" i="2"/>
  <c r="K108" i="2" s="1"/>
  <c r="J112" i="2"/>
  <c r="I112" i="2"/>
  <c r="K112" i="2" s="1"/>
  <c r="J115" i="2"/>
  <c r="I115" i="2"/>
  <c r="K115" i="2" s="1"/>
  <c r="J119" i="2"/>
  <c r="I119" i="2"/>
  <c r="K119" i="2" s="1"/>
  <c r="I122" i="2"/>
  <c r="K122" i="2" s="1"/>
  <c r="J126" i="2"/>
  <c r="I126" i="2"/>
  <c r="K126" i="2" s="1"/>
  <c r="J143" i="2"/>
  <c r="I143" i="2"/>
  <c r="K143" i="2" s="1"/>
  <c r="I155" i="2"/>
  <c r="K155" i="2" s="1"/>
  <c r="J161" i="2"/>
  <c r="I161" i="2"/>
  <c r="K161" i="2" s="1"/>
  <c r="J168" i="2"/>
  <c r="I168" i="2"/>
  <c r="K168" i="2" s="1"/>
  <c r="J172" i="2"/>
  <c r="I172" i="2"/>
  <c r="K172" i="2" s="1"/>
  <c r="J177" i="2"/>
  <c r="I177" i="2"/>
  <c r="K177" i="2" s="1"/>
  <c r="J181" i="2"/>
  <c r="I181" i="2"/>
  <c r="K181" i="2" s="1"/>
  <c r="J189" i="2"/>
  <c r="I189" i="2"/>
  <c r="K189" i="2" s="1"/>
  <c r="J194" i="2"/>
  <c r="I194" i="2"/>
  <c r="K194" i="2" s="1"/>
  <c r="J197" i="2"/>
  <c r="I197" i="2"/>
  <c r="K197" i="2" s="1"/>
  <c r="I200" i="2"/>
  <c r="K200" i="2" s="1"/>
  <c r="J204" i="2"/>
  <c r="I204" i="2"/>
  <c r="K204" i="2" s="1"/>
  <c r="J207" i="2"/>
  <c r="I207" i="2"/>
  <c r="K207" i="2" s="1"/>
  <c r="J210" i="2"/>
  <c r="I210" i="2"/>
  <c r="K210" i="2" s="1"/>
  <c r="I214" i="2"/>
  <c r="K214" i="2" s="1"/>
  <c r="J218" i="2"/>
  <c r="I218" i="2"/>
  <c r="K218" i="2" s="1"/>
  <c r="J222" i="2"/>
  <c r="I222" i="2"/>
  <c r="K222" i="2" s="1"/>
  <c r="J226" i="2"/>
  <c r="I226" i="2"/>
  <c r="K226" i="2" s="1"/>
  <c r="J229" i="2"/>
  <c r="I229" i="2"/>
  <c r="K229" i="2" s="1"/>
  <c r="J233" i="2"/>
  <c r="I233" i="2"/>
  <c r="K233" i="2" s="1"/>
  <c r="J137" i="2"/>
  <c r="I137" i="2"/>
  <c r="K137" i="2" s="1"/>
  <c r="J336" i="2"/>
  <c r="I336" i="2"/>
  <c r="K336" i="2" s="1"/>
  <c r="I61" i="2"/>
  <c r="K61" i="2" s="1"/>
  <c r="J132" i="2"/>
  <c r="I132" i="2"/>
  <c r="K132" i="2" s="1"/>
  <c r="I244" i="2"/>
  <c r="K244" i="2" s="1"/>
  <c r="I254" i="2"/>
  <c r="K254" i="2" s="1"/>
  <c r="J257" i="2"/>
  <c r="I257" i="2"/>
  <c r="K257" i="2" s="1"/>
  <c r="J263" i="2"/>
  <c r="I263" i="2"/>
  <c r="K263" i="2" s="1"/>
  <c r="J270" i="2"/>
  <c r="I270" i="2"/>
  <c r="K270" i="2" s="1"/>
  <c r="J274" i="2"/>
  <c r="I274" i="2"/>
  <c r="K274" i="2" s="1"/>
  <c r="I282" i="2"/>
  <c r="K282" i="2" s="1"/>
  <c r="I289" i="2"/>
  <c r="K289" i="2" s="1"/>
  <c r="I293" i="2"/>
  <c r="K293" i="2" s="1"/>
  <c r="J303" i="2"/>
  <c r="I303" i="2"/>
  <c r="K303" i="2" s="1"/>
  <c r="I313" i="2"/>
  <c r="K313" i="2" s="1"/>
  <c r="J320" i="2"/>
  <c r="I320" i="2"/>
  <c r="K320" i="2" s="1"/>
  <c r="I323" i="2"/>
  <c r="K323" i="2" s="1"/>
  <c r="J349" i="2"/>
  <c r="I349" i="2"/>
  <c r="K349" i="2" s="1"/>
  <c r="J356" i="2"/>
  <c r="I356" i="2"/>
  <c r="K356" i="2" s="1"/>
  <c r="I362" i="2"/>
  <c r="K362" i="2" s="1"/>
  <c r="I365" i="2"/>
  <c r="K365" i="2" s="1"/>
  <c r="J368" i="2"/>
  <c r="I368" i="2"/>
  <c r="K368" i="2" s="1"/>
  <c r="J383" i="2"/>
  <c r="I383" i="2"/>
  <c r="K383" i="2" s="1"/>
  <c r="J387" i="2"/>
  <c r="I387" i="2"/>
  <c r="K387" i="2" s="1"/>
  <c r="J391" i="2"/>
  <c r="I391" i="2"/>
  <c r="K391" i="2" s="1"/>
  <c r="J396" i="2"/>
  <c r="I396" i="2"/>
  <c r="K396" i="2" s="1"/>
  <c r="I399" i="2"/>
  <c r="K399" i="2" s="1"/>
  <c r="I407" i="2"/>
  <c r="K407" i="2" s="1"/>
  <c r="J419" i="2"/>
  <c r="I419" i="2"/>
  <c r="K419" i="2" s="1"/>
  <c r="J428" i="2"/>
  <c r="I428" i="2"/>
  <c r="K428" i="2" s="1"/>
  <c r="I439" i="2"/>
  <c r="K439" i="2" s="1"/>
  <c r="J443" i="2"/>
  <c r="I443" i="2"/>
  <c r="K443" i="2" s="1"/>
  <c r="J446" i="2"/>
  <c r="I446" i="2"/>
  <c r="K446" i="2" s="1"/>
  <c r="J449" i="2"/>
  <c r="I449" i="2"/>
  <c r="K449" i="2" s="1"/>
  <c r="I454" i="2"/>
  <c r="K454" i="2" s="1"/>
  <c r="J459" i="2"/>
  <c r="I459" i="2"/>
  <c r="K459" i="2" s="1"/>
  <c r="I469" i="2"/>
  <c r="K469" i="2" s="1"/>
  <c r="J474" i="2"/>
  <c r="I474" i="2"/>
  <c r="K474" i="2" s="1"/>
  <c r="J486" i="2"/>
  <c r="I486" i="2"/>
  <c r="K486" i="2" s="1"/>
  <c r="J490" i="2"/>
  <c r="I490" i="2"/>
  <c r="K490" i="2" s="1"/>
  <c r="J496" i="2"/>
  <c r="I496" i="2"/>
  <c r="K496" i="2" s="1"/>
  <c r="J499" i="2"/>
  <c r="I499" i="2"/>
  <c r="K499" i="2" s="1"/>
  <c r="I516" i="2"/>
  <c r="J516" i="2" s="1"/>
  <c r="J19" i="2"/>
  <c r="I19" i="2"/>
  <c r="K19" i="2" s="1"/>
  <c r="J25" i="2"/>
  <c r="I25" i="2"/>
  <c r="K25" i="2" s="1"/>
  <c r="I29" i="2"/>
  <c r="K29" i="2" s="1"/>
  <c r="J33" i="2"/>
  <c r="I33" i="2"/>
  <c r="K33" i="2" s="1"/>
  <c r="J36" i="2"/>
  <c r="I36" i="2"/>
  <c r="K36" i="2" s="1"/>
  <c r="I43" i="2"/>
  <c r="K43" i="2" s="1"/>
  <c r="J71" i="2"/>
  <c r="I71" i="2"/>
  <c r="K71" i="2" s="1"/>
  <c r="J74" i="2"/>
  <c r="I74" i="2"/>
  <c r="K74" i="2" s="1"/>
  <c r="I77" i="2"/>
  <c r="K77" i="2" s="1"/>
  <c r="I80" i="2"/>
  <c r="K80" i="2" s="1"/>
  <c r="J88" i="2"/>
  <c r="I88" i="2"/>
  <c r="K88" i="2" s="1"/>
  <c r="I102" i="2"/>
  <c r="K102" i="2" s="1"/>
  <c r="I106" i="2"/>
  <c r="K106" i="2" s="1"/>
  <c r="I113" i="2"/>
  <c r="K113" i="2" s="1"/>
  <c r="J120" i="2"/>
  <c r="I120" i="2"/>
  <c r="K120" i="2" s="1"/>
  <c r="J150" i="2"/>
  <c r="I150" i="2"/>
  <c r="K150" i="2" s="1"/>
  <c r="J156" i="2"/>
  <c r="I156" i="2"/>
  <c r="K156" i="2" s="1"/>
  <c r="I166" i="2"/>
  <c r="K166" i="2" s="1"/>
  <c r="I169" i="2"/>
  <c r="K169" i="2" s="1"/>
  <c r="J192" i="2"/>
  <c r="I192" i="2"/>
  <c r="K192" i="2" s="1"/>
  <c r="I198" i="2"/>
  <c r="K198" i="2" s="1"/>
  <c r="I201" i="2"/>
  <c r="K201" i="2" s="1"/>
  <c r="I205" i="2"/>
  <c r="K205" i="2" s="1"/>
  <c r="J219" i="2"/>
  <c r="I219" i="2"/>
  <c r="K219" i="2" s="1"/>
  <c r="J223" i="2"/>
  <c r="I223" i="2"/>
  <c r="K223" i="2" s="1"/>
  <c r="I227" i="2"/>
  <c r="K227" i="2" s="1"/>
  <c r="J337" i="2"/>
  <c r="I337" i="2"/>
  <c r="K337" i="2" s="1"/>
  <c r="J145" i="2"/>
  <c r="I145" i="2"/>
  <c r="K145" i="2" s="1"/>
  <c r="J343" i="2"/>
  <c r="I343" i="2"/>
  <c r="K343" i="2" s="1"/>
  <c r="J242" i="2"/>
  <c r="I242" i="2"/>
  <c r="K242" i="2" s="1"/>
  <c r="J251" i="2"/>
  <c r="I251" i="2"/>
  <c r="K251" i="2" s="1"/>
  <c r="I258" i="2"/>
  <c r="K258" i="2" s="1"/>
  <c r="I261" i="2"/>
  <c r="K261" i="2" s="1"/>
  <c r="J264" i="2"/>
  <c r="I264" i="2"/>
  <c r="K264" i="2" s="1"/>
  <c r="J268" i="2"/>
  <c r="I268" i="2"/>
  <c r="K268" i="2" s="1"/>
  <c r="J272" i="2"/>
  <c r="I272" i="2"/>
  <c r="K272" i="2" s="1"/>
  <c r="J280" i="2"/>
  <c r="I280" i="2"/>
  <c r="K280" i="2" s="1"/>
  <c r="I291" i="2"/>
  <c r="K291" i="2" s="1"/>
  <c r="J294" i="2"/>
  <c r="I294" i="2"/>
  <c r="K294" i="2" s="1"/>
  <c r="J297" i="2"/>
  <c r="I297" i="2"/>
  <c r="K297" i="2" s="1"/>
  <c r="J301" i="2"/>
  <c r="I301" i="2"/>
  <c r="K301" i="2" s="1"/>
  <c r="J307" i="2"/>
  <c r="I307" i="2"/>
  <c r="K307" i="2" s="1"/>
  <c r="I321" i="2"/>
  <c r="K321" i="2" s="1"/>
  <c r="I329" i="2"/>
  <c r="J329" i="2" s="1"/>
  <c r="J134" i="2"/>
  <c r="I134" i="2"/>
  <c r="K134" i="2" s="1"/>
  <c r="J146" i="2"/>
  <c r="I146" i="2"/>
  <c r="K146" i="2" s="1"/>
  <c r="J345" i="2"/>
  <c r="I345" i="2"/>
  <c r="K345" i="2" s="1"/>
  <c r="I350" i="2"/>
  <c r="K350" i="2" s="1"/>
  <c r="J353" i="2"/>
  <c r="I353" i="2"/>
  <c r="K353" i="2" s="1"/>
  <c r="I357" i="2"/>
  <c r="K357" i="2" s="1"/>
  <c r="J363" i="2"/>
  <c r="I363" i="2"/>
  <c r="K363" i="2" s="1"/>
  <c r="I381" i="2"/>
  <c r="K381" i="2" s="1"/>
  <c r="I384" i="2"/>
  <c r="K384" i="2" s="1"/>
  <c r="I388" i="2"/>
  <c r="K388" i="2" s="1"/>
  <c r="I397" i="2"/>
  <c r="K397" i="2" s="1"/>
  <c r="J400" i="2"/>
  <c r="I400" i="2"/>
  <c r="K400" i="2" s="1"/>
  <c r="I404" i="2"/>
  <c r="K404" i="2" s="1"/>
  <c r="J408" i="2"/>
  <c r="I408" i="2"/>
  <c r="K408" i="2" s="1"/>
  <c r="I412" i="2"/>
  <c r="K412" i="2" s="1"/>
  <c r="J424" i="2"/>
  <c r="I424" i="2"/>
  <c r="K424" i="2" s="1"/>
  <c r="I429" i="2"/>
  <c r="K429" i="2" s="1"/>
  <c r="J432" i="2"/>
  <c r="I432" i="2"/>
  <c r="K432" i="2" s="1"/>
  <c r="I435" i="2"/>
  <c r="K435" i="2" s="1"/>
  <c r="J440" i="2"/>
  <c r="I440" i="2"/>
  <c r="K440" i="2" s="1"/>
  <c r="I444" i="2"/>
  <c r="K444" i="2" s="1"/>
  <c r="J447" i="2"/>
  <c r="I447" i="2"/>
  <c r="K447" i="2" s="1"/>
  <c r="I450" i="2"/>
  <c r="K450" i="2" s="1"/>
  <c r="J455" i="2"/>
  <c r="I455" i="2"/>
  <c r="K455" i="2" s="1"/>
  <c r="I461" i="2"/>
  <c r="K461" i="2" s="1"/>
  <c r="J467" i="2"/>
  <c r="I467" i="2"/>
  <c r="K467" i="2" s="1"/>
  <c r="I475" i="2"/>
  <c r="K475" i="2" s="1"/>
  <c r="I481" i="2"/>
  <c r="K481" i="2" s="1"/>
  <c r="J494" i="2"/>
  <c r="I494" i="2"/>
  <c r="K494" i="2" s="1"/>
  <c r="I497" i="2"/>
  <c r="K497" i="2" s="1"/>
  <c r="J500" i="2"/>
  <c r="I500" i="2"/>
  <c r="K500" i="2" s="1"/>
  <c r="I506" i="2"/>
  <c r="K506" i="2" s="1"/>
  <c r="J510" i="2"/>
  <c r="I510" i="2"/>
  <c r="K510" i="2" s="1"/>
  <c r="I514" i="2"/>
  <c r="J514" i="2" s="1"/>
  <c r="I165" i="2"/>
  <c r="K165" i="2" s="1"/>
  <c r="J149" i="2"/>
  <c r="I149" i="2"/>
  <c r="K149" i="2" s="1"/>
  <c r="I316" i="2"/>
  <c r="K316" i="2" s="1"/>
  <c r="I331" i="2"/>
  <c r="J331" i="2" s="1"/>
  <c r="I508" i="2"/>
  <c r="K508" i="2" s="1"/>
  <c r="J16" i="2"/>
  <c r="I16" i="2"/>
  <c r="K16" i="2" s="1"/>
  <c r="J52" i="2"/>
  <c r="I52" i="2"/>
  <c r="K52" i="2" s="1"/>
  <c r="J91" i="2"/>
  <c r="I91" i="2"/>
  <c r="K91" i="2" s="1"/>
  <c r="J116" i="2"/>
  <c r="I116" i="2"/>
  <c r="K116" i="2" s="1"/>
  <c r="I159" i="2"/>
  <c r="K159" i="2" s="1"/>
  <c r="I211" i="2"/>
  <c r="K211" i="2" s="1"/>
  <c r="J151" i="2"/>
  <c r="I151" i="2"/>
  <c r="K151" i="2" s="1"/>
  <c r="J325" i="2"/>
  <c r="I325" i="2"/>
  <c r="K325" i="2" s="1"/>
  <c r="I332" i="2"/>
  <c r="J332" i="2" s="1"/>
  <c r="J338" i="2"/>
  <c r="I338" i="2"/>
  <c r="K338" i="2" s="1"/>
  <c r="J17" i="2"/>
  <c r="I17" i="2"/>
  <c r="K17" i="2" s="1"/>
  <c r="J23" i="2"/>
  <c r="I23" i="2"/>
  <c r="K23" i="2" s="1"/>
  <c r="J26" i="2"/>
  <c r="I26" i="2"/>
  <c r="K26" i="2" s="1"/>
  <c r="I30" i="2"/>
  <c r="K30" i="2" s="1"/>
  <c r="I34" i="2"/>
  <c r="K34" i="2" s="1"/>
  <c r="J41" i="2"/>
  <c r="I41" i="2"/>
  <c r="K41" i="2" s="1"/>
  <c r="J45" i="2"/>
  <c r="I45" i="2"/>
  <c r="K45" i="2" s="1"/>
  <c r="J50" i="2"/>
  <c r="I50" i="2"/>
  <c r="K50" i="2" s="1"/>
  <c r="I53" i="2"/>
  <c r="K53" i="2" s="1"/>
  <c r="J58" i="2"/>
  <c r="I58" i="2"/>
  <c r="K58" i="2" s="1"/>
  <c r="J64" i="2"/>
  <c r="I64" i="2"/>
  <c r="K64" i="2" s="1"/>
  <c r="I69" i="2"/>
  <c r="K69" i="2" s="1"/>
  <c r="J78" i="2"/>
  <c r="I78" i="2"/>
  <c r="K78" i="2" s="1"/>
  <c r="J81" i="2"/>
  <c r="I81" i="2"/>
  <c r="K81" i="2" s="1"/>
  <c r="J85" i="2"/>
  <c r="I85" i="2"/>
  <c r="K85" i="2" s="1"/>
  <c r="J89" i="2"/>
  <c r="I89" i="2"/>
  <c r="K89" i="2" s="1"/>
  <c r="J92" i="2"/>
  <c r="I92" i="2"/>
  <c r="K92" i="2" s="1"/>
  <c r="J95" i="2"/>
  <c r="I95" i="2"/>
  <c r="K95" i="2" s="1"/>
  <c r="I107" i="2"/>
  <c r="K107" i="2" s="1"/>
  <c r="J110" i="2"/>
  <c r="I110" i="2"/>
  <c r="K110" i="2" s="1"/>
  <c r="J114" i="2"/>
  <c r="I114" i="2"/>
  <c r="K114" i="2" s="1"/>
  <c r="J117" i="2"/>
  <c r="I117" i="2"/>
  <c r="K117" i="2" s="1"/>
  <c r="J124" i="2"/>
  <c r="I124" i="2"/>
  <c r="K124" i="2" s="1"/>
  <c r="J140" i="2"/>
  <c r="I140" i="2"/>
  <c r="K140" i="2" s="1"/>
  <c r="J152" i="2"/>
  <c r="I152" i="2"/>
  <c r="K152" i="2" s="1"/>
  <c r="I157" i="2"/>
  <c r="K157" i="2" s="1"/>
  <c r="J160" i="2"/>
  <c r="I160" i="2"/>
  <c r="K160" i="2" s="1"/>
  <c r="J167" i="2"/>
  <c r="I167" i="2"/>
  <c r="K167" i="2" s="1"/>
  <c r="I171" i="2"/>
  <c r="K171" i="2" s="1"/>
  <c r="J176" i="2"/>
  <c r="I176" i="2"/>
  <c r="K176" i="2" s="1"/>
  <c r="J180" i="2"/>
  <c r="I180" i="2"/>
  <c r="K180" i="2" s="1"/>
  <c r="I184" i="2"/>
  <c r="K184" i="2" s="1"/>
  <c r="I188" i="2"/>
  <c r="K188" i="2" s="1"/>
  <c r="I196" i="2"/>
  <c r="K196" i="2" s="1"/>
  <c r="J199" i="2"/>
  <c r="I199" i="2"/>
  <c r="K199" i="2" s="1"/>
  <c r="I203" i="2"/>
  <c r="K203" i="2" s="1"/>
  <c r="I206" i="2"/>
  <c r="K206" i="2" s="1"/>
  <c r="J209" i="2"/>
  <c r="I209" i="2"/>
  <c r="K209" i="2" s="1"/>
  <c r="J212" i="2"/>
  <c r="I212" i="2"/>
  <c r="K212" i="2" s="1"/>
  <c r="I217" i="2"/>
  <c r="K217" i="2" s="1"/>
  <c r="J221" i="2"/>
  <c r="I221" i="2"/>
  <c r="K221" i="2" s="1"/>
  <c r="I232" i="2"/>
  <c r="K232" i="2" s="1"/>
  <c r="J236" i="2"/>
  <c r="I236" i="2"/>
  <c r="K236" i="2" s="1"/>
  <c r="J339" i="2"/>
  <c r="I339" i="2"/>
  <c r="K339" i="2" s="1"/>
  <c r="J158" i="2"/>
  <c r="I158" i="2"/>
  <c r="K158" i="2" s="1"/>
  <c r="I247" i="2"/>
  <c r="K247" i="2" s="1"/>
  <c r="I279" i="2"/>
  <c r="K279" i="2" s="1"/>
  <c r="I310" i="2"/>
  <c r="K310" i="2" s="1"/>
  <c r="J138" i="2"/>
  <c r="I138" i="2"/>
  <c r="K138" i="2" s="1"/>
  <c r="I5" i="2"/>
  <c r="I84" i="2"/>
  <c r="K84" i="2" s="1"/>
  <c r="J175" i="2"/>
  <c r="I175" i="2"/>
  <c r="K175" i="2" s="1"/>
  <c r="J234" i="2"/>
  <c r="I234" i="2"/>
  <c r="K234" i="2" s="1"/>
  <c r="J139" i="2"/>
  <c r="I139" i="2"/>
  <c r="K139" i="2" s="1"/>
  <c r="J248" i="2"/>
  <c r="I248" i="2"/>
  <c r="K248" i="2" s="1"/>
  <c r="I275" i="2"/>
  <c r="K275" i="2" s="1"/>
  <c r="J304" i="2"/>
  <c r="I304" i="2"/>
  <c r="K304" i="2" s="1"/>
  <c r="I318" i="2"/>
  <c r="K318" i="2" s="1"/>
  <c r="J135" i="2"/>
  <c r="I135" i="2"/>
  <c r="K135" i="2" s="1"/>
  <c r="J14" i="2"/>
  <c r="I14" i="2"/>
  <c r="K14" i="2" s="1"/>
  <c r="I13" i="2"/>
  <c r="K13" i="2" s="1"/>
  <c r="I9" i="2"/>
  <c r="K9" i="2" s="1"/>
  <c r="I7" i="2"/>
  <c r="K7" i="2" s="1"/>
  <c r="J211" i="2"/>
  <c r="J321" i="2"/>
  <c r="J289" i="2"/>
  <c r="J29" i="2"/>
  <c r="J254" i="2"/>
  <c r="J69" i="2"/>
  <c r="J200" i="2"/>
  <c r="J433" i="2"/>
  <c r="J244" i="2"/>
  <c r="J77" i="2"/>
  <c r="J53" i="2"/>
  <c r="J80" i="2"/>
  <c r="J249" i="2"/>
  <c r="J67" i="2"/>
  <c r="J247" i="2"/>
  <c r="J43" i="2"/>
  <c r="J365" i="2"/>
  <c r="J379" i="2"/>
  <c r="K63" i="2"/>
  <c r="J94" i="2"/>
  <c r="J258" i="2"/>
  <c r="J323" i="2"/>
  <c r="J357" i="2"/>
  <c r="J196" i="2"/>
  <c r="J444" i="2"/>
  <c r="J101" i="2"/>
  <c r="J184" i="2"/>
  <c r="J13" i="2"/>
  <c r="J87" i="2"/>
  <c r="J206" i="2"/>
  <c r="J293" i="2"/>
  <c r="J275" i="2"/>
  <c r="J441" i="2"/>
  <c r="J107" i="2"/>
  <c r="J159" i="2"/>
  <c r="J193" i="2"/>
  <c r="K193" i="2"/>
  <c r="J437" i="2"/>
  <c r="K437" i="2"/>
  <c r="J42" i="2"/>
  <c r="K262" i="2"/>
  <c r="J262" i="2"/>
  <c r="J401" i="2"/>
  <c r="J456" i="2"/>
  <c r="J108" i="2"/>
  <c r="J431" i="2"/>
  <c r="K431" i="2"/>
  <c r="J102" i="2"/>
  <c r="J121" i="2"/>
  <c r="K121" i="2"/>
  <c r="J260" i="2"/>
  <c r="K260" i="2"/>
  <c r="J295" i="2"/>
  <c r="K298" i="2"/>
  <c r="J298" i="2"/>
  <c r="J21" i="2"/>
  <c r="J165" i="2"/>
  <c r="J205" i="2"/>
  <c r="J508" i="2"/>
  <c r="J276" i="2"/>
  <c r="J316" i="2"/>
  <c r="J488" i="2"/>
  <c r="K488" i="2"/>
  <c r="J296" i="2"/>
  <c r="K296" i="2"/>
  <c r="J506" i="2"/>
  <c r="K512" i="2"/>
  <c r="J512" i="2"/>
  <c r="J79" i="2"/>
  <c r="J195" i="2"/>
  <c r="K195" i="2"/>
  <c r="J214" i="2"/>
  <c r="J227" i="2"/>
  <c r="J261" i="2"/>
  <c r="J390" i="2"/>
  <c r="K390" i="2"/>
  <c r="J106" i="2"/>
  <c r="J439" i="2"/>
  <c r="J15" i="2"/>
  <c r="K15" i="2"/>
  <c r="K225" i="2"/>
  <c r="J225" i="2"/>
  <c r="J404" i="2"/>
  <c r="J411" i="2"/>
  <c r="K411" i="2"/>
  <c r="J63" i="2"/>
  <c r="J157" i="2"/>
  <c r="K240" i="2"/>
  <c r="J240" i="2"/>
  <c r="J392" i="2"/>
  <c r="K392" i="2"/>
  <c r="K421" i="2"/>
  <c r="J421" i="2"/>
  <c r="J445" i="2"/>
  <c r="K445" i="2"/>
  <c r="J61" i="2"/>
  <c r="J407" i="2"/>
  <c r="J188" i="2"/>
  <c r="J82" i="2"/>
  <c r="K82" i="2"/>
  <c r="K144" i="2"/>
  <c r="K380" i="2"/>
  <c r="J380" i="2"/>
  <c r="J501" i="2"/>
  <c r="J350" i="2"/>
  <c r="J450" i="2"/>
  <c r="J454" i="2"/>
  <c r="J22" i="2"/>
  <c r="J24" i="2"/>
  <c r="J30" i="2"/>
  <c r="J231" i="2"/>
  <c r="J399" i="2"/>
  <c r="J429" i="2"/>
  <c r="J397" i="2"/>
  <c r="J465" i="2"/>
  <c r="J497" i="2"/>
  <c r="K65" i="2"/>
  <c r="J166" i="2"/>
  <c r="J495" i="2"/>
  <c r="J65" i="2"/>
  <c r="J198" i="2"/>
  <c r="J217" i="2"/>
  <c r="J302" i="2"/>
  <c r="K38" i="2"/>
  <c r="J38" i="2"/>
  <c r="J76" i="2"/>
  <c r="K76" i="2"/>
  <c r="J109" i="2"/>
  <c r="K109" i="2"/>
  <c r="J131" i="2"/>
  <c r="K131" i="2"/>
  <c r="K183" i="2"/>
  <c r="J183" i="2"/>
  <c r="J250" i="2"/>
  <c r="K250" i="2"/>
  <c r="K300" i="2"/>
  <c r="J300" i="2"/>
  <c r="K355" i="2"/>
  <c r="J355" i="2"/>
  <c r="J367" i="2"/>
  <c r="K367" i="2"/>
  <c r="K62" i="2"/>
  <c r="J62" i="2"/>
  <c r="K147" i="2"/>
  <c r="J147" i="2"/>
  <c r="J169" i="2"/>
  <c r="J232" i="2"/>
  <c r="J265" i="2"/>
  <c r="K265" i="2"/>
  <c r="J376" i="2"/>
  <c r="K376" i="2"/>
  <c r="K99" i="2"/>
  <c r="J99" i="2"/>
  <c r="J291" i="2"/>
  <c r="J412" i="2"/>
  <c r="J423" i="2"/>
  <c r="K423" i="2"/>
  <c r="J503" i="2"/>
  <c r="K503" i="2"/>
  <c r="K56" i="2"/>
  <c r="J105" i="2"/>
  <c r="K105" i="2"/>
  <c r="K127" i="2"/>
  <c r="J127" i="2"/>
  <c r="J155" i="2"/>
  <c r="J186" i="2"/>
  <c r="K186" i="2"/>
  <c r="J269" i="2"/>
  <c r="J310" i="2"/>
  <c r="K322" i="2"/>
  <c r="J322" i="2"/>
  <c r="J352" i="2"/>
  <c r="K352" i="2"/>
  <c r="J417" i="2"/>
  <c r="K417" i="2"/>
  <c r="J463" i="2"/>
  <c r="K463" i="2"/>
  <c r="J34" i="2"/>
  <c r="J56" i="2"/>
  <c r="J60" i="2"/>
  <c r="J72" i="2"/>
  <c r="K72" i="2"/>
  <c r="J113" i="2"/>
  <c r="J215" i="2"/>
  <c r="K215" i="2"/>
  <c r="J318" i="2"/>
  <c r="K420" i="2"/>
  <c r="J420" i="2"/>
  <c r="J479" i="2"/>
  <c r="K479" i="2"/>
  <c r="J40" i="2"/>
  <c r="K40" i="2"/>
  <c r="K49" i="2"/>
  <c r="J49" i="2"/>
  <c r="K68" i="2"/>
  <c r="J68" i="2"/>
  <c r="J93" i="2"/>
  <c r="J122" i="2"/>
  <c r="J163" i="2"/>
  <c r="K163" i="2"/>
  <c r="K266" i="2"/>
  <c r="J266" i="2"/>
  <c r="J313" i="2"/>
  <c r="J434" i="2"/>
  <c r="K434" i="2"/>
  <c r="J466" i="2"/>
  <c r="K466" i="2"/>
  <c r="J11" i="2"/>
  <c r="K11" i="2"/>
  <c r="K20" i="2"/>
  <c r="J20" i="2"/>
  <c r="L517" i="2"/>
  <c r="B6" i="7" s="1" a="1"/>
  <c r="B6" i="7" s="1"/>
  <c r="J171" i="2"/>
  <c r="J259" i="2"/>
  <c r="K259" i="2"/>
  <c r="J381" i="2"/>
  <c r="J37" i="2"/>
  <c r="K37" i="2"/>
  <c r="J100" i="2"/>
  <c r="K100" i="2"/>
  <c r="J128" i="2"/>
  <c r="K128" i="2"/>
  <c r="J178" i="2"/>
  <c r="K178" i="2"/>
  <c r="J311" i="2"/>
  <c r="K311" i="2"/>
  <c r="K366" i="2"/>
  <c r="J366" i="2"/>
  <c r="J371" i="2"/>
  <c r="K371" i="2"/>
  <c r="J8" i="2"/>
  <c r="K8" i="2"/>
  <c r="K133" i="2"/>
  <c r="J133" i="2"/>
  <c r="J255" i="2"/>
  <c r="K255" i="2"/>
  <c r="K35" i="2"/>
  <c r="J35" i="2"/>
  <c r="J73" i="2"/>
  <c r="K73" i="2"/>
  <c r="J144" i="2"/>
  <c r="K245" i="2"/>
  <c r="J245" i="2"/>
  <c r="J314" i="2"/>
  <c r="K314" i="2"/>
  <c r="J364" i="2"/>
  <c r="K375" i="2"/>
  <c r="J375" i="2"/>
  <c r="K6" i="2"/>
  <c r="K164" i="2"/>
  <c r="J164" i="2"/>
  <c r="J228" i="2"/>
  <c r="K228" i="2"/>
  <c r="J252" i="2"/>
  <c r="K252" i="2"/>
  <c r="J362" i="2"/>
  <c r="J369" i="2"/>
  <c r="K369" i="2"/>
  <c r="J469" i="2"/>
  <c r="K487" i="2"/>
  <c r="J487" i="2"/>
  <c r="K185" i="2"/>
  <c r="J185" i="2"/>
  <c r="J306" i="2"/>
  <c r="K306" i="2"/>
  <c r="J342" i="2"/>
  <c r="K342" i="2"/>
  <c r="J372" i="2"/>
  <c r="K372" i="2"/>
  <c r="J388" i="2"/>
  <c r="J395" i="2"/>
  <c r="J416" i="2"/>
  <c r="K416" i="2"/>
  <c r="J462" i="2"/>
  <c r="K462" i="2"/>
  <c r="K75" i="2"/>
  <c r="J75" i="2"/>
  <c r="J208" i="2"/>
  <c r="K208" i="2"/>
  <c r="J403" i="2"/>
  <c r="K403" i="2"/>
  <c r="K57" i="2"/>
  <c r="J57" i="2"/>
  <c r="J201" i="2"/>
  <c r="J282" i="2"/>
  <c r="J309" i="2"/>
  <c r="K448" i="2"/>
  <c r="J448" i="2"/>
  <c r="J470" i="2"/>
  <c r="K470" i="2"/>
  <c r="J84" i="2"/>
  <c r="J370" i="2"/>
  <c r="J461" i="2"/>
  <c r="K484" i="2"/>
  <c r="J484" i="2"/>
  <c r="J464" i="2"/>
  <c r="K464" i="2"/>
  <c r="K103" i="2"/>
  <c r="J103" i="2"/>
  <c r="K243" i="2"/>
  <c r="J243" i="2"/>
  <c r="K385" i="2"/>
  <c r="J385" i="2"/>
  <c r="K418" i="2"/>
  <c r="J418" i="2"/>
  <c r="J475" i="2"/>
  <c r="K241" i="2"/>
  <c r="J241" i="2"/>
  <c r="J287" i="2"/>
  <c r="K287" i="2"/>
  <c r="K327" i="2"/>
  <c r="J327" i="2"/>
  <c r="J51" i="2"/>
  <c r="J203" i="2"/>
  <c r="J279" i="2"/>
  <c r="J382" i="2"/>
  <c r="J384" i="2"/>
  <c r="J425" i="2"/>
  <c r="J435" i="2"/>
  <c r="J477" i="2"/>
  <c r="J481" i="2"/>
  <c r="H60" i="1"/>
  <c r="J60" i="1" s="1"/>
  <c r="H145" i="1"/>
  <c r="J145" i="1" s="1"/>
  <c r="H121" i="1"/>
  <c r="J121" i="1" s="1"/>
  <c r="H248" i="1"/>
  <c r="J248" i="1" s="1"/>
  <c r="H96" i="1"/>
  <c r="J96" i="1" s="1"/>
  <c r="H264" i="1"/>
  <c r="J264" i="1" s="1"/>
  <c r="H486" i="1"/>
  <c r="J486" i="1" s="1"/>
  <c r="H506" i="1"/>
  <c r="J506" i="1" s="1"/>
  <c r="I82" i="1"/>
  <c r="I113" i="1"/>
  <c r="I282" i="1"/>
  <c r="H503" i="1"/>
  <c r="J503" i="1" s="1"/>
  <c r="H136" i="1"/>
  <c r="J136" i="1" s="1"/>
  <c r="H343" i="1"/>
  <c r="J343" i="1" s="1"/>
  <c r="H337" i="1"/>
  <c r="J337" i="1" s="1"/>
  <c r="H62" i="1"/>
  <c r="J62" i="1" s="1"/>
  <c r="H57" i="1"/>
  <c r="J57" i="1" s="1"/>
  <c r="J58" i="1"/>
  <c r="H487" i="1"/>
  <c r="J487" i="1" s="1"/>
  <c r="H122" i="1"/>
  <c r="J122" i="1" s="1"/>
  <c r="H144" i="1"/>
  <c r="J144" i="1" s="1"/>
  <c r="H61" i="1"/>
  <c r="J61" i="1" s="1"/>
  <c r="H132" i="1"/>
  <c r="J132" i="1" s="1"/>
  <c r="H265" i="1"/>
  <c r="J265" i="1" s="1"/>
  <c r="I345" i="1"/>
  <c r="H184" i="1"/>
  <c r="J184" i="1" s="1"/>
  <c r="H185" i="1"/>
  <c r="J185" i="1" s="1"/>
  <c r="H133" i="1"/>
  <c r="J133" i="1" s="1"/>
  <c r="H36" i="1"/>
  <c r="J36" i="1" s="1"/>
  <c r="H298" i="1"/>
  <c r="J298" i="1" s="1"/>
  <c r="I415" i="1"/>
  <c r="H131" i="1"/>
  <c r="J131" i="1" s="1"/>
  <c r="I301" i="1"/>
  <c r="H37" i="1"/>
  <c r="J37" i="1" s="1"/>
  <c r="H303" i="1"/>
  <c r="J303" i="1" s="1"/>
  <c r="I462" i="1"/>
  <c r="H153" i="1"/>
  <c r="J153" i="1" s="1"/>
  <c r="H146" i="1"/>
  <c r="J146" i="1" s="1"/>
  <c r="H149" i="1"/>
  <c r="J149" i="1" s="1"/>
  <c r="H150" i="1"/>
  <c r="J150" i="1" s="1"/>
  <c r="H140" i="1"/>
  <c r="J140" i="1" s="1"/>
  <c r="H141" i="1"/>
  <c r="J141" i="1" s="1"/>
  <c r="H114" i="1"/>
  <c r="J114" i="1" s="1"/>
  <c r="I463" i="1"/>
  <c r="I321" i="1"/>
  <c r="I403" i="1"/>
  <c r="I45" i="1"/>
  <c r="I49" i="1"/>
  <c r="I417" i="1"/>
  <c r="H186" i="1"/>
  <c r="J186" i="1" s="1"/>
  <c r="I60" i="1"/>
  <c r="I431" i="1"/>
  <c r="H201" i="1"/>
  <c r="J201" i="1" s="1"/>
  <c r="I72" i="1"/>
  <c r="H100" i="1"/>
  <c r="J100" i="1" s="1"/>
  <c r="H246" i="1"/>
  <c r="J246" i="1" s="1"/>
  <c r="H419" i="1"/>
  <c r="J419" i="1" s="1"/>
  <c r="I84" i="1"/>
  <c r="I280" i="1"/>
  <c r="I434" i="1"/>
  <c r="I131" i="1"/>
  <c r="I464" i="1"/>
  <c r="H29" i="1"/>
  <c r="J29" i="1" s="1"/>
  <c r="I484" i="1"/>
  <c r="I17" i="1"/>
  <c r="I171" i="1"/>
  <c r="H325" i="1"/>
  <c r="J325" i="1" s="1"/>
  <c r="I188" i="1"/>
  <c r="H326" i="1"/>
  <c r="J326" i="1" s="1"/>
  <c r="I232" i="1"/>
  <c r="H387" i="1"/>
  <c r="J387" i="1" s="1"/>
  <c r="I241" i="1"/>
  <c r="H59" i="1"/>
  <c r="J59" i="1" s="1"/>
  <c r="I252" i="1"/>
  <c r="I432" i="1"/>
  <c r="H404" i="1"/>
  <c r="J404" i="1" s="1"/>
  <c r="I275" i="1"/>
  <c r="I433" i="1"/>
  <c r="H106" i="1"/>
  <c r="J106" i="1" s="1"/>
  <c r="H247" i="1"/>
  <c r="J247" i="1" s="1"/>
  <c r="I112" i="1"/>
  <c r="I281" i="1"/>
  <c r="I450" i="1"/>
  <c r="H395" i="1"/>
  <c r="J395" i="1" s="1"/>
  <c r="I102" i="1"/>
  <c r="I103" i="1"/>
  <c r="I270" i="1"/>
  <c r="I61" i="1"/>
  <c r="I348" i="1"/>
  <c r="I349" i="1"/>
  <c r="H330" i="1"/>
  <c r="I330" i="1" s="1"/>
  <c r="H207" i="1"/>
  <c r="J207" i="1" s="1"/>
  <c r="H16" i="1"/>
  <c r="J16" i="1" s="1"/>
  <c r="H163" i="1"/>
  <c r="J163" i="1" s="1"/>
  <c r="H231" i="1"/>
  <c r="J231" i="1" s="1"/>
  <c r="H456" i="1"/>
  <c r="J456" i="1" s="1"/>
  <c r="I89" i="1"/>
  <c r="I145" i="1"/>
  <c r="I218" i="1"/>
  <c r="I257" i="1"/>
  <c r="I315" i="1"/>
  <c r="I511" i="1"/>
  <c r="H21" i="1"/>
  <c r="J21" i="1" s="1"/>
  <c r="H99" i="1"/>
  <c r="J99" i="1" s="1"/>
  <c r="H164" i="1"/>
  <c r="J164" i="1" s="1"/>
  <c r="H302" i="1"/>
  <c r="J302" i="1" s="1"/>
  <c r="H388" i="1"/>
  <c r="J388" i="1" s="1"/>
  <c r="H466" i="1"/>
  <c r="J466" i="1" s="1"/>
  <c r="I46" i="1"/>
  <c r="I101" i="1"/>
  <c r="I146" i="1"/>
  <c r="I219" i="1"/>
  <c r="I268" i="1"/>
  <c r="I316" i="1"/>
  <c r="I425" i="1"/>
  <c r="I62" i="1"/>
  <c r="I5" i="1"/>
  <c r="I189" i="1"/>
  <c r="I384" i="1"/>
  <c r="H64" i="1"/>
  <c r="J64" i="1" s="1"/>
  <c r="I192" i="1"/>
  <c r="H143" i="1"/>
  <c r="J143" i="1" s="1"/>
  <c r="H209" i="1"/>
  <c r="J209" i="1" s="1"/>
  <c r="H273" i="1"/>
  <c r="J273" i="1" s="1"/>
  <c r="H364" i="1"/>
  <c r="J364" i="1" s="1"/>
  <c r="H435" i="1"/>
  <c r="J435" i="1" s="1"/>
  <c r="I19" i="1"/>
  <c r="I85" i="1"/>
  <c r="I132" i="1"/>
  <c r="I254" i="1"/>
  <c r="I501" i="1"/>
  <c r="I269" i="1"/>
  <c r="I233" i="1"/>
  <c r="I172" i="1"/>
  <c r="H194" i="1"/>
  <c r="J194" i="1" s="1"/>
  <c r="I473" i="1"/>
  <c r="I379" i="1"/>
  <c r="H208" i="1"/>
  <c r="J208" i="1" s="1"/>
  <c r="H266" i="1"/>
  <c r="J266" i="1" s="1"/>
  <c r="I18" i="1"/>
  <c r="H14" i="1"/>
  <c r="J14" i="1" s="1"/>
  <c r="H78" i="1"/>
  <c r="J78" i="1" s="1"/>
  <c r="H148" i="1"/>
  <c r="J148" i="1" s="1"/>
  <c r="H228" i="1"/>
  <c r="J228" i="1" s="1"/>
  <c r="H288" i="1"/>
  <c r="J288" i="1" s="1"/>
  <c r="H371" i="1"/>
  <c r="J371" i="1" s="1"/>
  <c r="H449" i="1"/>
  <c r="J449" i="1" s="1"/>
  <c r="I23" i="1"/>
  <c r="I87" i="1"/>
  <c r="I133" i="1"/>
  <c r="I215" i="1"/>
  <c r="I255" i="1"/>
  <c r="I448" i="1"/>
  <c r="H495" i="1"/>
  <c r="J495" i="1" s="1"/>
  <c r="I234" i="1"/>
  <c r="I175" i="1"/>
  <c r="I385" i="1"/>
  <c r="H15" i="1"/>
  <c r="J15" i="1" s="1"/>
  <c r="H79" i="1"/>
  <c r="J79" i="1" s="1"/>
  <c r="H156" i="1"/>
  <c r="J156" i="1" s="1"/>
  <c r="H229" i="1"/>
  <c r="J229" i="1" s="1"/>
  <c r="H297" i="1"/>
  <c r="J297" i="1" s="1"/>
  <c r="H383" i="1"/>
  <c r="J383" i="1" s="1"/>
  <c r="I43" i="1"/>
  <c r="I88" i="1"/>
  <c r="I144" i="1"/>
  <c r="I217" i="1"/>
  <c r="I256" i="1"/>
  <c r="I314" i="1"/>
  <c r="I401" i="1"/>
  <c r="I293" i="1"/>
  <c r="H293" i="1"/>
  <c r="J293" i="1" s="1"/>
  <c r="I336" i="1"/>
  <c r="H336" i="1"/>
  <c r="J336" i="1" s="1"/>
  <c r="I376" i="1"/>
  <c r="H376" i="1"/>
  <c r="J376" i="1" s="1"/>
  <c r="I424" i="1"/>
  <c r="H424" i="1"/>
  <c r="J424" i="1" s="1"/>
  <c r="I470" i="1"/>
  <c r="H470" i="1"/>
  <c r="J470" i="1" s="1"/>
  <c r="H11" i="1"/>
  <c r="J11" i="1" s="1"/>
  <c r="H54" i="1"/>
  <c r="J54" i="1" s="1"/>
  <c r="H94" i="1"/>
  <c r="J94" i="1" s="1"/>
  <c r="H138" i="1"/>
  <c r="J138" i="1" s="1"/>
  <c r="H181" i="1"/>
  <c r="J181" i="1" s="1"/>
  <c r="H226" i="1"/>
  <c r="J226" i="1" s="1"/>
  <c r="H262" i="1"/>
  <c r="J262" i="1" s="1"/>
  <c r="H322" i="1"/>
  <c r="J322" i="1" s="1"/>
  <c r="H355" i="1"/>
  <c r="J355" i="1" s="1"/>
  <c r="I8" i="1"/>
  <c r="I107" i="1"/>
  <c r="I136" i="1"/>
  <c r="I306" i="1"/>
  <c r="I494" i="1"/>
  <c r="H13" i="1"/>
  <c r="J13" i="1" s="1"/>
  <c r="H35" i="1"/>
  <c r="J35" i="1" s="1"/>
  <c r="H56" i="1"/>
  <c r="J56" i="1" s="1"/>
  <c r="H77" i="1"/>
  <c r="J77" i="1" s="1"/>
  <c r="H95" i="1"/>
  <c r="J95" i="1" s="1"/>
  <c r="H120" i="1"/>
  <c r="J120" i="1" s="1"/>
  <c r="H139" i="1"/>
  <c r="J139" i="1" s="1"/>
  <c r="H161" i="1"/>
  <c r="J161" i="1" s="1"/>
  <c r="H183" i="1"/>
  <c r="J183" i="1" s="1"/>
  <c r="H227" i="1"/>
  <c r="J227" i="1" s="1"/>
  <c r="H263" i="1"/>
  <c r="J263" i="1" s="1"/>
  <c r="H296" i="1"/>
  <c r="J296" i="1" s="1"/>
  <c r="H323" i="1"/>
  <c r="J323" i="1" s="1"/>
  <c r="H416" i="1"/>
  <c r="J416" i="1" s="1"/>
  <c r="H455" i="1"/>
  <c r="J455" i="1" s="1"/>
  <c r="I108" i="1"/>
  <c r="I214" i="1"/>
  <c r="I240" i="1"/>
  <c r="I274" i="1"/>
  <c r="I295" i="1"/>
  <c r="H295" i="1"/>
  <c r="J295" i="1" s="1"/>
  <c r="I338" i="1"/>
  <c r="H338" i="1"/>
  <c r="J338" i="1" s="1"/>
  <c r="I380" i="1"/>
  <c r="H380" i="1"/>
  <c r="J380" i="1" s="1"/>
  <c r="I310" i="1"/>
  <c r="H310" i="1"/>
  <c r="J310" i="1" s="1"/>
  <c r="I356" i="1"/>
  <c r="H356" i="1"/>
  <c r="J356" i="1" s="1"/>
  <c r="I397" i="1"/>
  <c r="H397" i="1"/>
  <c r="J397" i="1" s="1"/>
  <c r="I444" i="1"/>
  <c r="H444" i="1"/>
  <c r="J444" i="1" s="1"/>
  <c r="I497" i="1"/>
  <c r="H497" i="1"/>
  <c r="J497" i="1" s="1"/>
  <c r="H363" i="1"/>
  <c r="J363" i="1" s="1"/>
  <c r="H392" i="1"/>
  <c r="J392" i="1" s="1"/>
  <c r="H429" i="1"/>
  <c r="J429" i="1" s="1"/>
  <c r="H459" i="1"/>
  <c r="J459" i="1" s="1"/>
  <c r="H496" i="1"/>
  <c r="J496" i="1" s="1"/>
  <c r="I178" i="1"/>
  <c r="I352" i="1"/>
  <c r="I311" i="1"/>
  <c r="H311" i="1"/>
  <c r="J311" i="1" s="1"/>
  <c r="I357" i="1"/>
  <c r="H357" i="1"/>
  <c r="J357" i="1" s="1"/>
  <c r="I398" i="1"/>
  <c r="H398" i="1"/>
  <c r="J398" i="1" s="1"/>
  <c r="I445" i="1"/>
  <c r="H445" i="1"/>
  <c r="J445" i="1" s="1"/>
  <c r="I498" i="1"/>
  <c r="H498" i="1"/>
  <c r="J498" i="1" s="1"/>
  <c r="H38" i="1"/>
  <c r="J38" i="1" s="1"/>
  <c r="H80" i="1"/>
  <c r="J80" i="1" s="1"/>
  <c r="H210" i="1"/>
  <c r="J210" i="1" s="1"/>
  <c r="H249" i="1"/>
  <c r="J249" i="1" s="1"/>
  <c r="H430" i="1"/>
  <c r="J430" i="1" s="1"/>
  <c r="H461" i="1"/>
  <c r="J461" i="1" s="1"/>
  <c r="I22" i="1"/>
  <c r="I52" i="1"/>
  <c r="I149" i="1"/>
  <c r="I320" i="1"/>
  <c r="I510" i="1"/>
  <c r="I312" i="1"/>
  <c r="H312" i="1"/>
  <c r="J312" i="1" s="1"/>
  <c r="I359" i="1"/>
  <c r="H359" i="1"/>
  <c r="J359" i="1" s="1"/>
  <c r="I399" i="1"/>
  <c r="H399" i="1"/>
  <c r="J399" i="1" s="1"/>
  <c r="I446" i="1"/>
  <c r="H446" i="1"/>
  <c r="J446" i="1" s="1"/>
  <c r="I499" i="1"/>
  <c r="H499" i="1"/>
  <c r="J499" i="1" s="1"/>
  <c r="H40" i="1"/>
  <c r="J40" i="1" s="1"/>
  <c r="H81" i="1"/>
  <c r="J81" i="1" s="1"/>
  <c r="H124" i="1"/>
  <c r="J124" i="1" s="1"/>
  <c r="H166" i="1"/>
  <c r="J166" i="1" s="1"/>
  <c r="H211" i="1"/>
  <c r="J211" i="1" s="1"/>
  <c r="H339" i="1"/>
  <c r="J339" i="1" s="1"/>
  <c r="H396" i="1"/>
  <c r="J396" i="1" s="1"/>
  <c r="H313" i="1"/>
  <c r="J313" i="1" s="1"/>
  <c r="I313" i="1"/>
  <c r="H447" i="1"/>
  <c r="J447" i="1" s="1"/>
  <c r="I447" i="1"/>
  <c r="H500" i="1"/>
  <c r="J500" i="1" s="1"/>
  <c r="I500" i="1"/>
  <c r="H41" i="1"/>
  <c r="J41" i="1" s="1"/>
  <c r="H65" i="1"/>
  <c r="J65" i="1" s="1"/>
  <c r="H126" i="1"/>
  <c r="J126" i="1" s="1"/>
  <c r="H167" i="1"/>
  <c r="J167" i="1" s="1"/>
  <c r="H195" i="1"/>
  <c r="J195" i="1" s="1"/>
  <c r="H212" i="1"/>
  <c r="J212" i="1" s="1"/>
  <c r="H251" i="1"/>
  <c r="J251" i="1" s="1"/>
  <c r="H340" i="1"/>
  <c r="J340" i="1" s="1"/>
  <c r="H366" i="1"/>
  <c r="J366" i="1" s="1"/>
  <c r="I26" i="1"/>
  <c r="I153" i="1"/>
  <c r="I294" i="1"/>
  <c r="H42" i="1"/>
  <c r="J42" i="1" s="1"/>
  <c r="H67" i="1"/>
  <c r="J67" i="1" s="1"/>
  <c r="H127" i="1"/>
  <c r="J127" i="1" s="1"/>
  <c r="H168" i="1"/>
  <c r="J168" i="1" s="1"/>
  <c r="H196" i="1"/>
  <c r="J196" i="1" s="1"/>
  <c r="H307" i="1"/>
  <c r="J307" i="1" s="1"/>
  <c r="H342" i="1"/>
  <c r="J342" i="1" s="1"/>
  <c r="H367" i="1"/>
  <c r="J367" i="1" s="1"/>
  <c r="I28" i="1"/>
  <c r="I155" i="1"/>
  <c r="I479" i="1"/>
  <c r="I474" i="1"/>
  <c r="H474" i="1"/>
  <c r="J474" i="1" s="1"/>
  <c r="H123" i="1"/>
  <c r="J123" i="1" s="1"/>
  <c r="H250" i="1"/>
  <c r="J250" i="1" s="1"/>
  <c r="I223" i="1"/>
  <c r="H24" i="1"/>
  <c r="J24" i="1" s="1"/>
  <c r="H68" i="1"/>
  <c r="J68" i="1" s="1"/>
  <c r="H109" i="1"/>
  <c r="J109" i="1" s="1"/>
  <c r="H128" i="1"/>
  <c r="J128" i="1" s="1"/>
  <c r="H151" i="1"/>
  <c r="J151" i="1" s="1"/>
  <c r="H169" i="1"/>
  <c r="J169" i="1" s="1"/>
  <c r="H197" i="1"/>
  <c r="J197" i="1" s="1"/>
  <c r="H276" i="1"/>
  <c r="J276" i="1" s="1"/>
  <c r="H309" i="1"/>
  <c r="J309" i="1" s="1"/>
  <c r="H368" i="1"/>
  <c r="J368" i="1" s="1"/>
  <c r="H408" i="1"/>
  <c r="J408" i="1" s="1"/>
  <c r="H440" i="1"/>
  <c r="J440" i="1" s="1"/>
  <c r="H475" i="1"/>
  <c r="J475" i="1" s="1"/>
  <c r="H512" i="1"/>
  <c r="J512" i="1" s="1"/>
  <c r="I92" i="1"/>
  <c r="I300" i="1"/>
  <c r="I327" i="1"/>
  <c r="I481" i="1"/>
  <c r="I428" i="1"/>
  <c r="H428" i="1"/>
  <c r="J428" i="1" s="1"/>
  <c r="H365" i="1"/>
  <c r="J365" i="1" s="1"/>
  <c r="H25" i="1"/>
  <c r="J25" i="1" s="1"/>
  <c r="H51" i="1"/>
  <c r="J51" i="1" s="1"/>
  <c r="H69" i="1"/>
  <c r="J69" i="1" s="1"/>
  <c r="H91" i="1"/>
  <c r="J91" i="1" s="1"/>
  <c r="H135" i="1"/>
  <c r="J135" i="1" s="1"/>
  <c r="H152" i="1"/>
  <c r="J152" i="1" s="1"/>
  <c r="H177" i="1"/>
  <c r="J177" i="1" s="1"/>
  <c r="H198" i="1"/>
  <c r="J198" i="1" s="1"/>
  <c r="H222" i="1"/>
  <c r="J222" i="1" s="1"/>
  <c r="H259" i="1"/>
  <c r="J259" i="1" s="1"/>
  <c r="H279" i="1"/>
  <c r="J279" i="1" s="1"/>
  <c r="H410" i="1"/>
  <c r="J410" i="1" s="1"/>
  <c r="H441" i="1"/>
  <c r="J441" i="1" s="1"/>
  <c r="H477" i="1"/>
  <c r="J477" i="1" s="1"/>
  <c r="H514" i="1"/>
  <c r="I514" i="1" s="1"/>
  <c r="I199" i="1"/>
  <c r="I260" i="1"/>
  <c r="I337" i="1"/>
  <c r="H400" i="1"/>
  <c r="J400" i="1" s="1"/>
  <c r="I400" i="1"/>
  <c r="H7" i="1"/>
  <c r="J7" i="1" s="1"/>
  <c r="H110" i="1"/>
  <c r="J110" i="1" s="1"/>
  <c r="H70" i="1"/>
  <c r="J70" i="1" s="1"/>
  <c r="H381" i="1"/>
  <c r="J381" i="1" s="1"/>
  <c r="H411" i="1"/>
  <c r="J411" i="1" s="1"/>
  <c r="H443" i="1"/>
  <c r="J443" i="1" s="1"/>
  <c r="I200" i="1"/>
  <c r="H165" i="1"/>
  <c r="J165" i="1" s="1"/>
  <c r="H292" i="1"/>
  <c r="J292" i="1" s="1"/>
  <c r="I292" i="1"/>
  <c r="H305" i="1"/>
  <c r="J305" i="1" s="1"/>
  <c r="I305" i="1"/>
  <c r="H319" i="1"/>
  <c r="J319" i="1" s="1"/>
  <c r="I319" i="1"/>
  <c r="H335" i="1"/>
  <c r="J335" i="1" s="1"/>
  <c r="I335" i="1"/>
  <c r="H351" i="1"/>
  <c r="J351" i="1" s="1"/>
  <c r="I351" i="1"/>
  <c r="H362" i="1"/>
  <c r="J362" i="1" s="1"/>
  <c r="I362" i="1"/>
  <c r="H375" i="1"/>
  <c r="J375" i="1" s="1"/>
  <c r="I375" i="1"/>
  <c r="H391" i="1"/>
  <c r="J391" i="1" s="1"/>
  <c r="I391" i="1"/>
  <c r="H407" i="1"/>
  <c r="J407" i="1" s="1"/>
  <c r="I407" i="1"/>
  <c r="H423" i="1"/>
  <c r="J423" i="1" s="1"/>
  <c r="I423" i="1"/>
  <c r="H439" i="1"/>
  <c r="J439" i="1" s="1"/>
  <c r="I439" i="1"/>
  <c r="H454" i="1"/>
  <c r="J454" i="1" s="1"/>
  <c r="I454" i="1"/>
  <c r="H469" i="1"/>
  <c r="J469" i="1" s="1"/>
  <c r="I469" i="1"/>
  <c r="H490" i="1"/>
  <c r="J490" i="1" s="1"/>
  <c r="I490" i="1"/>
  <c r="H508" i="1"/>
  <c r="J508" i="1" s="1"/>
  <c r="I508" i="1"/>
  <c r="H9" i="1"/>
  <c r="J9" i="1" s="1"/>
  <c r="H53" i="1"/>
  <c r="J53" i="1" s="1"/>
  <c r="H71" i="1"/>
  <c r="J71" i="1" s="1"/>
  <c r="H93" i="1"/>
  <c r="J93" i="1" s="1"/>
  <c r="H137" i="1"/>
  <c r="J137" i="1" s="1"/>
  <c r="H180" i="1"/>
  <c r="J180" i="1" s="1"/>
  <c r="H225" i="1"/>
  <c r="J225" i="1" s="1"/>
  <c r="H261" i="1"/>
  <c r="J261" i="1" s="1"/>
  <c r="H353" i="1"/>
  <c r="J353" i="1" s="1"/>
  <c r="H382" i="1"/>
  <c r="J382" i="1" s="1"/>
  <c r="H412" i="1"/>
  <c r="J412" i="1" s="1"/>
  <c r="I343" i="1"/>
  <c r="I369" i="1"/>
  <c r="H30" i="1"/>
  <c r="J30" i="1" s="1"/>
  <c r="H73" i="1"/>
  <c r="J73" i="1" s="1"/>
  <c r="H115" i="1"/>
  <c r="J115" i="1" s="1"/>
  <c r="H157" i="1"/>
  <c r="J157" i="1" s="1"/>
  <c r="H203" i="1"/>
  <c r="J203" i="1" s="1"/>
  <c r="H242" i="1"/>
  <c r="J242" i="1" s="1"/>
  <c r="H289" i="1"/>
  <c r="J289" i="1" s="1"/>
  <c r="H331" i="1"/>
  <c r="I331" i="1" s="1"/>
  <c r="H372" i="1"/>
  <c r="J372" i="1" s="1"/>
  <c r="H420" i="1"/>
  <c r="J420" i="1" s="1"/>
  <c r="H467" i="1"/>
  <c r="J467" i="1" s="1"/>
  <c r="I287" i="1"/>
  <c r="I370" i="1"/>
  <c r="I418" i="1"/>
  <c r="I465" i="1"/>
  <c r="H32" i="1"/>
  <c r="J32" i="1" s="1"/>
  <c r="H74" i="1"/>
  <c r="J74" i="1" s="1"/>
  <c r="H116" i="1"/>
  <c r="J116" i="1" s="1"/>
  <c r="H158" i="1"/>
  <c r="J158" i="1" s="1"/>
  <c r="H204" i="1"/>
  <c r="J204" i="1" s="1"/>
  <c r="H243" i="1"/>
  <c r="J243" i="1" s="1"/>
  <c r="H33" i="1"/>
  <c r="J33" i="1" s="1"/>
  <c r="H75" i="1"/>
  <c r="J75" i="1" s="1"/>
  <c r="H117" i="1"/>
  <c r="J117" i="1" s="1"/>
  <c r="H159" i="1"/>
  <c r="J159" i="1" s="1"/>
  <c r="H205" i="1"/>
  <c r="J205" i="1" s="1"/>
  <c r="H244" i="1"/>
  <c r="J244" i="1" s="1"/>
  <c r="H291" i="1"/>
  <c r="J291" i="1" s="1"/>
  <c r="I291" i="1"/>
  <c r="H304" i="1"/>
  <c r="J304" i="1" s="1"/>
  <c r="I304" i="1"/>
  <c r="H318" i="1"/>
  <c r="J318" i="1" s="1"/>
  <c r="I318" i="1"/>
  <c r="H332" i="1"/>
  <c r="I332" i="1" s="1"/>
  <c r="H350" i="1"/>
  <c r="J350" i="1" s="1"/>
  <c r="I350" i="1"/>
  <c r="H374" i="1"/>
  <c r="J374" i="1" s="1"/>
  <c r="I374" i="1"/>
  <c r="H390" i="1"/>
  <c r="J390" i="1" s="1"/>
  <c r="I390" i="1"/>
  <c r="H406" i="1"/>
  <c r="J406" i="1" s="1"/>
  <c r="I406" i="1"/>
  <c r="H421" i="1"/>
  <c r="J421" i="1" s="1"/>
  <c r="I421" i="1"/>
  <c r="H437" i="1"/>
  <c r="J437" i="1" s="1"/>
  <c r="I437" i="1"/>
  <c r="H452" i="1"/>
  <c r="J452" i="1" s="1"/>
  <c r="I452" i="1"/>
  <c r="H468" i="1"/>
  <c r="J468" i="1" s="1"/>
  <c r="I468" i="1"/>
  <c r="H488" i="1"/>
  <c r="J488" i="1" s="1"/>
  <c r="I488" i="1"/>
  <c r="H507" i="1"/>
  <c r="J507" i="1" s="1"/>
  <c r="I507" i="1"/>
  <c r="H6" i="1"/>
  <c r="J6" i="1" s="1"/>
  <c r="H20" i="1"/>
  <c r="J20" i="1" s="1"/>
  <c r="H34" i="1"/>
  <c r="J34" i="1" s="1"/>
  <c r="H50" i="1"/>
  <c r="J50" i="1" s="1"/>
  <c r="H63" i="1"/>
  <c r="J63" i="1" s="1"/>
  <c r="H76" i="1"/>
  <c r="J76" i="1" s="1"/>
  <c r="H90" i="1"/>
  <c r="J90" i="1" s="1"/>
  <c r="H105" i="1"/>
  <c r="J105" i="1" s="1"/>
  <c r="H119" i="1"/>
  <c r="J119" i="1" s="1"/>
  <c r="H134" i="1"/>
  <c r="J134" i="1" s="1"/>
  <c r="H147" i="1"/>
  <c r="J147" i="1" s="1"/>
  <c r="H160" i="1"/>
  <c r="J160" i="1" s="1"/>
  <c r="H176" i="1"/>
  <c r="J176" i="1" s="1"/>
  <c r="H193" i="1"/>
  <c r="J193" i="1" s="1"/>
  <c r="H206" i="1"/>
  <c r="J206" i="1" s="1"/>
  <c r="H221" i="1"/>
  <c r="J221" i="1" s="1"/>
  <c r="H236" i="1"/>
  <c r="J236" i="1" s="1"/>
  <c r="H245" i="1"/>
  <c r="J245" i="1" s="1"/>
  <c r="H258" i="1"/>
  <c r="J258" i="1" s="1"/>
  <c r="H272" i="1"/>
  <c r="J272" i="1" s="1"/>
  <c r="J335" i="2" l="1"/>
  <c r="J5" i="2"/>
  <c r="K5" i="2"/>
  <c r="K517" i="2" s="1"/>
  <c r="J9" i="2"/>
  <c r="H517" i="1"/>
  <c r="J517" i="1"/>
  <c r="I517" i="2"/>
  <c r="I7" i="1"/>
  <c r="J7" i="2"/>
  <c r="J6" i="2"/>
  <c r="I9" i="1"/>
  <c r="I57" i="1"/>
  <c r="I56" i="1"/>
  <c r="I6" i="1"/>
  <c r="J517" i="2" l="1"/>
  <c r="B3" i="7"/>
  <c r="I517" i="1"/>
  <c r="B5" i="7"/>
  <c r="B4"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<sst xmlns="http://schemas.openxmlformats.org/spreadsheetml/2006/main" count="2773" uniqueCount="478">
  <si>
    <t>€/yksikkö</t>
  </si>
  <si>
    <t>Pitoaika</t>
  </si>
  <si>
    <t>JAKELUVERKON ILMAJOHTOVERKKO</t>
  </si>
  <si>
    <t>0,4 kV Ilmajohdot</t>
  </si>
  <si>
    <t>AMKA 16 -25 mm2</t>
  </si>
  <si>
    <t>AMKA 35 - 50 mm2</t>
  </si>
  <si>
    <t>AMKA 70 mm2</t>
  </si>
  <si>
    <t>AMKA 95 mm2</t>
  </si>
  <si>
    <t>AMKA 120 mm2</t>
  </si>
  <si>
    <t>0,4 kV Pylväsvarokkeet</t>
  </si>
  <si>
    <t>Pylväsvaroke</t>
  </si>
  <si>
    <t>20 kV Ilmajohdot</t>
  </si>
  <si>
    <t>SPARROW tai pienempi</t>
  </si>
  <si>
    <t>RAVEN</t>
  </si>
  <si>
    <t>PIGEON</t>
  </si>
  <si>
    <t>AL132 mm2 tai suurempi</t>
  </si>
  <si>
    <t>Päällystetty avojohto 35 mm2</t>
  </si>
  <si>
    <t>Päällystetty avojohto 50 mm2</t>
  </si>
  <si>
    <t>Päällystetty avojohto 70 mm2</t>
  </si>
  <si>
    <t>Päällystetty avojohto 95 mm2</t>
  </si>
  <si>
    <t>Päällystetty avojohto 120 mm2</t>
  </si>
  <si>
    <t>Päällystetty avojohto 160 mm2</t>
  </si>
  <si>
    <t>Yleiskaapeli 70 mm2 tai pienempi</t>
  </si>
  <si>
    <t>Yleiskaapeli 95 mm2</t>
  </si>
  <si>
    <t>Yleiskaapeli 120 mm2</t>
  </si>
  <si>
    <t>Yleiskaapeli 150 mm2</t>
  </si>
  <si>
    <t>20 / 0,4 kV Pylväsmuuntamot</t>
  </si>
  <si>
    <t>1-pylväsmuuntamo</t>
  </si>
  <si>
    <t>2-pylväsmuuntamo</t>
  </si>
  <si>
    <t>4-pylväsmuuntamo</t>
  </si>
  <si>
    <t>20 kV Ilmajohtoverkon johtoerottimet ja erotinasemat</t>
  </si>
  <si>
    <t>Johtoerotin: 1-vaiheisesti erotettavissa oleva 3-vaiheinen huoltoerotin</t>
  </si>
  <si>
    <t>Johtoerotin: kevyt</t>
  </si>
  <si>
    <t>Johtoerotin: katkaisukammiolla varustettu</t>
  </si>
  <si>
    <t>Erotinasema: 1 erotin</t>
  </si>
  <si>
    <t>Erotinasema: 2 erotinta</t>
  </si>
  <si>
    <t>Erotinasema: 3 erotinta</t>
  </si>
  <si>
    <t>Erotinasema: 4 erotinta</t>
  </si>
  <si>
    <t>20 kV Ilmajohtoverkon suojaus ja automaatio</t>
  </si>
  <si>
    <t>Pylväskatkaisija: katkaisijakohtainen</t>
  </si>
  <si>
    <t>Kauko-ohjauslaitteisto: moottoriohjain, erotin- tai katkaisijakohtainen</t>
  </si>
  <si>
    <t>Ilmajohtoverkon vianpaikannuslaitteisto: erotinkohtainen</t>
  </si>
  <si>
    <t>Tiedonsiirtolaitteisto: muuntamo tai erotinasemakohtainen</t>
  </si>
  <si>
    <t>45 kV Ilmajohtoverkko</t>
  </si>
  <si>
    <t>Puupylväsjohto</t>
  </si>
  <si>
    <t>JAKELUVERKON KAAPELIVERKKO</t>
  </si>
  <si>
    <t>Maadoitusjohtimet</t>
  </si>
  <si>
    <t>Kaapeliojaan asennettava erillinen maadoitusjohdin Cu 16  mm2</t>
  </si>
  <si>
    <t>Kaapeliojaan asennettava erillinen maadoitusjohdin Cu 25  mm2</t>
  </si>
  <si>
    <t>Kaapeliojaan asennettava erillinen maadoitusjohdin Cu 35  mm2</t>
  </si>
  <si>
    <t>Kaapeliojaan asennettava erillinen maadoitusjohdin Cu 50  mm2</t>
  </si>
  <si>
    <t>Kaapeliojaan asennettava erillinen maadoitusjohdin Cu 70  mm2</t>
  </si>
  <si>
    <t>Kaapeliojaan asennettava erillinen maadoitusjohdin Cu 95  mm2 tai suurempi</t>
  </si>
  <si>
    <t>0,4 kV Maakaapelit</t>
  </si>
  <si>
    <t>Maakaapeli 25 mm2 tai pienempi</t>
  </si>
  <si>
    <t>Maakaapeli 35 mm2</t>
  </si>
  <si>
    <t>Maakaapeli 50 mm2</t>
  </si>
  <si>
    <t>Maakaapeli 70 mm2</t>
  </si>
  <si>
    <t>Maakaapeli 95 mm2</t>
  </si>
  <si>
    <t>Maakaapeli 120 mm2</t>
  </si>
  <si>
    <t>Maakaapeli 150 mm2</t>
  </si>
  <si>
    <t>Maakaapeli 185 mm2</t>
  </si>
  <si>
    <t>Maakaapeli 240 mm2</t>
  </si>
  <si>
    <t>Maakaapeli 300 mm2</t>
  </si>
  <si>
    <t>0,4 kV Vesistökaapelit</t>
  </si>
  <si>
    <t>Vesistökaapeli 35 mm2 tai pienempi</t>
  </si>
  <si>
    <t>Vesistökaapeli 50 mm2</t>
  </si>
  <si>
    <t>Vesistökaapeli  70 mm2</t>
  </si>
  <si>
    <t>Vesistökaapeli 95 mm2</t>
  </si>
  <si>
    <t>Vesistökaapeli 120 mm2</t>
  </si>
  <si>
    <t>Vesistökaapeli 150 mm2</t>
  </si>
  <si>
    <t>Vesistökaapeli 185 mm2</t>
  </si>
  <si>
    <t>Vesistökaapeli vähintään 240 mm2</t>
  </si>
  <si>
    <t>Armeerattu vesistökaapeli 35 mm2 tai pienempi</t>
  </si>
  <si>
    <t>Armeerattu vesistökaapeli 50 mm2</t>
  </si>
  <si>
    <t>Armeerattu vesistökaapeli 70 mm2</t>
  </si>
  <si>
    <t>Armeerattu vesistökaapeli 95 mm2</t>
  </si>
  <si>
    <t>Armeerattu vesistökaapeli 120 mm2</t>
  </si>
  <si>
    <t>Armeerattu vesistökaapeli 150 mm2</t>
  </si>
  <si>
    <t>Armeerattu vesistökaapeli 185 mm2</t>
  </si>
  <si>
    <t>Armeerattu vesistökaapeli vähintään 240 mm2</t>
  </si>
  <si>
    <t>Vesistökaapelin rantautuminen</t>
  </si>
  <si>
    <t>Armeeratun vesistökaapelin rantautuminen</t>
  </si>
  <si>
    <t>0,4 kV Maakaapelitarvikkeet</t>
  </si>
  <si>
    <t>0,4 kV haaroituskotelo (ei sulakkeita, tähän ilmoitetaan myös talovarokekotelomaiset rakenteet, joissa ei sulakkeita)</t>
  </si>
  <si>
    <t>0,4 kV talovarokekotelo</t>
  </si>
  <si>
    <t>0,4 kV haaroituskaappi</t>
  </si>
  <si>
    <t>0,4 kV Jakokaapin kiskoliitin</t>
  </si>
  <si>
    <t>0,4 kV jonovarokekytkin enintään 100 A</t>
  </si>
  <si>
    <t>0,4 kV jonovarokekytkin 160 A</t>
  </si>
  <si>
    <t>0,4 kV jonovarokekytkin 250 A</t>
  </si>
  <si>
    <t>0,4 kV jonovarokekytkin 400 A</t>
  </si>
  <si>
    <t>0,4 kV jonovarokekytkin 630 A</t>
  </si>
  <si>
    <t>0,4 kV jonovarokekytkin yli 630 A</t>
  </si>
  <si>
    <t>0,4 kV Jakokaapit</t>
  </si>
  <si>
    <t>Ei metalliset jakokaapit In enintään 630 A</t>
  </si>
  <si>
    <t>0,4 kV jakokaappi: ei metallinen (leveys alle 400 mm)</t>
  </si>
  <si>
    <t>0,4 kV jakokaappi: ei metallinen 00 (400 - alle 600 mm)</t>
  </si>
  <si>
    <t>0,4 kV jakokaappi: ei metallinen 0 (600 - alle 800 mm)</t>
  </si>
  <si>
    <t>0,4 kV jakokaappi: ei metallinen 01 (800 - alle 990 mm)</t>
  </si>
  <si>
    <t>0,4 kV jakokaappi: ei metallinen 02 tai 03 (990 - alle 1200 mm ja yli 1200 mm)</t>
  </si>
  <si>
    <t>Ei metalliset In 1000 A tai yli</t>
  </si>
  <si>
    <t>0,4 kV jakokaappi: ei metallinen 02 (990 - alle 1200 mm)</t>
  </si>
  <si>
    <t>0,4 kV jakokaappi: ei metallinen 03 (1200 mm ja yli)</t>
  </si>
  <si>
    <t>Metalliset jakokaapit In 630 A</t>
  </si>
  <si>
    <t>0,4 kV jakokaappi: metallinen (leveys alle 400 mm)</t>
  </si>
  <si>
    <t>0,4 kV jakokaappi: metallinen 00 (400 - alle 600 mm)</t>
  </si>
  <si>
    <t>0,4 kV jakokaappi: metallinen 0 (600 - alle 800 mm)</t>
  </si>
  <si>
    <t>0,4 kV jakokaappi: metallinen 01 (800 - alle 990 mm)</t>
  </si>
  <si>
    <t>0,4 kV jakokaappi: metallinen 02 (990 - alle 1200 mm)</t>
  </si>
  <si>
    <t>0,4 kV jakokaappi: metallinen 03 (1200 mm ja yli)</t>
  </si>
  <si>
    <t>Metalliset jakokaapit In 1000 A tai yli</t>
  </si>
  <si>
    <t>0,4 kV jakokaappi: metallinen 02 (990 mm - alle 1200 mm)</t>
  </si>
  <si>
    <t>1,0 kV Verkon erityiskomponentit</t>
  </si>
  <si>
    <t>1,0 kV suojalaitteisto</t>
  </si>
  <si>
    <t>1 kV / 0,4 kV puistomuuntamo</t>
  </si>
  <si>
    <t>1 kV / 0,4 kV pylväsmuuntamo</t>
  </si>
  <si>
    <t>20 kV Maakaapelit</t>
  </si>
  <si>
    <t>Maakaapelit ilman keskusköyttä</t>
  </si>
  <si>
    <t>Maakaapeli 70 mm2 tai pienempi</t>
  </si>
  <si>
    <t>Maakaapeli 400 mm2</t>
  </si>
  <si>
    <t>Maakaapeli 500 mm2</t>
  </si>
  <si>
    <t>Maakaapeli 630 mm2</t>
  </si>
  <si>
    <t>Maakaapeli 800 mm2</t>
  </si>
  <si>
    <t>Maakaapelit keskusköydellä</t>
  </si>
  <si>
    <t>20 kV Vesistökaapelit</t>
  </si>
  <si>
    <t>Vesistökaapeli 70 mm2 tai pienempi</t>
  </si>
  <si>
    <t xml:space="preserve">Vesistökaapeli 95 mm2 </t>
  </si>
  <si>
    <t>Vesistökaapeli 240 mm2</t>
  </si>
  <si>
    <t>Vesistökaapeli 300 mm2 tai suurempi</t>
  </si>
  <si>
    <t>Armeeratut vesistökaapelit</t>
  </si>
  <si>
    <t>Armeerattu vesistökaapeli 70 mm2 tai pienempi</t>
  </si>
  <si>
    <t xml:space="preserve">Armeerattu vesistökaapeli 95 mm2 </t>
  </si>
  <si>
    <t>Armeerattu vesistökaapeli 240 mm2</t>
  </si>
  <si>
    <t>Armeerattu vesistökaapeli 300 mm2 tai suurempi</t>
  </si>
  <si>
    <t>20 kV Kaapelitarvikkeet</t>
  </si>
  <si>
    <t>Päätteet ja haaroituskaapit</t>
  </si>
  <si>
    <t>Ulkopääte, ilmaeristeinen</t>
  </si>
  <si>
    <t>Sisäpääte, ilmaeristeinen</t>
  </si>
  <si>
    <t>Pistokepääte</t>
  </si>
  <si>
    <t>20 kV haaroituskaappi</t>
  </si>
  <si>
    <t>Ylijännitesuojaus 20 kV kojeisto- ja pylväspäätteissä sekä jakelumuuntajilla</t>
  </si>
  <si>
    <t>Ylijännitesuoja, ilmaeristeinen</t>
  </si>
  <si>
    <t>Ylijännitesuoja, pistokeliitäntä</t>
  </si>
  <si>
    <t>Jatkot</t>
  </si>
  <si>
    <t>Muovikaapelijatko korkeintaan 150 mm2</t>
  </si>
  <si>
    <t>Muovikaapelijatko yli 150 mm2</t>
  </si>
  <si>
    <t>Seka- tai öljykaapelijatko (muovi-paperi ja paperi-paperi) korkeintaan 150 mm2</t>
  </si>
  <si>
    <t>Seka- tai öljykaapelijatko (muovi-paperi ja paperi-paperi) yli 150 mm2</t>
  </si>
  <si>
    <t>Vesistökaapelin jatkot</t>
  </si>
  <si>
    <t>Vesistökaapelin jatko</t>
  </si>
  <si>
    <t>Armeeratun vesistökaapelin jatko</t>
  </si>
  <si>
    <t>Maakaapeliverkon jakelumuuntamot 20/0,4 kV</t>
  </si>
  <si>
    <t>Puistomuuntamot, pj-keskuksen In enintään 630 A</t>
  </si>
  <si>
    <t>Puistomuuntamo ulkoa hoidettava luokka 0: ilman erotinta</t>
  </si>
  <si>
    <t>Puistomuuntamo ulkoa hoidettava luokka 1: 1 kenno erottimella</t>
  </si>
  <si>
    <t>Puistomuuntamo ulkoa hoidettava luokka 2: 2 kennoa erottimilla</t>
  </si>
  <si>
    <t>Puistomuuntamo ulkoa hoidettava luokka 3: 3 kennoa erottimilla</t>
  </si>
  <si>
    <t>Puistomuuntamo ulkoa hoidettava luokka 4: 4 kennoa erottimilla</t>
  </si>
  <si>
    <t>Puistomuuntamo: sisältä hoidettava luokka 0: ilman erotinta</t>
  </si>
  <si>
    <t>Puistomuuntamo: sisältä hoidettava luokka 1: 1 kenno erottimella</t>
  </si>
  <si>
    <t>Puistomuuntamo: sisältä hoidettava luokka 2: 2 kennoa erottimilla</t>
  </si>
  <si>
    <t>Puistomuuntamo: sisältä hoidettava luokka 3: 3 kennoa erottimilla</t>
  </si>
  <si>
    <t>Puistomuuntamo sisältä hoidettava luokka 4: vähintään 4 kennoa erottimilla</t>
  </si>
  <si>
    <t>Puistomuuntamot, pj-keskuksen In yli 630 A</t>
  </si>
  <si>
    <t>Puistomuuntamo ulkoa hoidettava luokka 1: enintään 1 kenno erottimella</t>
  </si>
  <si>
    <t>Puistomuuntamo ulkoa hoidettava luokka 5: vähintään 5 kennoa erottimilla</t>
  </si>
  <si>
    <t>Puistomuuntamo: sisältä hoidettava luokka 1: enintään 1 kenno erottimella</t>
  </si>
  <si>
    <t>Puistomuuntamo: sisältä hoidettava luokka 4: 4 kennoa erottimilla</t>
  </si>
  <si>
    <t>Puistomuuntamo sisältä hoidettava luokka 5: vähintään 5 kennoa erottimilla</t>
  </si>
  <si>
    <t>Paloeristetyt puistomuuntamot</t>
  </si>
  <si>
    <t>Paloeristetty puistomuuntamo luokka 1: enintään 4 kennoa erottimilla</t>
  </si>
  <si>
    <t>Paloeristetty puistomuuntamo luokka 2: vähintään 5 kennoa erottimilla</t>
  </si>
  <si>
    <t>Kiinteistömuuntamot</t>
  </si>
  <si>
    <t>Kiinteistömuuntamo luokka 1: enintään 3 kennoa erottimilla</t>
  </si>
  <si>
    <t>Kiinteistömuuntamo luokka 2: 4 kennoa erottimilla</t>
  </si>
  <si>
    <t>Kiinteistömuuntamo luokka 3: vähintään 5 kennoa erottimilla</t>
  </si>
  <si>
    <t>Kaksoismuuntamot</t>
  </si>
  <si>
    <t>Kaksoispuistomuuntamo: vähintään 4 kennoa erottimilla</t>
  </si>
  <si>
    <t>Paloeristetty kaksoispuistomuuntamo: vähintään 4 kennoa erottimineen</t>
  </si>
  <si>
    <t>Kaksoiskiinteistömuuntamo: vähintään 4 kennoa erottimilla</t>
  </si>
  <si>
    <t>20 kV Maakaapeliverkon erotinasemat</t>
  </si>
  <si>
    <t>Erotinasema: puistomuuntamotyyppinen rakenne luokka 1: 1 kenno erottimella</t>
  </si>
  <si>
    <t>Erotinasema: puistomuuntamotyyppinen rakenne luokka 2: 2 kennoa erottimilla</t>
  </si>
  <si>
    <t>Erotinasema: puistomuuntamotyyppinen rakenne luokka 3: 3 kennoa erottimilla</t>
  </si>
  <si>
    <t>Erotinasema: puistomuuntamotyyppinen rakenne luokka 4: 4 kennoa erottimilla</t>
  </si>
  <si>
    <t>Erotinasema: puistomuuntamotyyppinen rakenne luokka 5: vähintään 5 kennoa erottimilla</t>
  </si>
  <si>
    <t>20 kV Maakaapeliverkon suojaus ja automaatio</t>
  </si>
  <si>
    <t>Katkaisija: muuntamolla tai erotinasemalla, katkaisijakohtainen</t>
  </si>
  <si>
    <t>Kauko-ohjauslaitteisto: erotin- tai katkaisijakohtainen moottoriohjain</t>
  </si>
  <si>
    <t>Maasulun vianindikointilaitteisto: asennettuna muuntamolle tai erotinasemalle, lähtökohtainen</t>
  </si>
  <si>
    <t>45 kV Maakaapelit</t>
  </si>
  <si>
    <t>30 - 45 kV Maakaapeli 300 mm2 ja alle</t>
  </si>
  <si>
    <t>JAKELUVERKON MUUNTAJAT</t>
  </si>
  <si>
    <t>20 / 0,4 kV Jakelumuuntajat</t>
  </si>
  <si>
    <t>Muuntajat tier 2</t>
  </si>
  <si>
    <t>Muuntaja 16 kVA</t>
  </si>
  <si>
    <t xml:space="preserve">Muuntaja 30 kVA </t>
  </si>
  <si>
    <t xml:space="preserve">Muuntaja 50 kVA </t>
  </si>
  <si>
    <t>Muuntaja 100 kVA</t>
  </si>
  <si>
    <t xml:space="preserve">Muuntaja 200 kVA </t>
  </si>
  <si>
    <t xml:space="preserve">Muuntaja 315 kVA </t>
  </si>
  <si>
    <t xml:space="preserve">Muuntaja 400 kVA </t>
  </si>
  <si>
    <t xml:space="preserve">Muuntaja 500 kVA </t>
  </si>
  <si>
    <t xml:space="preserve">Muuntaja 630 kVA </t>
  </si>
  <si>
    <t xml:space="preserve">Muuntaja 800 kVA </t>
  </si>
  <si>
    <t xml:space="preserve">Muuntaja 1000 kVA </t>
  </si>
  <si>
    <t xml:space="preserve">Muuntaja 1250 kVA </t>
  </si>
  <si>
    <t>Muuntaja 1600 kVA</t>
  </si>
  <si>
    <t>Muuntajat tier 1 tai tier 0</t>
  </si>
  <si>
    <t>1 / 0,4 kV Jakelumuuntajat</t>
  </si>
  <si>
    <t>Muuntaja 30 kVA</t>
  </si>
  <si>
    <t>Muuntaja 50 kVA</t>
  </si>
  <si>
    <t>Muuntaja vähintään 100 kVA</t>
  </si>
  <si>
    <t>Muut jakeluverkon muuntajat ja jännitteen säätö</t>
  </si>
  <si>
    <t>Kolmikäämimuuntaja enintään 150 kVA</t>
  </si>
  <si>
    <t>Kolmikäämimuuntaja yli 150 kVA</t>
  </si>
  <si>
    <t>Muuntaja 20 / 10 kV (Ilmoita lisätietoihin yksikkökustannus eri kokoisille tehoille)</t>
  </si>
  <si>
    <t>Muuntaja 45 / 20 kV (Ilmoita lisätietoihin yksikkökustannus eri kokoisille tehoille)</t>
  </si>
  <si>
    <t>PJ-verkon jännitteensäätäjä</t>
  </si>
  <si>
    <t>Energiamittarit</t>
  </si>
  <si>
    <t>Energiamittauslaitteistot (Asiakasmittaus)</t>
  </si>
  <si>
    <t>Energiamittari: etäluettava suora mittaus (enintään 63 A aiemmin)</t>
  </si>
  <si>
    <t>Energiamittari: etäluettava virtamuuntajamittaus (aiemmin yli 63 A)</t>
  </si>
  <si>
    <t>Energiamittari: etäluettava 10-45 kV</t>
  </si>
  <si>
    <t>Energiamittari: etäluettava yli 45 kV</t>
  </si>
  <si>
    <t>Suurjänniteverkko ja sähköasemalaitteistot</t>
  </si>
  <si>
    <t>110 kV Ilmajohdot</t>
  </si>
  <si>
    <t>Pylväät</t>
  </si>
  <si>
    <t>Puupylväät</t>
  </si>
  <si>
    <t>Puupylväs ilman haruksia</t>
  </si>
  <si>
    <t>Puupylväs, harustettu</t>
  </si>
  <si>
    <t>Puupylväs, harustettu, 2 osajohdinta</t>
  </si>
  <si>
    <t>Putkipylväät, harustettu</t>
  </si>
  <si>
    <t>Putkipylväs: yksi virtapiiri, yksi osajohdin</t>
  </si>
  <si>
    <t>Putkipylväs: yksi virtapiiri, kaksi osajohdinta</t>
  </si>
  <si>
    <t>Putkipylväs: kaksi virtapiiriä, yksi osajohdin</t>
  </si>
  <si>
    <t>Putkipylväs: kaksi virtapiiriä, kaksi osajohdinta</t>
  </si>
  <si>
    <t>Kiristäjäpylväs: yksi virtapiiri, yksi osajohdin</t>
  </si>
  <si>
    <t>Kiristäjäpylväs: yksi virtapiiri, kaksi osajohdinta</t>
  </si>
  <si>
    <t>Kiristäjäpylväs: kaksi virtapiiriä, yksi osajohdin</t>
  </si>
  <si>
    <t>Kiristäjäpylväs: kaksi virtapiiriä, kaksi osajohdinta</t>
  </si>
  <si>
    <t>Teräsristikkopylväät, harustettu</t>
  </si>
  <si>
    <t>Teräsristikkopylväs, harustettu: yksi virtapiiri, yksi osajohdin</t>
  </si>
  <si>
    <t>Teräsristikkopylväs, harustettu: yksi virtapiiri, kaksi osajohdinta</t>
  </si>
  <si>
    <t>Teräsristikkopylväs, harustettu: kaksi virtapiiriä, yksi osajohdin</t>
  </si>
  <si>
    <t>Teräsristikkopylväs, harustettu: kaksi virtapiiriä, kaksi osajohdinta</t>
  </si>
  <si>
    <t>Teräsristikkopylväät, vapaasti seisova</t>
  </si>
  <si>
    <t>Teräsristikkopylväs, vapaasti seisova: yksi virtapiiri, yksi osajohdin</t>
  </si>
  <si>
    <t>Teräsristikkopylväs, vapaasti seisova: yksi virtapiiri, kaksi osajohdinta</t>
  </si>
  <si>
    <t>Teräsristikkopylväs, vapaasti seisova: kaksi virtapiiriä, yksi osajohdin</t>
  </si>
  <si>
    <t>Teräsristikkopylväs, vapaasti seisova: kaksi virtapiiriä, kaksi osajohdinta</t>
  </si>
  <si>
    <t>Johtimet (johdinkohtaisesti)</t>
  </si>
  <si>
    <t>ACSR 67 - 149 mm2 (Suursavo ja Suursavo strong)</t>
  </si>
  <si>
    <t>ACSR 150 - 299 mm2 (Ostrich ja Hawk)</t>
  </si>
  <si>
    <t>ACSR 300 - 459 mm2 (Duck)</t>
  </si>
  <si>
    <t>ACSR 450 - 650 mm2 (Finch)</t>
  </si>
  <si>
    <t>Ukkosjohdin</t>
  </si>
  <si>
    <t>Optinen ukkosjohdin (OPGW)</t>
  </si>
  <si>
    <t>110 kV Ilmajohtoverkon johtoerottimet</t>
  </si>
  <si>
    <t>Johtoerotin, paikalliskäyttöinen</t>
  </si>
  <si>
    <t>Johtoerotin, kauko-ohjattu</t>
  </si>
  <si>
    <t>Maadoituserotin/-kytkin</t>
  </si>
  <si>
    <t>110 kV Ilmajohtoverkon johtoaluekorvaukset</t>
  </si>
  <si>
    <t>Johtoaluekorvaus helppo: asemakaavan ulkopuolinen alue</t>
  </si>
  <si>
    <t>Johtoaluekorvaus tavallinen: asemakaavan sisäpuolinen alue</t>
  </si>
  <si>
    <t>Johtoaluekorvaus vaikea: sisempi kaupunkialue asemakaava-alueen sisällä</t>
  </si>
  <si>
    <t>Johtoaluekorvaus erittäin vaikea: keskusta-alueet (yli 30 ruutua yhtenäinen alue) sekä suurkaupungin alakeskukset sisemmän kaupunkialueen sisällä</t>
  </si>
  <si>
    <t>110 kV Kaapelit (3-vaihetta)</t>
  </si>
  <si>
    <t>Alumiinikaapelit</t>
  </si>
  <si>
    <t>Maakaapeli Al enintään 500 mm2 tai pienempi</t>
  </si>
  <si>
    <t>Maakaapeli Al 800 mm2</t>
  </si>
  <si>
    <t>Maakaapeli Al 1000 - 1200 mm2</t>
  </si>
  <si>
    <t>Maakaapeli Al 1600 mm2</t>
  </si>
  <si>
    <t>Maakaapeli Al 2000 mm2</t>
  </si>
  <si>
    <t>Maakaapeli Al vähintään 2500 mm2</t>
  </si>
  <si>
    <t>Kuparikaapelit</t>
  </si>
  <si>
    <t>Maakaapeli Cu enintään 1600 mm2</t>
  </si>
  <si>
    <t>Maakaapeli Cu yli 1600 mm2</t>
  </si>
  <si>
    <t>Vesistökaapelit (3-vaihetta)</t>
  </si>
  <si>
    <t>Armeerattu vesistökaapeli</t>
  </si>
  <si>
    <t>110 kV Kaapelitarvikkeet</t>
  </si>
  <si>
    <t>Päätteet</t>
  </si>
  <si>
    <t>Kojeistopääte (GIS), enintään 800 mm2</t>
  </si>
  <si>
    <t>Kojeistopääte (GIS), 1000 - 1600 mm2</t>
  </si>
  <si>
    <t>Kojeistopääte (GIS), yli 1600 mm2</t>
  </si>
  <si>
    <t>Pylväspääte, enintään 800 mm2</t>
  </si>
  <si>
    <t>Pylväspääte, 1000 - 1600 mm2</t>
  </si>
  <si>
    <t>Pylväspääte, yli 1600 mm2</t>
  </si>
  <si>
    <t>Jatko</t>
  </si>
  <si>
    <t>Jatko crossbonding</t>
  </si>
  <si>
    <t>110 kV Päämuuntajat ja perustukset</t>
  </si>
  <si>
    <t>Päämuuntajat</t>
  </si>
  <si>
    <t>Päämuuntaja 6 MVA</t>
  </si>
  <si>
    <t>Päämuuntaja 10 MVA</t>
  </si>
  <si>
    <t>Päämuuntaja 16 MVA</t>
  </si>
  <si>
    <t>Päämuuntaja 20 MVA</t>
  </si>
  <si>
    <t>Päämuuntaja 25 MVA</t>
  </si>
  <si>
    <t>Päämuuntaja 31,5 MVA</t>
  </si>
  <si>
    <t>Päämuuntaja 40 MVA</t>
  </si>
  <si>
    <t>Päämuuntaja 50 MVA</t>
  </si>
  <si>
    <t>Päämuuntaja 63 MVA</t>
  </si>
  <si>
    <t>Päämuuntaja 80 MVA</t>
  </si>
  <si>
    <t>Päämuuntaja 100 MVA</t>
  </si>
  <si>
    <t>110 kV päämuuntajan tai reaktorin perustukset</t>
  </si>
  <si>
    <t>Muuntajaperustus</t>
  </si>
  <si>
    <t>Muuntajaperustus suojaseinillä</t>
  </si>
  <si>
    <t>Muuntajaperustus katettu bunkkeri</t>
  </si>
  <si>
    <t>110 kV Ilmaeristeiset kojeistot</t>
  </si>
  <si>
    <t>Kojeistot: Ilma</t>
  </si>
  <si>
    <t>1-kiskokojeiston katkaisijallinen lähtö- tai syöttökenttä</t>
  </si>
  <si>
    <t>1-kiskokojeiston kenttä pelkillä erottimilla/erottimella</t>
  </si>
  <si>
    <t>2-kiskokojeiston katkaisijallinen lähtö- tai syöttökenttä</t>
  </si>
  <si>
    <t>2-kiskokojeiston kenttä pelkillä erottimilla/erottimella</t>
  </si>
  <si>
    <t>Kiskokatkaisijakenttä</t>
  </si>
  <si>
    <t>Mittauskenttä (kiskojännitemuuntaja) tai johtojännitemuuntaja</t>
  </si>
  <si>
    <t>Kiskomaadoituserotin</t>
  </si>
  <si>
    <t>Useampiryhmäiset kojeistot</t>
  </si>
  <si>
    <t>Ryhmäerotin</t>
  </si>
  <si>
    <t>Ryhmäerottimen automaatio</t>
  </si>
  <si>
    <t>Suojausautomaatio</t>
  </si>
  <si>
    <t>1-kiskoisen kytkinlaitoksen suojaus- ja automaatiolaitteisto: asemakohtainen perusosa</t>
  </si>
  <si>
    <t>2-kiskoisen kytkinlaitoksen suojaus- ja automaatiolaitteisto: asemakohtainen perusosa</t>
  </si>
  <si>
    <t>Kentän suojaus- ja automaatiolaitteisto: kenttäkohtainen osa</t>
  </si>
  <si>
    <t>110 kV SF6-Eristeiset kojeistot</t>
  </si>
  <si>
    <t>Kojeistot: SF6</t>
  </si>
  <si>
    <t>1-kiskokojeiston katkaisijallinen lähtö- tai syöttökenno</t>
  </si>
  <si>
    <t>1-kiskokojeiston kenno pelkillä erottimilla/erottimella</t>
  </si>
  <si>
    <t>2-kiskokojeiston katkaisijallinen lähtö- tai syöttökenno</t>
  </si>
  <si>
    <t>2-kiskokojeiston kenno pelkillä erottimilla/erottimella</t>
  </si>
  <si>
    <t>Kiskokatkaisijakenno</t>
  </si>
  <si>
    <t>Kiskodifferentiaalirelesuojaus SF6 tai ilmaeristeiset</t>
  </si>
  <si>
    <t>1-kiskoisen kytkinlaitoksen kiskodifferentiaalirelesuojaus: asemakohtainen  perusosa</t>
  </si>
  <si>
    <t>2-kiskokosen kytkinlaitoksen kiskodifferentiaalirelesuojaus: asemakohtainen  perusosa</t>
  </si>
  <si>
    <t>Kiskodifferentiaalirelesuojaus: kenttäkohtainen osa</t>
  </si>
  <si>
    <t>45 kV Kojeistot</t>
  </si>
  <si>
    <t>Kojeistot</t>
  </si>
  <si>
    <t>20 kV Kojeistot</t>
  </si>
  <si>
    <t>Ilmaeristeiset kojeistot</t>
  </si>
  <si>
    <t>1-kiskokojeiston kenno pelkillä erottimilla/erottimella (omakäyttökenno)</t>
  </si>
  <si>
    <t>2-kiskokojeiston kenno pelkillä erottimilla/erottimella (omakäyttökenno)</t>
  </si>
  <si>
    <t>Mittauskenttä (kiskojännitemuuntaja)</t>
  </si>
  <si>
    <t>Johtojännitemuuntaja (ei sisällytetä lähtö/syöttökennon kustannuksia)</t>
  </si>
  <si>
    <t>Kaasueristeiset SF6 kojeistot</t>
  </si>
  <si>
    <t>20 kV Kompensointilaitteistot</t>
  </si>
  <si>
    <t>Kondensaattorit (keskitetty)</t>
  </si>
  <si>
    <t>Kondensaattori enintään 3 Mvar</t>
  </si>
  <si>
    <t>Reaktorit (keskitetty)</t>
  </si>
  <si>
    <t>Reaktori enintään 1 Mvar</t>
  </si>
  <si>
    <t>Reaktori enintään 2 Mvar (ja yli 1 Mvar)</t>
  </si>
  <si>
    <t>Reaktori enintään 3 Mvar (ja yli 2 Mvar)</t>
  </si>
  <si>
    <t>Reaktori enintään 4 Mvar (ja yli 3 Mvar)</t>
  </si>
  <si>
    <t>Reaktori enintään 6 Mvar (ja yli 4 Mvar)</t>
  </si>
  <si>
    <t>Reaktori enintään 8 Mvar (ja yli 6 Mvar)</t>
  </si>
  <si>
    <t>Reaktorin väliottokytkin</t>
  </si>
  <si>
    <t>Reaktorin käämikytkin</t>
  </si>
  <si>
    <t>Reaktorin käämikytkimen tai väliottokytkimen moottoriohjain</t>
  </si>
  <si>
    <t>Reaktorin perustukset ja avoin suojarakenne/koppi</t>
  </si>
  <si>
    <t>Kuristimet (keskitetty)</t>
  </si>
  <si>
    <t>Keskitetyt maasulkuvirran kompensointikelat:</t>
  </si>
  <si>
    <t>Maasulkuvirran kompensointilaitteisto 50 - 140 A (Kela ilman säätäjää)</t>
  </si>
  <si>
    <t>Maasulkuvirran kompensointilaitteisto 200 - 320 A (Kela ilman säätäjää)</t>
  </si>
  <si>
    <t>Maasulkuvirran kompensointilaitteisto yli 320 A (Kela ilman säätäjää)</t>
  </si>
  <si>
    <t>Maasulun kompensointilaitteiston maadoitusmuuntajat (tähtipistemuuntajat):</t>
  </si>
  <si>
    <t xml:space="preserve">Muuntaja enintään 5000 kVA </t>
  </si>
  <si>
    <t>Keskitetty kompensointisäätö:</t>
  </si>
  <si>
    <t>Kompensointilaitteiston säätäjä mahdollisella virtainjektiolaitteistolla</t>
  </si>
  <si>
    <t>Maasulkuvirran kompensointilaitteiston koppi, jos asemalla ei ole tilaa:</t>
  </si>
  <si>
    <t>Maasulkuvirran kompenstointilaitteiston koppi</t>
  </si>
  <si>
    <t>Hajautettu kompensointi</t>
  </si>
  <si>
    <t>Rinnakkaiskuristin maasulkuvirran ja loistehon kompensoinnilla tai pelkkä maasulun kompensointilaitteisto(suurimman säätöasetuksen mukaan)</t>
  </si>
  <si>
    <t>Hajautetun kompensoinnin laitteisto</t>
  </si>
  <si>
    <t>Jakelumuuntaja maasulkuvirran kompensoinnilla</t>
  </si>
  <si>
    <t xml:space="preserve">Muuntaja enintään 50 kVA </t>
  </si>
  <si>
    <t xml:space="preserve">Muuntaja 100 - 200 kVA </t>
  </si>
  <si>
    <t xml:space="preserve">Muuntaja vähintään 315 kVA </t>
  </si>
  <si>
    <t>Jakelumuuntaja rinnakkaiskuristimella ja maasulkuvirran kompensoinnilla</t>
  </si>
  <si>
    <t>Muuntaja rinnakkaiskuristimella ja maasulkuvirran kompensoinnilla</t>
  </si>
  <si>
    <t>110 kV Kompensointilaitteistot</t>
  </si>
  <si>
    <t>110 kV kompensointilaitteistot (käytetään päämuuntajien perustuksia)</t>
  </si>
  <si>
    <t>Reaktori ONAN/ONAF jäähdytys</t>
  </si>
  <si>
    <t>Reaktori 6 Mvar</t>
  </si>
  <si>
    <t>Reaktori 10 Mvar</t>
  </si>
  <si>
    <t>Reaktori 16 Mvar</t>
  </si>
  <si>
    <t>Reaktori 20 Mvar</t>
  </si>
  <si>
    <t>Reaktori 25 Mvar</t>
  </si>
  <si>
    <t>Reaktori 30 Mvar</t>
  </si>
  <si>
    <t>Reaktori 40 Mvar</t>
  </si>
  <si>
    <t>Reaktori vähintään 50 Mvar</t>
  </si>
  <si>
    <t>Tähtipistekuristin</t>
  </si>
  <si>
    <t>Enintään 100 kVar</t>
  </si>
  <si>
    <t>Sähköasemarakennukset</t>
  </si>
  <si>
    <t>Tehdasvalmisteiset/elementtirakenteiset</t>
  </si>
  <si>
    <t>Pieni kevyt sähköasemarakennus (alle 30 m2)</t>
  </si>
  <si>
    <t>Haja-asutusalueen sähköasemarakennus (30 - 90 m2)</t>
  </si>
  <si>
    <t>Taajaman sähköasemarakennus (yli 90 m2 ja alle 270 m2)</t>
  </si>
  <si>
    <t>Kaupunkiympäristöön paikan päällä rakennetut</t>
  </si>
  <si>
    <t>Kaupunkiasema (200 - 600 m2)</t>
  </si>
  <si>
    <t>Suuri kaupunkiasema (yli 600 m2)</t>
  </si>
  <si>
    <t>Suurkaupungin suuri keskusta-asema (vähintään 800 m2)</t>
  </si>
  <si>
    <t>Sähköasematontit</t>
  </si>
  <si>
    <t>Haja-asutusalue (sisemmän kaupunkialueen ulkopuolella)</t>
  </si>
  <si>
    <t>Kaupunki/taajama (jakeluverkon kaivuolosuhde 4)</t>
  </si>
  <si>
    <t>Suurkaupungin keskusta (jakeluverkon kaivuolosuhde 5 j 6)</t>
  </si>
  <si>
    <t>Tuella rahoitettu osuus (%)</t>
  </si>
  <si>
    <t>Tuella rahoitettu määrä</t>
  </si>
  <si>
    <t>Keski-ikä</t>
  </si>
  <si>
    <t>Puretut</t>
  </si>
  <si>
    <t>Jälleenhankinta-arvo (t€)</t>
  </si>
  <si>
    <t>Nykykäyttöarvo (t€)</t>
  </si>
  <si>
    <t>Tasapoisto (t€)</t>
  </si>
  <si>
    <t>Investoinnit (t€)</t>
  </si>
  <si>
    <t>Kaivun hintavaikutus (€)</t>
  </si>
  <si>
    <t>≤2023</t>
  </si>
  <si>
    <t>Ilmoitusvuosi</t>
  </si>
  <si>
    <t>KHI 2022</t>
  </si>
  <si>
    <t>KHI 2024</t>
  </si>
  <si>
    <t>KHI 2025</t>
  </si>
  <si>
    <t>KHI 2026</t>
  </si>
  <si>
    <t>KHI 2027</t>
  </si>
  <si>
    <t>Tarkastus</t>
  </si>
  <si>
    <t>Pitoaika alaraja</t>
  </si>
  <si>
    <t>Pitoaika yläraja</t>
  </si>
  <si>
    <t>Investoinnit 2024</t>
  </si>
  <si>
    <t>€/yksikkö alustava</t>
  </si>
  <si>
    <t>Kaivun hintavaikutus (€) alustava</t>
  </si>
  <si>
    <t>€/yksikkö lopullinen</t>
  </si>
  <si>
    <t>Kaivun hintavaikutus (€) lopullinen</t>
  </si>
  <si>
    <t>Tuella rahoitettu osuus (%), 2024</t>
  </si>
  <si>
    <t>Komponentin kokonaismäärä (km, kpl), 2024</t>
  </si>
  <si>
    <t>Tuella rahoitettu osuus (%), 2025</t>
  </si>
  <si>
    <t>Investoinnit 2025</t>
  </si>
  <si>
    <t>Tuella rahoitettu osuus (%), 2027</t>
  </si>
  <si>
    <t>Komponentin kokonaismäärä (km, kpl), 2027</t>
  </si>
  <si>
    <t>Investoinnit 2027</t>
  </si>
  <si>
    <t>Komponentin kokonaismäärä (km, kpl), 2026</t>
  </si>
  <si>
    <t>Tuella rahoitettu osuus (%), 2026</t>
  </si>
  <si>
    <t>Investoinnit 2026</t>
  </si>
  <si>
    <t>Verkonhaltijan nimi /Nätinnehavarens namn</t>
  </si>
  <si>
    <t>Ilmoitusvuosi / Rapporteringsår</t>
  </si>
  <si>
    <t>Kuluttajahintaindeksit / Konsumentprisindex</t>
  </si>
  <si>
    <t>Investoinnit ennen vuotta 2024
Investeringar före år 2024</t>
  </si>
  <si>
    <t>Verkkokomponentti
Nätkomponent</t>
  </si>
  <si>
    <t>Komponentens totala mängd</t>
  </si>
  <si>
    <t>Komponentin kokonaismäärä</t>
  </si>
  <si>
    <t>Stödfinansierad andel (%)</t>
  </si>
  <si>
    <t>Stödfinansierad mängd</t>
  </si>
  <si>
    <t>Medelålder</t>
  </si>
  <si>
    <t>Upplösta</t>
  </si>
  <si>
    <t>Användningstid</t>
  </si>
  <si>
    <t>€/enhet</t>
  </si>
  <si>
    <t>Återanskaffningsvärde (t€)</t>
  </si>
  <si>
    <t>Nuvarande bruksvärde (t€)</t>
  </si>
  <si>
    <t>Linjär avskrivning (t€)</t>
  </si>
  <si>
    <t>Användningstid nedre gräns</t>
  </si>
  <si>
    <t>Användningstid övre gräns</t>
  </si>
  <si>
    <t>Granskning</t>
  </si>
  <si>
    <t>Investeringar</t>
  </si>
  <si>
    <t>Investeringar (t€)</t>
  </si>
  <si>
    <t>€/enhet preliminär</t>
  </si>
  <si>
    <t>€/enhet slutlig</t>
  </si>
  <si>
    <t>Prispåverkan av grävning preliminär</t>
  </si>
  <si>
    <t>Prispåverkan av grävning slutlig</t>
  </si>
  <si>
    <t>Vuoden 2024 investoinnit
Investeringar för år 2024</t>
  </si>
  <si>
    <t>Vuoden 2025 investoinnit
Investeringar för år 2025</t>
  </si>
  <si>
    <t>Jälleenhankinta-arvo t€
Återanskaffningsvärde t€</t>
  </si>
  <si>
    <t>Nykykäyttöarvo t€
Nuvarande bruksvärde t€</t>
  </si>
  <si>
    <t>Tasapoisto t€
Linjär avskrivning t€</t>
  </si>
  <si>
    <t>Investoinnit t€
Investeringar t€</t>
  </si>
  <si>
    <t>Vuoden 2027 investoinnit
Investeringar för år 2027</t>
  </si>
  <si>
    <t>Vuoden 2026 investoinnit
Investeringar för år 2026</t>
  </si>
  <si>
    <t>Investointivuosi
Investeringsår</t>
  </si>
  <si>
    <t>Alustava
Preliminär</t>
  </si>
  <si>
    <t>Lopullinen
Slutlig</t>
  </si>
  <si>
    <t>0,4-45 kV maakaapeliverkko / jordkabelnät (€/km)</t>
  </si>
  <si>
    <t>110 kV maakaapeliverkko / jordkabelnät (€/km)</t>
  </si>
  <si>
    <t>Prispåverkan av grävning</t>
  </si>
  <si>
    <t>Komponentin kokonaismäärä (km, kpl),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</si>
</sst>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0_-;\-* #,##0.000_-;_-* &quot;-&quot;??_-;_-@_-"/>
    <numFmt numFmtId="165" formatCode="0.000000"/>
    <numFmt numFmtId="166" formatCode="_-* #,##0_-;\-* #,##0_-;_-* &quot;-&quot;??_-;_-@_-"/>
  </numFmts>
  <fonts count="13" x14ac:knownFonts="1">
    <font>
      <sz val="11"/>
      <color theme="1"/>
      <name val="Aptos Narrow"/>
      <family val="2"/>
      <scheme val="minor"/>
    </font>
    <font>
      <b/>
      <sz val="12"/>
      <color rgb="FFFFFFFF"/>
      <name val="Verdana"/>
      <family val="2"/>
    </font>
    <font>
      <b/>
      <sz val="8"/>
      <color rgb="FFFFFFFF"/>
      <name val="Verdana"/>
      <family val="2"/>
    </font>
    <font>
      <b/>
      <sz val="9"/>
      <color rgb="FF000000"/>
      <name val="Verdana"/>
      <family val="2"/>
    </font>
    <font>
      <sz val="9"/>
      <color rgb="FF000000"/>
      <name val="Calibri"/>
      <family val="2"/>
    </font>
    <font>
      <b/>
      <sz val="9"/>
      <color rgb="FFFFFFFF"/>
      <name val="Verdana"/>
      <family val="2"/>
    </font>
    <font>
      <b/>
      <u/>
      <sz val="9"/>
      <color rgb="FF000000"/>
      <name val="Verdana"/>
      <family val="2"/>
    </font>
    <font>
      <sz val="10"/>
      <color theme="1"/>
      <name val="Verdana"/>
      <family val="2"/>
    </font>
    <font>
      <sz val="11"/>
      <color theme="1"/>
      <name val="Aptos Narrow"/>
      <family val="2"/>
      <scheme val="minor"/>
    </font>
    <font>
      <b/>
      <sz val="11"/>
      <color theme="1"/>
      <name val="Aptos Narrow"/>
      <family val="2"/>
      <scheme val="minor"/>
    </font>
    <font>
      <b/>
      <sz val="11"/>
      <color rgb="FFFFFFFF"/>
      <name val="Verdana"/>
      <family val="2"/>
    </font>
    <font>
      <sz val="8"/>
      <name val="Aptos Narrow"/>
      <family val="2"/>
      <scheme val="minor"/>
    </font>
    <font>
      <b/>
      <sz val="10"/>
      <color rgb="FFFFFFFF"/>
      <name val="Verdana"/>
      <family val="2"/>
    </font>
  </fonts>
  <fills count="13">
    <fill>
      <patternFill patternType="none"/>
    </fill>
    <fill>
      <patternFill patternType="gray125"/>
    </fill>
    <fill>
      <patternFill patternType="solid">
        <fgColor rgb="FF44546A"/>
        <bgColor indexed="64"/>
      </patternFill>
    </fill>
    <fill>
      <patternFill patternType="solid">
        <fgColor rgb="FFBC2359"/>
        <bgColor indexed="64"/>
      </patternFill>
    </fill>
    <fill>
      <patternFill patternType="solid">
        <fgColor rgb="FFFFC000"/>
        <bgColor indexed="64"/>
      </patternFill>
    </fill>
    <fill>
      <patternFill patternType="solid">
        <fgColor rgb="FFFBBA00"/>
        <bgColor indexed="64"/>
      </patternFill>
    </fill>
    <fill>
      <patternFill patternType="solid">
        <fgColor rgb="FFD2D2D2"/>
        <bgColor indexed="64"/>
      </patternFill>
    </fill>
    <fill>
      <patternFill patternType="solid">
        <fgColor rgb="FFED7D31"/>
        <bgColor indexed="64"/>
      </patternFill>
    </fill>
    <fill>
      <patternFill patternType="solid">
        <fgColor rgb="FFEC7404"/>
        <bgColor indexed="64"/>
      </patternFill>
    </fill>
    <fill>
      <patternFill patternType="solid">
        <fgColor theme="2" tint="-0.499984740745262"/>
        <bgColor indexed="64"/>
      </patternFill>
    </fill>
    <fill>
      <patternFill patternType="solid">
        <fgColor theme="2"/>
        <bgColor indexed="64"/>
      </patternFill>
    </fill>
    <fill>
      <patternFill patternType="solid">
        <fgColor theme="2" tint="-9.9978637043366805E-2"/>
        <bgColor indexed="64"/>
      </patternFill>
    </fill>
    <fill>
      <patternFill patternType="solid">
        <fgColor theme="5"/>
        <bgColor indexed="64"/>
      </patternFill>
    </fill>
  </fills>
  <borders count="2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style="medium">
        <color rgb="FF555555"/>
      </left>
      <right/>
      <top/>
      <bottom style="medium">
        <color rgb="FF555555"/>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43" fontId="8" fillId="0" borderId="0" applyFont="0" applyFill="0" applyBorder="0" applyAlignment="0" applyProtection="0"/>
  </cellStyleXfs>
  <cellXfs count="154">
    <xf numFmtId="0" fontId="0" fillId="0" borderId="0" xfId="0"/>
    <xf numFmtId="0" fontId="1" fillId="3" borderId="4" xfId="0" applyFont="1" applyFill="1" applyBorder="1" applyAlignment="1">
      <alignment vertical="top"/>
    </xf>
    <xf numFmtId="0" fontId="1" fillId="4" borderId="4" xfId="0" applyFont="1" applyFill="1" applyBorder="1" applyAlignment="1">
      <alignment vertical="top"/>
    </xf>
    <xf numFmtId="0" fontId="5" fillId="4" borderId="4" xfId="0" applyFont="1" applyFill="1" applyBorder="1" applyAlignment="1">
      <alignment vertical="top"/>
    </xf>
    <xf numFmtId="0" fontId="5" fillId="5" borderId="4" xfId="0" applyFont="1" applyFill="1" applyBorder="1" applyAlignment="1">
      <alignment vertical="center"/>
    </xf>
    <xf numFmtId="0" fontId="5" fillId="3" borderId="4" xfId="0" applyFont="1" applyFill="1" applyBorder="1" applyAlignment="1">
      <alignment vertical="top"/>
    </xf>
    <xf numFmtId="0" fontId="5" fillId="2" borderId="4" xfId="0" applyFont="1" applyFill="1" applyBorder="1" applyAlignment="1">
      <alignment vertical="top"/>
    </xf>
    <xf numFmtId="0" fontId="5" fillId="2" borderId="4" xfId="0" applyFont="1" applyFill="1" applyBorder="1" applyAlignment="1">
      <alignment vertical="center"/>
    </xf>
    <xf numFmtId="0" fontId="5" fillId="2" borderId="4" xfId="0" applyFont="1" applyFill="1" applyBorder="1" applyAlignment="1">
      <alignment horizontal="left" vertical="top"/>
    </xf>
    <xf numFmtId="0" fontId="5" fillId="2" borderId="1" xfId="0" applyFont="1" applyFill="1" applyBorder="1" applyAlignment="1">
      <alignment vertical="center"/>
    </xf>
    <xf numFmtId="0" fontId="5" fillId="5" borderId="4" xfId="0" applyFont="1" applyFill="1" applyBorder="1" applyAlignment="1">
      <alignment vertical="top"/>
    </xf>
    <xf numFmtId="0" fontId="5" fillId="3" borderId="7" xfId="0" applyFont="1" applyFill="1" applyBorder="1" applyAlignment="1">
      <alignment vertical="top" wrapText="1"/>
    </xf>
    <xf numFmtId="0" fontId="5" fillId="5" borderId="4" xfId="0" applyFont="1" applyFill="1" applyBorder="1" applyAlignment="1">
      <alignment vertical="top" wrapText="1"/>
    </xf>
    <xf numFmtId="0" fontId="5" fillId="2" borderId="7" xfId="0" applyFont="1" applyFill="1" applyBorder="1" applyAlignment="1">
      <alignment vertical="top" wrapText="1"/>
    </xf>
    <xf numFmtId="0" fontId="5" fillId="2" borderId="4" xfId="0" applyFont="1" applyFill="1" applyBorder="1" applyAlignment="1">
      <alignment vertical="top" wrapText="1"/>
    </xf>
    <xf numFmtId="0" fontId="0" fillId="0" borderId="0" xfId="0" applyAlignment="1">
      <alignment vertical="top"/>
    </xf>
    <xf numFmtId="0" fontId="0" fillId="0" borderId="0" xfId="0" applyAlignment="1">
      <alignment wrapText="1"/>
    </xf>
    <xf numFmtId="0" fontId="5" fillId="2" borderId="3" xfId="0" applyFont="1" applyFill="1" applyBorder="1" applyAlignment="1">
      <alignment horizontal="center" vertical="center" wrapText="1"/>
    </xf>
    <xf numFmtId="0" fontId="4" fillId="0" borderId="0" xfId="0" applyFont="1" applyFill="1" applyBorder="1" applyAlignment="1">
      <alignment horizontal="center" vertical="center"/>
    </xf>
    <xf numFmtId="0" fontId="7" fillId="0" borderId="0" xfId="0" applyFont="1" applyFill="1" applyBorder="1" applyAlignment="1">
      <alignment vertical="center"/>
    </xf>
    <xf numFmtId="0" fontId="5" fillId="0" borderId="0" xfId="0" applyFont="1" applyFill="1" applyBorder="1" applyAlignment="1">
      <alignment horizontal="center" vertical="center"/>
    </xf>
    <xf numFmtId="0" fontId="1" fillId="0" borderId="0" xfId="0" applyFont="1" applyFill="1" applyBorder="1" applyAlignment="1">
      <alignment vertical="center"/>
    </xf>
    <xf numFmtId="0" fontId="0" fillId="0" borderId="0" xfId="0" applyFill="1" applyBorder="1"/>
    <xf numFmtId="0" fontId="5" fillId="0" borderId="0" xfId="0" applyFont="1" applyFill="1" applyBorder="1" applyAlignment="1">
      <alignment vertical="center"/>
    </xf>
    <xf numFmtId="0" fontId="5" fillId="0" borderId="0" xfId="0" applyFont="1" applyFill="1" applyBorder="1" applyAlignment="1">
      <alignment horizontal="left" vertical="center" indent="1"/>
    </xf>
    <xf numFmtId="0" fontId="5" fillId="0" borderId="0" xfId="0" applyFont="1" applyFill="1" applyBorder="1" applyAlignment="1">
      <alignment vertical="center" wrapText="1"/>
    </xf>
    <xf numFmtId="0" fontId="3" fillId="6" borderId="9" xfId="0" applyFont="1" applyFill="1" applyBorder="1" applyAlignment="1">
      <alignment horizontal="right" vertical="top" wrapText="1"/>
    </xf>
    <xf numFmtId="0" fontId="2" fillId="2" borderId="0" xfId="0" applyFont="1" applyFill="1" applyBorder="1" applyAlignment="1">
      <alignment horizontal="center" vertical="center" wrapText="1"/>
    </xf>
    <xf numFmtId="0" fontId="0" fillId="9" borderId="14" xfId="0" applyFill="1" applyBorder="1"/>
    <xf numFmtId="0" fontId="0" fillId="0" borderId="10" xfId="0" applyBorder="1"/>
    <xf numFmtId="0" fontId="0" fillId="0" borderId="14" xfId="0" applyBorder="1"/>
    <xf numFmtId="0" fontId="0" fillId="0" borderId="0" xfId="0" applyAlignment="1">
      <alignment horizontal="left"/>
    </xf>
    <xf numFmtId="0" fontId="0" fillId="0" borderId="0" xfId="0" applyBorder="1"/>
    <xf numFmtId="0" fontId="9" fillId="0" borderId="0" xfId="0" applyFont="1"/>
    <xf numFmtId="0" fontId="2" fillId="2" borderId="1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3" fillId="6" borderId="4" xfId="0" applyFont="1" applyFill="1" applyBorder="1" applyAlignment="1">
      <alignment vertical="top" wrapText="1"/>
    </xf>
    <xf numFmtId="0" fontId="6" fillId="7" borderId="4" xfId="0" applyFont="1" applyFill="1" applyBorder="1" applyAlignment="1">
      <alignment vertical="top" wrapText="1"/>
    </xf>
    <xf numFmtId="0" fontId="3" fillId="6" borderId="14" xfId="0" applyFont="1" applyFill="1" applyBorder="1" applyAlignment="1">
      <alignment vertical="top" wrapText="1"/>
    </xf>
    <xf numFmtId="0" fontId="3" fillId="6" borderId="2" xfId="0" applyFont="1" applyFill="1" applyBorder="1" applyAlignment="1">
      <alignment vertical="top" wrapText="1"/>
    </xf>
    <xf numFmtId="0" fontId="3" fillId="6" borderId="1" xfId="0" applyFont="1" applyFill="1" applyBorder="1" applyAlignment="1">
      <alignment vertical="top" wrapText="1"/>
    </xf>
    <xf numFmtId="0" fontId="6" fillId="8" borderId="4" xfId="0" applyFont="1" applyFill="1" applyBorder="1" applyAlignment="1">
      <alignment vertical="top" wrapText="1"/>
    </xf>
    <xf numFmtId="0" fontId="3" fillId="7" borderId="4" xfId="0" applyFont="1" applyFill="1" applyBorder="1" applyAlignment="1">
      <alignment vertical="top" wrapText="1"/>
    </xf>
    <xf numFmtId="0" fontId="3" fillId="7" borderId="15" xfId="0" applyFont="1" applyFill="1" applyBorder="1" applyAlignment="1">
      <alignment vertical="top"/>
    </xf>
    <xf numFmtId="0" fontId="0" fillId="0" borderId="2" xfId="0" applyBorder="1"/>
    <xf numFmtId="0" fontId="0" fillId="0" borderId="16" xfId="0" applyBorder="1"/>
    <xf numFmtId="0" fontId="0" fillId="0" borderId="13" xfId="0" applyBorder="1"/>
    <xf numFmtId="0" fontId="0" fillId="10" borderId="17" xfId="0" applyFill="1" applyBorder="1"/>
    <xf numFmtId="3" fontId="4" fillId="10" borderId="17" xfId="0" applyNumberFormat="1" applyFont="1" applyFill="1" applyBorder="1" applyAlignment="1" applyProtection="1">
      <alignment horizontal="center" vertical="center"/>
    </xf>
    <xf numFmtId="0" fontId="4" fillId="10" borderId="17" xfId="0" applyFont="1" applyFill="1" applyBorder="1" applyAlignment="1" applyProtection="1">
      <alignment horizontal="center" vertical="center"/>
    </xf>
    <xf numFmtId="0" fontId="4" fillId="10" borderId="17" xfId="0" applyFont="1" applyFill="1" applyBorder="1" applyAlignment="1">
      <alignment horizontal="center" vertical="center"/>
    </xf>
    <xf numFmtId="3" fontId="4" fillId="10" borderId="17" xfId="0" applyNumberFormat="1" applyFont="1" applyFill="1" applyBorder="1" applyAlignment="1">
      <alignment horizontal="center" vertical="center"/>
    </xf>
    <xf numFmtId="3" fontId="4" fillId="10" borderId="17" xfId="1" applyNumberFormat="1" applyFont="1" applyFill="1" applyBorder="1" applyAlignment="1">
      <alignment horizontal="center" vertical="center"/>
    </xf>
    <xf numFmtId="0" fontId="0" fillId="0" borderId="17" xfId="0" applyBorder="1" applyProtection="1">
      <protection locked="0"/>
    </xf>
    <xf numFmtId="0" fontId="0" fillId="9" borderId="17" xfId="0" applyFill="1" applyBorder="1"/>
    <xf numFmtId="0" fontId="0" fillId="10" borderId="18" xfId="0" applyFill="1" applyBorder="1"/>
    <xf numFmtId="0" fontId="0" fillId="10" borderId="22" xfId="0" applyFill="1" applyBorder="1"/>
    <xf numFmtId="0" fontId="0" fillId="9" borderId="22" xfId="0" applyFill="1" applyBorder="1"/>
    <xf numFmtId="0" fontId="0" fillId="10" borderId="19" xfId="0" applyFill="1" applyBorder="1"/>
    <xf numFmtId="0" fontId="0" fillId="0" borderId="0" xfId="0" applyAlignment="1">
      <alignment horizontal="left" wrapText="1"/>
    </xf>
    <xf numFmtId="0" fontId="1" fillId="3" borderId="4" xfId="0" applyFont="1" applyFill="1" applyBorder="1" applyAlignment="1">
      <alignment vertical="top" wrapText="1"/>
    </xf>
    <xf numFmtId="0" fontId="0" fillId="0" borderId="2" xfId="0" applyBorder="1" applyAlignment="1">
      <alignment wrapText="1"/>
    </xf>
    <xf numFmtId="0" fontId="0" fillId="0" borderId="16" xfId="0" applyBorder="1" applyAlignment="1">
      <alignment wrapText="1"/>
    </xf>
    <xf numFmtId="0" fontId="1" fillId="0" borderId="0" xfId="0" applyFont="1" applyFill="1" applyBorder="1" applyAlignment="1">
      <alignment vertical="center" wrapText="1"/>
    </xf>
    <xf numFmtId="0" fontId="0" fillId="0" borderId="0" xfId="0" applyFill="1" applyBorder="1" applyAlignment="1">
      <alignment wrapText="1"/>
    </xf>
    <xf numFmtId="0" fontId="1" fillId="4" borderId="4" xfId="0" applyFont="1" applyFill="1" applyBorder="1" applyAlignment="1">
      <alignment vertical="top" wrapText="1"/>
    </xf>
    <xf numFmtId="0" fontId="0" fillId="0" borderId="14" xfId="0" applyBorder="1" applyAlignment="1">
      <alignment wrapText="1"/>
    </xf>
    <xf numFmtId="0" fontId="0" fillId="0" borderId="0" xfId="0" applyBorder="1" applyAlignment="1">
      <alignment wrapText="1"/>
    </xf>
    <xf numFmtId="0" fontId="0" fillId="10" borderId="19" xfId="0" applyFill="1" applyBorder="1" applyAlignment="1">
      <alignment wrapText="1"/>
    </xf>
    <xf numFmtId="0" fontId="0" fillId="10" borderId="17" xfId="0" applyFill="1" applyBorder="1" applyAlignment="1">
      <alignment wrapText="1"/>
    </xf>
    <xf numFmtId="0" fontId="0" fillId="10" borderId="18" xfId="0" applyFill="1" applyBorder="1" applyAlignment="1">
      <alignment wrapText="1"/>
    </xf>
    <xf numFmtId="3" fontId="4" fillId="10" borderId="17" xfId="0" applyNumberFormat="1" applyFont="1" applyFill="1" applyBorder="1" applyAlignment="1" applyProtection="1">
      <alignment horizontal="center" vertical="center" wrapText="1"/>
    </xf>
    <xf numFmtId="0" fontId="4" fillId="10" borderId="17" xfId="0" applyFont="1" applyFill="1" applyBorder="1" applyAlignment="1" applyProtection="1">
      <alignment horizontal="center" vertical="center" wrapText="1"/>
    </xf>
    <xf numFmtId="0" fontId="0" fillId="0" borderId="17" xfId="0" applyBorder="1" applyAlignment="1" applyProtection="1">
      <alignment wrapText="1"/>
      <protection locked="0"/>
    </xf>
    <xf numFmtId="0" fontId="5" fillId="4" borderId="4" xfId="0" applyFont="1" applyFill="1" applyBorder="1" applyAlignment="1">
      <alignment vertical="top" wrapText="1"/>
    </xf>
    <xf numFmtId="0" fontId="4" fillId="10" borderId="17" xfId="0" applyFont="1" applyFill="1" applyBorder="1" applyAlignment="1">
      <alignment horizontal="center" vertical="center" wrapText="1"/>
    </xf>
    <xf numFmtId="0" fontId="5" fillId="5" borderId="4" xfId="0" applyFont="1" applyFill="1" applyBorder="1" applyAlignment="1">
      <alignment vertical="center" wrapText="1"/>
    </xf>
    <xf numFmtId="0" fontId="5" fillId="3" borderId="4" xfId="0" applyFont="1" applyFill="1" applyBorder="1" applyAlignment="1">
      <alignment vertical="top" wrapText="1"/>
    </xf>
    <xf numFmtId="0" fontId="5" fillId="0" borderId="0" xfId="0" applyFont="1" applyFill="1" applyBorder="1" applyAlignment="1">
      <alignment horizontal="left" vertical="center" wrapText="1"/>
    </xf>
    <xf numFmtId="0" fontId="5" fillId="2" borderId="4" xfId="0" applyFont="1" applyFill="1" applyBorder="1" applyAlignment="1">
      <alignment vertical="center" wrapText="1"/>
    </xf>
    <xf numFmtId="0" fontId="5" fillId="2" borderId="4" xfId="0" applyFont="1" applyFill="1" applyBorder="1" applyAlignment="1">
      <alignment horizontal="left" vertical="top" wrapText="1"/>
    </xf>
    <xf numFmtId="0" fontId="5" fillId="2" borderId="1" xfId="0" applyFont="1" applyFill="1" applyBorder="1" applyAlignment="1">
      <alignment vertical="center" wrapText="1"/>
    </xf>
    <xf numFmtId="0" fontId="4" fillId="0" borderId="0" xfId="0" applyFont="1" applyFill="1" applyBorder="1" applyAlignment="1">
      <alignment horizontal="center" vertical="center" wrapText="1"/>
    </xf>
    <xf numFmtId="0" fontId="7" fillId="0" borderId="0" xfId="0" applyFont="1" applyFill="1" applyBorder="1" applyAlignment="1">
      <alignment vertical="center" wrapText="1"/>
    </xf>
    <xf numFmtId="0" fontId="0" fillId="9" borderId="17" xfId="0" applyFill="1" applyBorder="1" applyAlignment="1">
      <alignment wrapText="1"/>
    </xf>
    <xf numFmtId="0" fontId="3" fillId="7" borderId="15" xfId="0" applyFont="1" applyFill="1" applyBorder="1" applyAlignment="1">
      <alignment vertical="top" wrapText="1"/>
    </xf>
    <xf numFmtId="0" fontId="5" fillId="0" borderId="0" xfId="0" applyFont="1" applyFill="1" applyBorder="1" applyAlignment="1">
      <alignment horizontal="center" vertical="center" wrapText="1"/>
    </xf>
    <xf numFmtId="0" fontId="0" fillId="10" borderId="22" xfId="0" applyFill="1" applyBorder="1" applyAlignment="1">
      <alignment wrapText="1"/>
    </xf>
    <xf numFmtId="0" fontId="0" fillId="9" borderId="22" xfId="0" applyFill="1" applyBorder="1" applyAlignment="1">
      <alignment wrapText="1"/>
    </xf>
    <xf numFmtId="0" fontId="0" fillId="0" borderId="0" xfId="0" applyAlignment="1">
      <alignment vertical="top" wrapText="1"/>
    </xf>
    <xf numFmtId="0" fontId="0" fillId="11" borderId="0" xfId="0" applyFill="1" applyBorder="1"/>
    <xf numFmtId="0" fontId="5" fillId="2" borderId="12" xfId="0" applyFont="1" applyFill="1" applyBorder="1" applyAlignment="1">
      <alignment horizontal="center" vertical="center" wrapText="1"/>
    </xf>
    <xf numFmtId="0" fontId="10" fillId="12" borderId="12" xfId="0" applyFont="1" applyFill="1" applyBorder="1" applyAlignment="1">
      <alignment horizontal="center" vertical="center" wrapText="1"/>
    </xf>
    <xf numFmtId="0" fontId="12" fillId="2" borderId="1" xfId="0" applyFont="1" applyFill="1" applyBorder="1" applyAlignment="1">
      <alignment horizontal="left" vertical="center" wrapText="1"/>
    </xf>
    <xf numFmtId="0" fontId="10" fillId="1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0" fillId="0" borderId="19" xfId="0" applyBorder="1" applyProtection="1">
      <protection locked="0"/>
    </xf>
    <xf numFmtId="0" fontId="0" fillId="0" borderId="14" xfId="0" applyBorder="1" applyProtection="1">
      <protection locked="0"/>
    </xf>
    <xf numFmtId="0" fontId="0" fillId="0" borderId="0" xfId="0" applyBorder="1" applyProtection="1">
      <protection locked="0"/>
    </xf>
    <xf numFmtId="0" fontId="0" fillId="0" borderId="21" xfId="0" applyBorder="1" applyProtection="1">
      <protection locked="0"/>
    </xf>
    <xf numFmtId="0" fontId="0" fillId="0" borderId="22" xfId="0" applyBorder="1" applyProtection="1">
      <protection locked="0"/>
    </xf>
    <xf numFmtId="0" fontId="0" fillId="0" borderId="20" xfId="0" applyBorder="1" applyProtection="1">
      <protection locked="0"/>
    </xf>
    <xf numFmtId="0" fontId="0" fillId="0" borderId="10" xfId="0" applyBorder="1" applyProtection="1">
      <protection locked="0"/>
    </xf>
    <xf numFmtId="0" fontId="0" fillId="9" borderId="20" xfId="0" applyFill="1" applyBorder="1" applyProtection="1">
      <protection locked="0"/>
    </xf>
    <xf numFmtId="0" fontId="0" fillId="9" borderId="23" xfId="0" applyFill="1" applyBorder="1" applyProtection="1">
      <protection locked="0"/>
    </xf>
    <xf numFmtId="0" fontId="0" fillId="9" borderId="17" xfId="0" applyFill="1" applyBorder="1" applyProtection="1"/>
    <xf numFmtId="0" fontId="0" fillId="9" borderId="22" xfId="0" applyFill="1" applyBorder="1" applyProtection="1"/>
    <xf numFmtId="0" fontId="0" fillId="9" borderId="20" xfId="0" applyFill="1" applyBorder="1" applyProtection="1"/>
    <xf numFmtId="0" fontId="0" fillId="9" borderId="23" xfId="0" applyFill="1" applyBorder="1" applyProtection="1"/>
    <xf numFmtId="0" fontId="0" fillId="0" borderId="11" xfId="0" applyBorder="1" applyProtection="1">
      <protection locked="0"/>
    </xf>
    <xf numFmtId="0" fontId="0" fillId="0" borderId="9" xfId="0" applyBorder="1" applyProtection="1">
      <protection locked="0"/>
    </xf>
    <xf numFmtId="0" fontId="0" fillId="0" borderId="0" xfId="0" applyBorder="1" applyAlignment="1" applyProtection="1">
      <alignment wrapText="1"/>
      <protection locked="0"/>
    </xf>
    <xf numFmtId="0" fontId="0" fillId="0" borderId="22" xfId="0" applyBorder="1" applyAlignment="1" applyProtection="1">
      <alignment wrapText="1"/>
      <protection locked="0"/>
    </xf>
    <xf numFmtId="0" fontId="0" fillId="0" borderId="8" xfId="0" applyBorder="1" applyProtection="1">
      <protection locked="0"/>
    </xf>
    <xf numFmtId="0" fontId="0" fillId="0" borderId="4" xfId="0" applyBorder="1" applyProtection="1">
      <protection locked="0"/>
    </xf>
    <xf numFmtId="0" fontId="0" fillId="9" borderId="14" xfId="0" applyFill="1" applyBorder="1" applyProtection="1"/>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0" fillId="0" borderId="12" xfId="0" applyBorder="1" applyAlignment="1" applyProtection="1">
      <alignment horizontal="center" vertical="center"/>
      <protection locked="0"/>
    </xf>
    <xf numFmtId="0" fontId="2" fillId="2" borderId="16" xfId="0" applyFont="1" applyFill="1" applyBorder="1" applyAlignment="1">
      <alignment horizontal="center" vertical="center" wrapText="1"/>
    </xf>
    <xf numFmtId="0" fontId="10" fillId="3" borderId="4" xfId="0" applyFont="1" applyFill="1" applyBorder="1" applyAlignment="1">
      <alignment horizontal="center" vertical="center"/>
    </xf>
    <xf numFmtId="164" fontId="8" fillId="11" borderId="20" xfId="1" applyNumberFormat="1" applyFont="1" applyFill="1" applyBorder="1" applyAlignment="1">
      <alignment horizontal="center" vertical="center"/>
    </xf>
    <xf numFmtId="0" fontId="5" fillId="4" borderId="4" xfId="0" applyFont="1" applyFill="1" applyBorder="1" applyAlignment="1">
      <alignment horizontal="center" vertical="center" wrapText="1"/>
    </xf>
    <xf numFmtId="0" fontId="5" fillId="4" borderId="9" xfId="0" applyFont="1" applyFill="1" applyBorder="1" applyAlignment="1">
      <alignment horizontal="center" vertical="center" wrapText="1"/>
    </xf>
    <xf numFmtId="165" fontId="0" fillId="0" borderId="3" xfId="0" applyNumberFormat="1" applyBorder="1" applyAlignment="1">
      <alignment horizontal="right"/>
    </xf>
    <xf numFmtId="165" fontId="0" fillId="0" borderId="11" xfId="0" applyNumberFormat="1" applyBorder="1" applyAlignment="1">
      <alignment horizontal="right"/>
    </xf>
    <xf numFmtId="166" fontId="0" fillId="0" borderId="0" xfId="1" applyNumberFormat="1" applyFont="1"/>
    <xf numFmtId="0" fontId="0" fillId="0" borderId="10" xfId="0" applyBorder="1" applyProtection="1"/>
    <xf numFmtId="0" fontId="2" fillId="2" borderId="12" xfId="0" applyFont="1" applyFill="1" applyBorder="1" applyAlignment="1" applyProtection="1">
      <alignment horizontal="center" vertical="center" wrapText="1"/>
    </xf>
    <xf numFmtId="0" fontId="0" fillId="0" borderId="13" xfId="0" applyBorder="1" applyProtection="1"/>
    <xf numFmtId="0" fontId="0" fillId="0" borderId="0" xfId="0" applyProtection="1"/>
    <xf numFmtId="0" fontId="2" fillId="2" borderId="13" xfId="0" applyFont="1" applyFill="1" applyBorder="1" applyAlignment="1" applyProtection="1">
      <alignment horizontal="center" vertical="center" wrapText="1"/>
    </xf>
    <xf numFmtId="0" fontId="0" fillId="0" borderId="13" xfId="0" applyBorder="1" applyAlignment="1" applyProtection="1">
      <alignment wrapText="1"/>
    </xf>
    <xf numFmtId="0" fontId="0" fillId="0" borderId="10" xfId="0" applyBorder="1" applyAlignment="1" applyProtection="1">
      <alignment wrapText="1"/>
    </xf>
    <xf numFmtId="0" fontId="0" fillId="0" borderId="0" xfId="0" applyAlignment="1" applyProtection="1">
      <alignment wrapText="1"/>
    </xf>
    <xf numFmtId="0" fontId="0" fillId="0" borderId="1"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12" fillId="2" borderId="4"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0" fillId="0" borderId="20" xfId="0" applyBorder="1" applyAlignment="1" applyProtection="1">
      <alignment wrapText="1"/>
      <protection locked="0"/>
    </xf>
    <xf numFmtId="0" fontId="0" fillId="0" borderId="10" xfId="0" applyBorder="1" applyAlignment="1" applyProtection="1">
      <alignment wrapText="1"/>
      <protection locked="0"/>
    </xf>
    <xf numFmtId="0" fontId="0" fillId="9" borderId="20" xfId="0" applyFill="1" applyBorder="1" applyAlignment="1" applyProtection="1">
      <alignment wrapText="1"/>
      <protection locked="0"/>
    </xf>
    <xf numFmtId="0" fontId="0" fillId="9" borderId="23" xfId="0" applyFill="1" applyBorder="1" applyAlignment="1" applyProtection="1">
      <alignment wrapText="1"/>
      <protection locked="0"/>
    </xf>
  </cellXfs>
  <cellStyles count="2">
    <cellStyle name="Normaali" xfId="0" builtinId="0"/>
    <cellStyle name="Pilkku" xfId="1" builtinId="3"/>
  </cellStyles>
  <dxfs count="56">
    <dxf>
      <font>
        <color rgb="FF006100"/>
      </font>
      <fill>
        <patternFill>
          <bgColor rgb="FFC6EFCE"/>
        </patternFill>
      </fill>
    </dxf>
    <dxf>
      <fill>
        <patternFill>
          <bgColor theme="5" tint="0.59996337778862885"/>
        </patternFill>
      </fill>
    </dxf>
    <dxf>
      <fill>
        <patternFill>
          <bgColor theme="0"/>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59996337778862885"/>
        </patternFill>
      </fill>
    </dxf>
    <dxf>
      <fill>
        <patternFill>
          <bgColor theme="0"/>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59996337778862885"/>
        </patternFill>
      </fill>
    </dxf>
    <dxf>
      <fill>
        <patternFill>
          <bgColor theme="0"/>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59996337778862885"/>
        </patternFill>
      </fill>
    </dxf>
    <dxf>
      <fill>
        <patternFill>
          <bgColor theme="0"/>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59996337778862885"/>
        </patternFill>
      </fill>
    </dxf>
    <dxf>
      <fill>
        <patternFill>
          <bgColor theme="0"/>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59996337778862885"/>
        </patternFill>
      </fill>
    </dxf>
    <dxf>
      <fill>
        <patternFill>
          <bgColor theme="0"/>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59996337778862885"/>
        </patternFill>
      </fill>
    </dxf>
    <dxf>
      <fill>
        <patternFill>
          <bgColor theme="0"/>
        </patternFill>
      </fill>
    </dxf>
    <dxf>
      <font>
        <color rgb="FF006100"/>
      </font>
      <fill>
        <patternFill>
          <bgColor rgb="FFC6EFCE"/>
        </patternFill>
      </fill>
    </dxf>
    <dxf>
      <fill>
        <patternFill>
          <bgColor theme="5" tint="0.39994506668294322"/>
        </patternFill>
      </fill>
    </dxf>
    <dxf>
      <font>
        <color rgb="FF006100"/>
      </font>
      <fill>
        <patternFill>
          <bgColor rgb="FFC6EFCE"/>
        </patternFill>
      </fill>
    </dxf>
    <dxf>
      <fill>
        <patternFill>
          <bgColor theme="5" tint="0.59996337778862885"/>
        </patternFill>
      </fill>
    </dxf>
    <dxf>
      <fill>
        <patternFill>
          <bgColor theme="0"/>
        </patternFill>
      </fill>
    </dxf>
    <dxf>
      <font>
        <color rgb="FF006100"/>
      </font>
      <fill>
        <patternFill>
          <bgColor rgb="FFC6EFCE"/>
        </patternFill>
      </fill>
    </dxf>
    <dxf>
      <fill>
        <patternFill>
          <bgColor theme="5" tint="0.39994506668294322"/>
        </patternFill>
      </fill>
    </dxf>
  </dxfs>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0</xdr:col>
      <xdr:colOff>266700</xdr:colOff>
      <xdr:row>0</xdr:row>
      <xdr:rowOff>152399</xdr:rowOff>
    </xdr:from>
    <xdr:to>
      <xdr:col>20</xdr:col>
      <xdr:colOff>19050</xdr:colOff>
      <xdr:row>50</xdr:row>
      <xdr:rowOff>19050</xdr:rowOff>
    </xdr:to>
    <xdr:sp macro="" textlink="">
      <xdr:nvSpPr>
        <xdr:cNvPr id="2" name="Tekstiruutu 1">
          <a:extLst>
            <a:ext uri="{FF2B5EF4-FFF2-40B4-BE49-F238E27FC236}">
              <a16:creationId xmlns:a16="http://schemas.microsoft.com/office/drawing/2014/main" id="{D8166B09-1297-73DA-10DD-4ED52F349FF8}"/>
            </a:ext>
          </a:extLst>
        </xdr:cNvPr>
        <xdr:cNvSpPr txBox="1"/>
      </xdr:nvSpPr>
      <xdr:spPr>
        <a:xfrm>
          <a:off x="266700" y="152399"/>
          <a:ext cx="11944350" cy="93916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200" b="1" u="sng"/>
            <a:t>Tuella rahoitettujen komponenttien ilmoittaminen</a:t>
          </a:r>
        </a:p>
        <a:p>
          <a:r>
            <a:rPr lang="fi-FI" sz="1200" b="0" u="none"/>
            <a:t>Investointituella</a:t>
          </a:r>
          <a:r>
            <a:rPr lang="fi-FI" sz="1200" b="0" u="none" baseline="0"/>
            <a:t> rahoitetut komponentit ilmoitetaan tämän Excelin avulla. Valvontamenetelmien mukaan verkon rakentamiseen saaduilla tuilla tai kompensaatioilla rahoitettuja komponentteja ei lasketa mukaan sähköverkko-omaisuuden oikaistuun jälleenhankinta- ja nykykäyttöarvoon. </a:t>
          </a:r>
        </a:p>
        <a:p>
          <a:endParaRPr lang="fi-FI" sz="1200" b="0" u="none" baseline="0"/>
        </a:p>
        <a:p>
          <a:r>
            <a:rPr lang="fi-FI" sz="1200" b="0" u="none" baseline="0"/>
            <a:t>Kaikki käytössä olevat yksikköhintaluettelon mukaiset verkkokomponentit ilmoitetaan rakennetiedoissa Rakennetiedot ja Yhteiskäyttöpylväät -välilehdille riippumatta siitä, onko niiden rakentamiseen saatua tukia. Tähän Exceliin ilmoitetaan tuella rahoitettujen komponenttien tiedot, jotta niiden jälleenhankinta- ja nykykäyttöarvot voidaan vähentää kohtuullisen tuoton laskennassa käytettävästä jälleenhankinta- ja nykykäyttöarvosta pois. </a:t>
          </a:r>
        </a:p>
        <a:p>
          <a:endParaRPr lang="fi-FI" sz="1200" b="0" u="none" baseline="0"/>
        </a:p>
        <a:p>
          <a:pPr marL="0" marR="0" lvl="0" indent="0" defTabSz="914400" eaLnBrk="1" fontAlgn="auto" latinLnBrk="0" hangingPunct="1">
            <a:lnSpc>
              <a:spcPct val="100000"/>
            </a:lnSpc>
            <a:spcBef>
              <a:spcPts val="0"/>
            </a:spcBef>
            <a:spcAft>
              <a:spcPts val="0"/>
            </a:spcAft>
            <a:buClrTx/>
            <a:buSzTx/>
            <a:buFontTx/>
            <a:buNone/>
            <a:tabLst/>
            <a:defRPr/>
          </a:pPr>
          <a:r>
            <a:rPr lang="fi-FI" sz="1100" b="0" baseline="0">
              <a:solidFill>
                <a:schemeClr val="dk1"/>
              </a:solidFill>
              <a:effectLst/>
              <a:latin typeface="+mn-lt"/>
              <a:ea typeface="+mn-ea"/>
              <a:cs typeface="+mn-cs"/>
            </a:rPr>
            <a:t>Voit käyttää samaa Exceliä koko valvontajakson kopioimalla aikaisemmin toimitetun Excelin, syöttämällä uuden ilmoitusvuoden ja KHI:n sekä päivittämällä välilehtien tiedot ja ilmoittamalla mahdolliset uudet investoinnit kyseisen vuoden välilehdelle. Esimerkiksi, kun ilmoitat vuoden 2025 rakennetietoja ja tuella rahoitettuja komponentteja, voit kopioida vuoden 2024 tiedoissa lähettämäsi Excelin, syöttää kopioituun Exceliin ilmoitusvuodeksi 2025, lisätä vuoden 2025 kuluttajahintaindeksin, päivittää tiedot "Investoinnit ennen 2024" -välilehdelle (määrät, keski-iät ja puretut), ilmoittaa puretut komponentit välilehdelle "2024", jos niitä on ja lisätä mahdolliset ilmoitusvuoden 2025 tuella rahoitetut investoinnit. </a:t>
          </a:r>
          <a:r>
            <a:rPr lang="fi-FI" sz="1100" b="1" baseline="0">
              <a:solidFill>
                <a:schemeClr val="dk1"/>
              </a:solidFill>
              <a:effectLst/>
              <a:latin typeface="+mn-lt"/>
              <a:ea typeface="+mn-ea"/>
              <a:cs typeface="+mn-cs"/>
            </a:rPr>
            <a:t>Jos siis käytät tulevina vuosina aiemmin toimittamaasi Exceliä pohjana ilmoituksessa, muista päivittää kaikkien välilehtien tiedot ajantasalle!</a:t>
          </a:r>
          <a:endParaRPr lang="fi-FI" sz="1200" b="1">
            <a:effectLst/>
          </a:endParaRPr>
        </a:p>
        <a:p>
          <a:endParaRPr lang="fi-FI" sz="1200" b="0" u="none" baseline="0"/>
        </a:p>
        <a:p>
          <a:r>
            <a:rPr lang="fi-FI" sz="1200" b="1" u="sng" baseline="0">
              <a:solidFill>
                <a:srgbClr val="FF0000"/>
              </a:solidFill>
              <a:effectLst/>
              <a:latin typeface="+mn-lt"/>
              <a:ea typeface="+mn-ea"/>
              <a:cs typeface="+mn-cs"/>
            </a:rPr>
            <a:t>Huom!</a:t>
          </a:r>
          <a:endParaRPr lang="fi-FI" sz="1400">
            <a:solidFill>
              <a:srgbClr val="FF0000"/>
            </a:solidFill>
            <a:effectLst/>
          </a:endParaRPr>
        </a:p>
        <a:p>
          <a:r>
            <a:rPr lang="fi-FI" sz="1200" b="1" baseline="0">
              <a:solidFill>
                <a:srgbClr val="FF0000"/>
              </a:solidFill>
              <a:effectLst/>
              <a:latin typeface="+mn-lt"/>
              <a:ea typeface="+mn-ea"/>
              <a:cs typeface="+mn-cs"/>
            </a:rPr>
            <a:t>Syötä Excelissä arvoja ainoastaan valkoisella pohjalla oleviin soluihin. Excelissä ei saa muuttaa kaavoja, lisätä rivejä tai tehdä muitakaan muutoksia!</a:t>
          </a:r>
          <a:endParaRPr lang="fi-FI" sz="1400">
            <a:solidFill>
              <a:srgbClr val="FF0000"/>
            </a:solidFill>
            <a:effectLst/>
          </a:endParaRPr>
        </a:p>
        <a:p>
          <a:endParaRPr lang="fi-FI" sz="1200" b="0" u="none" baseline="0"/>
        </a:p>
        <a:p>
          <a:r>
            <a:rPr lang="fi-FI" sz="1200" b="1" u="sng" baseline="0"/>
            <a:t>Ohjeet Excelin täyttämiseen</a:t>
          </a:r>
          <a:r>
            <a:rPr lang="fi-FI" sz="1200" b="1" u="none" baseline="0"/>
            <a:t>:</a:t>
          </a:r>
        </a:p>
        <a:p>
          <a:r>
            <a:rPr lang="fi-FI" sz="1200" b="0" u="none" baseline="0"/>
            <a:t>1. Ilmoita Parametrit-välilehdelle ilmoitusvuosi (2024, 2025...) sen mukaan, minkä vuoden tietoja ilmoitat. Vuonna 2025 ilmoitetaan vuoden 2024 rakennetiedot, vuonna 2026 vuoden 2025 tiedot jne.  </a:t>
          </a:r>
        </a:p>
        <a:p>
          <a:pPr lvl="1"/>
          <a:r>
            <a:rPr lang="fi-FI" sz="1200" b="0" i="1" u="none" baseline="0"/>
            <a:t>1a. Jos käytät ilmoitusvuodesta 2025 alkaen pohjana vanhaa aikaisemmin toimitettua Exceliä, syötä ilmoitusvuoden kuluttajahintaindeksi Parametrit-välilehdelle.</a:t>
          </a:r>
        </a:p>
        <a:p>
          <a:endParaRPr lang="fi-FI" sz="1200" b="0" u="none" baseline="0"/>
        </a:p>
        <a:p>
          <a:r>
            <a:rPr lang="fi-FI" sz="1200" b="0" u="none" baseline="0"/>
            <a:t>2. Ilmoita välilehdille tuella rahoitettujen komponenttien määrät sen mukaan, milloin tuella rahoitettu komponentti on otettu käyttöön. </a:t>
          </a:r>
        </a:p>
        <a:p>
          <a:pPr lvl="1"/>
          <a:r>
            <a:rPr lang="fi-FI" sz="1200" b="0" u="none" baseline="0"/>
            <a:t>2a. Ilmoita "Investoinnit ennen 2024 "-välilehdelle "Komponentin kokonaismäärä" -sarakkeeseen tuella rahoitetuissa hankkeissa rakennettujen komponenttien kokonaismäärä</a:t>
          </a:r>
        </a:p>
        <a:p>
          <a:pPr lvl="1"/>
          <a:r>
            <a:rPr lang="fi-FI" sz="1200" b="0" u="none" baseline="0"/>
            <a:t>2b. Ilmoita välilehdille "2024...2027" investoinnit vuodesta 2024 alkaen "Investoinnit"-sarakkeeseen (komponentin kokonaismäärä lasketaan kaavalla investoinnit - puretut)</a:t>
          </a:r>
        </a:p>
        <a:p>
          <a:pPr lvl="1"/>
          <a:endParaRPr lang="fi-FI" sz="1200" b="0" u="none" baseline="0"/>
        </a:p>
        <a:p>
          <a:r>
            <a:rPr lang="fi-FI" sz="1200" b="0" u="none" baseline="0"/>
            <a:t>3. Ilmoita "Tuella rahoitettu osuus" -sarakkeeseen komponentin tuettu osuus prosentteina. Jos komponentin rakentamiseen on saatu esim. 70 % tukea, ilmoita sarakkeeseen arvo "70". </a:t>
          </a:r>
        </a:p>
        <a:p>
          <a:pPr lvl="1"/>
          <a:r>
            <a:rPr lang="fi-FI" sz="1200" b="0" i="1" u="none" baseline="0"/>
            <a:t>Mikäli tiettyä komponenttia on rakennettu useassa eri tukea saaneessa hankkeessa ja tukea on saatu hankkeissa tälle komponentille eri osuuksin, ilmoita komponentin määrällä painotettu prosenttimäärä. Jos esimerkiksi yhdessä tukea saaneessa hankkeessa on rakennettu yhteensä 10 km Sparrow-johtoa ja hanke on saanut 50 % tukea kokonaiskustannuksista ja toisessa tuetussa hankkeessa Sparrow-johtoa on rakennettu 20km ja tukea on saatu 100 %, ilmoitetaan Sparrow:n kokonaismääräksi 30km ja Tuella rahoitetuksi osuudeksi (10km*50%+20km*100%)/30km = 83,333%</a:t>
          </a:r>
        </a:p>
        <a:p>
          <a:pPr lvl="1"/>
          <a:endParaRPr lang="fi-FI" sz="1200" b="0" i="1" u="none" baseline="0"/>
        </a:p>
        <a:p>
          <a:pPr lvl="0"/>
          <a:r>
            <a:rPr lang="fi-FI" sz="1200" b="0" u="none"/>
            <a:t>4. Ilmoita investoinneille,</a:t>
          </a:r>
          <a:r>
            <a:rPr lang="fi-FI" sz="1200" b="0" u="none" baseline="0"/>
            <a:t> jotka on tehty ennen vuotta 2024, komponenttien keski-ikä ilmoitusvuoden lopun mukaisessa tilanteessa. </a:t>
          </a:r>
        </a:p>
        <a:p>
          <a:pPr lvl="0"/>
          <a:endParaRPr lang="fi-FI" sz="1200" b="0" u="none" baseline="0"/>
        </a:p>
        <a:p>
          <a:pPr lvl="0"/>
          <a:r>
            <a:rPr lang="fi-FI" sz="1200" b="0" u="none" baseline="0"/>
            <a:t>5. Ilmoita komponenteille pitoajat välilehdelle "Investoinnit ennen 2024". Pitoaikojen tulee olla samat kuin rakennetiedoissa vastaavilla komponenteilla. </a:t>
          </a:r>
        </a:p>
        <a:p>
          <a:pPr lvl="0"/>
          <a:endParaRPr lang="fi-FI" sz="1200" b="0" u="none" baseline="0"/>
        </a:p>
        <a:p>
          <a:pPr lvl="0"/>
          <a:r>
            <a:rPr lang="fi-FI" sz="1200" b="0" u="none" baseline="0"/>
            <a:t>6. Jos tuella rahoitettuja komponentteja puretaan, ilmoita purettujen määrät välilehdille sen mukaan, milloin purettu komponentti on otettu käyttöön. </a:t>
          </a:r>
        </a:p>
        <a:p>
          <a:pPr lvl="0"/>
          <a:endParaRPr lang="fi-FI" sz="1200" b="0" u="none" baseline="0"/>
        </a:p>
        <a:p>
          <a:pPr lvl="0"/>
          <a:r>
            <a:rPr lang="fi-FI" sz="1200" b="0" u="none" baseline="0"/>
            <a:t>7. Jos tuella rahoitetuissa hankkeissa on rakennettu maakaapelia, syötä kaivun hintavaikutukset "Kaivun hintavaikutus"-välilehdelle. Ohjeet hintavaikutuksen syöttämiseen kyseisellä välilehdellä. </a:t>
          </a:r>
        </a:p>
        <a:p>
          <a:pPr lvl="0"/>
          <a:endParaRPr lang="fi-FI" sz="1200" b="0" u="none" baseline="0"/>
        </a:p>
        <a:p>
          <a:pPr lvl="0"/>
          <a:r>
            <a:rPr lang="fi-FI" sz="1200" b="0" u="none" baseline="0"/>
            <a:t>8. Tarkasta välilehdillä oleva "Tarkastus"-sarake. Kaikissa sarakkeen soluissa tulisi olla vihreällä pohjalla teksti "OK". Jos jossain solussa on punaisella pohjalla oleva teksti, toimi sen antaman ohjeen mukaan. </a:t>
          </a:r>
        </a:p>
        <a:p>
          <a:pPr lvl="0"/>
          <a:endParaRPr lang="fi-FI" sz="1200" b="0" u="none" baseline="0"/>
        </a:p>
        <a:p>
          <a:pPr lvl="0"/>
          <a:r>
            <a:rPr lang="fi-FI" sz="1200" b="0" u="none" baseline="0"/>
            <a:t>9. Syötä "Verkonarvolaskelma"-välilehdellä olevat tiedot valvontatietojärjestelmään rakennetietojen "Tuella rahoitetut komponentit" -välilehdelle. </a:t>
          </a:r>
        </a:p>
        <a:p>
          <a:pPr lvl="0"/>
          <a:endParaRPr lang="fi-FI" sz="1200" b="0" u="none" baseline="0"/>
        </a:p>
        <a:p>
          <a:pPr lvl="0"/>
          <a:r>
            <a:rPr lang="fi-FI" sz="1200" b="0" u="none" baseline="0"/>
            <a:t>Kun lopulliset yksikköhinnat määritetään verkkokomponenteille valvontajakson lopuksi, Energiavirasto syöttää valvontajakson aikana toimitettuihin Exceleihin lopulliset yksikköhinnat, joilla valvontapäätöksessä vahvistettava verkonarvo lasketaan.</a:t>
          </a:r>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xdr:txBody>
    </xdr:sp>
    <xdr:clientData/>
  </xdr:twoCellAnchor>
  <xdr:twoCellAnchor>
    <xdr:from>
      <xdr:col>20</xdr:col>
      <xdr:colOff>114300</xdr:colOff>
      <xdr:row>0</xdr:row>
      <xdr:rowOff>161925</xdr:rowOff>
    </xdr:from>
    <xdr:to>
      <xdr:col>39</xdr:col>
      <xdr:colOff>476250</xdr:colOff>
      <xdr:row>49</xdr:row>
      <xdr:rowOff>76200</xdr:rowOff>
    </xdr:to>
    <xdr:sp macro="" textlink="">
      <xdr:nvSpPr>
        <xdr:cNvPr id="1091" name="Tekstiruutu 2">
          <a:extLst>
            <a:ext uri="{FF2B5EF4-FFF2-40B4-BE49-F238E27FC236}">
              <a16:creationId xmlns:a16="http://schemas.microsoft.com/office/drawing/2014/main" id="{FC55E4DB-6C61-4D3A-8C87-5E71CA9F4641}"/>
            </a:ext>
          </a:extLst>
        </xdr:cNvPr>
        <xdr:cNvSpPr txBox="1"/>
      </xdr:nvSpPr>
      <xdr:spPr>
        <a:xfrm>
          <a:off x="12306300" y="161925"/>
          <a:ext cx="11944350" cy="9248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200" b="1" i="0" u="sng">
              <a:solidFill>
                <a:schemeClr val="dk1"/>
              </a:solidFill>
              <a:effectLst/>
              <a:latin typeface="+mn-lt"/>
              <a:ea typeface="+mn-ea"/>
              <a:cs typeface="+mn-cs"/>
            </a:rPr>
            <a:t>Rapportering av komponenter finansierade med stöd</a:t>
          </a:r>
        </a:p>
        <a:p>
          <a:endParaRPr lang="fi-FI" sz="1200" b="1" u="sng"/>
        </a:p>
        <a:p>
          <a:r>
            <a:rPr lang="fi-FI" sz="1200" b="0" u="none"/>
            <a:t>Investeringar finansierade med stöd rapporteras med denna Excel. Enligt tillsynsmetoderna räknas komponenter som finansierats med stöd eller kompensation för nätverksbyggande inte in i det justerade återanskaffnings- och nuvarande bruksvärde</a:t>
          </a:r>
          <a:r>
            <a:rPr lang="fi-FI" sz="1200" b="0" u="none" baseline="0"/>
            <a:t>. </a:t>
          </a:r>
        </a:p>
        <a:p>
          <a:endParaRPr lang="fi-FI" sz="1200" b="0" u="none"/>
        </a:p>
        <a:p>
          <a:r>
            <a:rPr lang="fi-FI" sz="1200" b="0" u="none"/>
            <a:t>Alla nätverkskomponenter enligt jämförprislistan rapporteras i strukturuppgifterna på flikarna"Information om nätets struktur" och "Stolpar</a:t>
          </a:r>
          <a:r>
            <a:rPr lang="fi-FI" sz="1200" b="0" u="none" baseline="0"/>
            <a:t> i sambruk"</a:t>
          </a:r>
          <a:r>
            <a:rPr lang="fi-FI" sz="1200" b="0" u="none"/>
            <a:t> oavsett om stöd har erhållits för deras byggande. I denna Excel rapporteras uppgifter om komponenter finansierade med stöd, så att deras återanskaffnings- och nuvarande bruksvärde kan dras av från återanskaffnings- och nuvarande bruksvärdet som används vid beräkningen av skälig avkastning.</a:t>
          </a:r>
          <a:endParaRPr lang="fi-FI" sz="1200" b="0" u="none" baseline="0"/>
        </a:p>
        <a:p>
          <a:endParaRPr lang="fi-FI" sz="1200" b="0" u="none" baseline="0"/>
        </a:p>
        <a:p>
          <a:pPr marL="0" marR="0" lvl="0" indent="0" defTabSz="914400" eaLnBrk="1" fontAlgn="auto" latinLnBrk="0" hangingPunct="1">
            <a:lnSpc>
              <a:spcPct val="100000"/>
            </a:lnSpc>
            <a:spcBef>
              <a:spcPts val="0"/>
            </a:spcBef>
            <a:spcAft>
              <a:spcPts val="0"/>
            </a:spcAft>
            <a:buClrTx/>
            <a:buSzTx/>
            <a:buFontTx/>
            <a:buNone/>
            <a:tabLst/>
            <a:defRPr/>
          </a:pPr>
          <a:r>
            <a:rPr lang="fi-FI" sz="1100" b="0" baseline="0">
              <a:solidFill>
                <a:schemeClr val="dk1"/>
              </a:solidFill>
              <a:effectLst/>
              <a:latin typeface="+mn-lt"/>
              <a:ea typeface="+mn-ea"/>
              <a:cs typeface="+mn-cs"/>
            </a:rPr>
            <a:t>Du kan använda samma Excel under hela tillsynsperioden genom att kopiera den tidigare inlämnade Excel-filen. I den kopierade Excel-filen ska du i så fall ange det nya rapporteringsåret och </a:t>
          </a:r>
          <a:r>
            <a:rPr lang="fi-FI" sz="1100" b="0" i="0" baseline="0">
              <a:solidFill>
                <a:schemeClr val="dk1"/>
              </a:solidFill>
              <a:effectLst/>
              <a:latin typeface="+mn-lt"/>
              <a:ea typeface="+mn-ea"/>
              <a:cs typeface="+mn-cs"/>
            </a:rPr>
            <a:t>konsumentprisindex </a:t>
          </a:r>
          <a:r>
            <a:rPr lang="fi-FI" sz="1100" b="0" baseline="0">
              <a:solidFill>
                <a:schemeClr val="dk1"/>
              </a:solidFill>
              <a:effectLst/>
              <a:latin typeface="+mn-lt"/>
              <a:ea typeface="+mn-ea"/>
              <a:cs typeface="+mn-cs"/>
            </a:rPr>
            <a:t>samt uppdatera flikarnas data och rapportera eventuella nya investeringar på fliken för det aktuella året. Till exempel, när du rapporterar strukturdata och komponenter finansierade med stöd för år 2025, kan du kopiera Excel-filen som har skickats för år 2024. I den kopierade filen ska du ange 2025 som rapporteringsår och konsumentprisindexet för år 2025. I filen ska du också uppdatera data på fliken "Investoinnit ennen 2024" (mängder, medelåldrar och avkopplade), rapportera avvecklade komponenter på fliken '2024' om det finns några sådana komponenter, och lägga till eventuella investeringar finansierade med stöd för rapporteringsåret 2025. </a:t>
          </a:r>
          <a:r>
            <a:rPr lang="fi-FI" sz="1100" b="1" i="0">
              <a:solidFill>
                <a:schemeClr val="dk1"/>
              </a:solidFill>
              <a:effectLst/>
              <a:latin typeface="+mn-lt"/>
              <a:ea typeface="+mn-ea"/>
              <a:cs typeface="+mn-cs"/>
            </a:rPr>
            <a:t>Om du använder den Excel-fil so  du tidigare har skickat in som grund för rapporteringen under kommande år, kom ihåg att uppdatera</a:t>
          </a:r>
          <a:r>
            <a:rPr lang="fi-FI" sz="1100" b="1" i="0" baseline="0">
              <a:solidFill>
                <a:schemeClr val="dk1"/>
              </a:solidFill>
              <a:effectLst/>
              <a:latin typeface="+mn-lt"/>
              <a:ea typeface="+mn-ea"/>
              <a:cs typeface="+mn-cs"/>
            </a:rPr>
            <a:t> uppgifterna till deras aktuella status </a:t>
          </a:r>
          <a:r>
            <a:rPr lang="fi-FI" sz="1100" b="1" i="0">
              <a:solidFill>
                <a:schemeClr val="dk1"/>
              </a:solidFill>
              <a:effectLst/>
              <a:latin typeface="+mn-lt"/>
              <a:ea typeface="+mn-ea"/>
              <a:cs typeface="+mn-cs"/>
            </a:rPr>
            <a:t>på alla</a:t>
          </a:r>
          <a:r>
            <a:rPr lang="fi-FI" sz="1100" b="1" i="0" baseline="0">
              <a:solidFill>
                <a:schemeClr val="dk1"/>
              </a:solidFill>
              <a:effectLst/>
              <a:latin typeface="+mn-lt"/>
              <a:ea typeface="+mn-ea"/>
              <a:cs typeface="+mn-cs"/>
            </a:rPr>
            <a:t> flikar</a:t>
          </a:r>
          <a:r>
            <a:rPr lang="fi-FI" sz="1100" b="1" i="0">
              <a:solidFill>
                <a:schemeClr val="dk1"/>
              </a:solidFill>
              <a:effectLst/>
              <a:latin typeface="+mn-lt"/>
              <a:ea typeface="+mn-ea"/>
              <a:cs typeface="+mn-cs"/>
            </a:rPr>
            <a:t>!</a:t>
          </a:r>
          <a:endParaRPr lang="fi-FI" sz="1200" b="1">
            <a:effectLst/>
          </a:endParaRPr>
        </a:p>
        <a:p>
          <a:endParaRPr lang="fi-FI" sz="1200" b="0" u="none" baseline="0"/>
        </a:p>
        <a:p>
          <a:r>
            <a:rPr lang="fi-FI" sz="1200" b="1" u="sng" baseline="0">
              <a:solidFill>
                <a:srgbClr val="FF0000"/>
              </a:solidFill>
              <a:effectLst/>
              <a:latin typeface="+mn-lt"/>
              <a:ea typeface="+mn-ea"/>
              <a:cs typeface="+mn-cs"/>
            </a:rPr>
            <a:t>Observera! </a:t>
          </a:r>
        </a:p>
        <a:p>
          <a:r>
            <a:rPr lang="fi-FI" sz="1200" b="1" u="none" baseline="0">
              <a:solidFill>
                <a:srgbClr val="FF0000"/>
              </a:solidFill>
              <a:effectLst/>
              <a:latin typeface="+mn-lt"/>
              <a:ea typeface="+mn-ea"/>
              <a:cs typeface="+mn-cs"/>
            </a:rPr>
            <a:t>Ange värden i Excel endast i celler med vit bakgrund. Du får varken ändra formler, lägga till rader eller göra några andra ändringar i Exceln!</a:t>
          </a:r>
        </a:p>
        <a:p>
          <a:endParaRPr lang="fi-FI" sz="1200" b="0" u="none" baseline="0"/>
        </a:p>
        <a:p>
          <a:r>
            <a:rPr lang="fi-FI" sz="1200" b="1" u="sng" baseline="0"/>
            <a:t>Instruktioner för att fylla i Exceln:</a:t>
          </a:r>
        </a:p>
        <a:p>
          <a:r>
            <a:rPr lang="fi-FI" sz="1200" b="0" u="none" baseline="0"/>
            <a:t>1. Ange rapporteringsåret (2024, 2025...) på fliken "Parametrit" beroende på vilket års data du rapporterar in. Under 2025 rapporteras byggnadsdata för år 2024, år 2026 rapporteras data för år 2025 osv.  </a:t>
          </a:r>
        </a:p>
        <a:p>
          <a:pPr lvl="1"/>
          <a:r>
            <a:rPr lang="fi-FI" sz="1200" b="0" i="1" u="none" baseline="0"/>
            <a:t>1a. Om du använder en tidigare inlämnad Excel som grund från och med rapporteringsåret 2025, ange konsumentprisindex för rapporteringsåret på fliken Parametrar.</a:t>
          </a:r>
        </a:p>
        <a:p>
          <a:endParaRPr lang="fi-FI" sz="1200" b="0" u="none" baseline="0"/>
        </a:p>
        <a:p>
          <a:r>
            <a:rPr lang="fi-FI" sz="1200" b="0" u="none" baseline="0"/>
            <a:t>2. Ange mängden av komponenter finansierade med stöd på flikarna beroende på när komponenten finansierad med stöd har tagits i bruk. </a:t>
          </a:r>
        </a:p>
        <a:p>
          <a:pPr lvl="1"/>
          <a:r>
            <a:rPr lang="fi-FI" sz="1200" b="0" u="none" baseline="0"/>
            <a:t>2a. Ange den totala mängden komponenter byggda i projekt finansierade med stöd i kolumnen "Komponentens totala mängd" på fliken "Investoinnit ennen 2024"</a:t>
          </a:r>
        </a:p>
        <a:p>
          <a:pPr lvl="1"/>
          <a:r>
            <a:rPr lang="fi-FI" sz="1200" b="0" u="none" baseline="0"/>
            <a:t>2b. Ange investeringarna från och med år 2024 i kolumnen "Investeringar" på flikarna "2024...2027" (den totala mängden komponenter beräknas med formeln investeringar - avvecklade).</a:t>
          </a:r>
        </a:p>
        <a:p>
          <a:pPr lvl="1"/>
          <a:endParaRPr lang="fi-FI" sz="1200" b="0" u="none" baseline="0"/>
        </a:p>
        <a:p>
          <a:r>
            <a:rPr lang="fi-FI" sz="1200" b="0" u="none" baseline="0"/>
            <a:t>3. Ange den finansierade andelen av komponenten i procent i kolumnen "Stödd andel". Om t.ex. 70 % stöd har erhållits för byggandet av komponenten, ange värdet "70" i kolumnen. </a:t>
          </a:r>
        </a:p>
        <a:p>
          <a:r>
            <a:rPr lang="fi-FI" sz="1200" b="0" u="none" baseline="0"/>
            <a:t>	</a:t>
          </a:r>
          <a:r>
            <a:rPr lang="fi-FI" sz="1200" b="0" i="1" u="none" baseline="0"/>
            <a:t>Om en viss komponent har byggts i flera olika projekt som fått stöd och stöd har erhållits för denna komponent i olika delar av ett projekt, ange med komponents mängd viktad 	procentandel. Om t.ex. 10 km Sparrow-ledning har byggts i ett projekt som fått stöd och projektet har fått stöd 50 % av totalkostnaderna och 20 km Sparrow-ledning har byggts i ett 	annat projekt som fått stöd och 100 % av stödet har erhållits, anges 30 km som den totala mängden Sparrow och som den stödda andelen anges (10 km * 50 % + 20 km * 100 %) / 	30 km = 83,333 %.</a:t>
          </a:r>
        </a:p>
        <a:p>
          <a:pPr lvl="1"/>
          <a:endParaRPr lang="fi-FI" sz="1200" b="0" i="1" u="none" baseline="0"/>
        </a:p>
        <a:p>
          <a:pPr lvl="0"/>
          <a:r>
            <a:rPr lang="fi-FI" sz="1200" b="0" u="none"/>
            <a:t>4. Ange medelåldern för komponenterna för investeringar som gjorts före år 2024</a:t>
          </a:r>
          <a:r>
            <a:rPr lang="fi-FI" sz="1200" b="0" u="none" baseline="0"/>
            <a:t> enligt det som gäller</a:t>
          </a:r>
          <a:r>
            <a:rPr lang="fi-FI" sz="1200" b="0" u="none"/>
            <a:t> </a:t>
          </a:r>
          <a:r>
            <a:rPr lang="fi-FI" sz="1100" b="0">
              <a:solidFill>
                <a:schemeClr val="dk1"/>
              </a:solidFill>
              <a:effectLst/>
              <a:latin typeface="+mn-lt"/>
              <a:ea typeface="+mn-ea"/>
              <a:cs typeface="+mn-cs"/>
            </a:rPr>
            <a:t>vid slutet av rapporteringsåret</a:t>
          </a:r>
          <a:r>
            <a:rPr lang="fi-FI" sz="1200" b="0" u="none"/>
            <a:t>.</a:t>
          </a:r>
        </a:p>
        <a:p>
          <a:pPr lvl="0"/>
          <a:endParaRPr lang="fi-FI" sz="1200" b="0" u="none" baseline="0"/>
        </a:p>
        <a:p>
          <a:pPr lvl="0"/>
          <a:r>
            <a:rPr lang="fi-FI" sz="1200" b="0" u="none" baseline="0"/>
            <a:t>5. Ange användningstider för komponenterna på fliken "Investoinnit ennen 2024". Användningstiderna ska vara desamma som i strukturuppgifterna för motsvarande komponenter.</a:t>
          </a:r>
        </a:p>
        <a:p>
          <a:pPr lvl="0"/>
          <a:endParaRPr lang="fi-FI" sz="1200" b="0" u="none" baseline="0"/>
        </a:p>
        <a:p>
          <a:pPr lvl="0"/>
          <a:r>
            <a:rPr lang="fi-FI" sz="1200" b="0" u="none" baseline="0"/>
            <a:t>6. Om komponenter finansierade med stöd avvecklas, ange mängden avvecklade komponenter på flikarna i enlighet med det när den avvecklade komponenten har tagits i bruk.</a:t>
          </a:r>
        </a:p>
        <a:p>
          <a:pPr lvl="0"/>
          <a:endParaRPr lang="fi-FI" sz="1200" b="0" u="none" baseline="0"/>
        </a:p>
        <a:p>
          <a:pPr lvl="0"/>
          <a:r>
            <a:rPr lang="fi-FI" sz="1200" b="0" u="none" baseline="0"/>
            <a:t>7. Om markkablar har byggts i projekt finansierade med stöd, ange kostnadseffekt för utgrävningen på fliken "Kaivun hintavaikutus". Instruktioner för att ange kostnadseffekten finns på den aktuella fliken. </a:t>
          </a:r>
        </a:p>
        <a:p>
          <a:pPr lvl="0"/>
          <a:endParaRPr lang="fi-FI" sz="1200" b="0" u="none" baseline="0"/>
        </a:p>
        <a:p>
          <a:pPr lvl="0"/>
          <a:r>
            <a:rPr lang="fi-FI" sz="1200" b="0" u="none" baseline="0"/>
            <a:t>8. Kontrollera kolumnen "Kontroll" på flikarna. Alla celler i kolumnen ska ha texten "OK" med grön bakgrund. Om någon cell har text med röd bakgrund, följ instruktionerna som ges i cellen. </a:t>
          </a:r>
        </a:p>
        <a:p>
          <a:pPr lvl="0"/>
          <a:endParaRPr lang="fi-FI" sz="1200" b="0" u="none" baseline="0"/>
        </a:p>
        <a:p>
          <a:pPr lvl="0"/>
          <a:r>
            <a:rPr lang="fi-FI" sz="1200" b="0" u="none" baseline="0"/>
            <a:t>9. Ange uppgifterna från fliken "Verkonarvolaskelma" i tillsynsdatasystemet på fliken "Komponenter finansierade med stöd" i strukturuppgifterna. </a:t>
          </a:r>
        </a:p>
        <a:p>
          <a:pPr lvl="0"/>
          <a:endParaRPr lang="fi-FI" sz="1200" b="0" u="none" baseline="0"/>
        </a:p>
        <a:p>
          <a:pPr marL="0" marR="0" lvl="0" indent="0" defTabSz="914400" eaLnBrk="1" fontAlgn="auto" latinLnBrk="0" hangingPunct="1">
            <a:lnSpc>
              <a:spcPct val="100000"/>
            </a:lnSpc>
            <a:spcBef>
              <a:spcPts val="0"/>
            </a:spcBef>
            <a:spcAft>
              <a:spcPts val="0"/>
            </a:spcAft>
            <a:buClrTx/>
            <a:buSzTx/>
            <a:buFontTx/>
            <a:buNone/>
            <a:tabLst/>
            <a:defRPr/>
          </a:pPr>
          <a:r>
            <a:rPr lang="fi-FI" sz="1200" b="0" i="0">
              <a:solidFill>
                <a:schemeClr val="dk1"/>
              </a:solidFill>
              <a:effectLst/>
              <a:latin typeface="+mn-lt"/>
              <a:ea typeface="+mn-ea"/>
              <a:cs typeface="+mn-cs"/>
            </a:rPr>
            <a:t>När de slutliga jämförpriserna fastställs för nätverkskomponenterna i slutet av tillsynsperioden, kommer Energimyndigheten att ange de slutliga jämförpriserna i de Excel-filer som lämnats in under tillsynsperioden.</a:t>
          </a:r>
          <a:r>
            <a:rPr lang="fi-FI" sz="1200" b="0" i="0" baseline="0">
              <a:solidFill>
                <a:schemeClr val="dk1"/>
              </a:solidFill>
              <a:effectLst/>
              <a:latin typeface="+mn-lt"/>
              <a:ea typeface="+mn-ea"/>
              <a:cs typeface="+mn-cs"/>
            </a:rPr>
            <a:t> N</a:t>
          </a:r>
          <a:r>
            <a:rPr lang="fi-FI" sz="1200" b="0" i="0">
              <a:solidFill>
                <a:schemeClr val="dk1"/>
              </a:solidFill>
              <a:effectLst/>
              <a:latin typeface="+mn-lt"/>
              <a:ea typeface="+mn-ea"/>
              <a:cs typeface="+mn-cs"/>
            </a:rPr>
            <a:t>ätvärdet som ska fastställas i tillsynsbeslutet beräknas med de slutgiltiga jämförpriserna</a:t>
          </a:r>
          <a:r>
            <a:rPr lang="fi-FI" sz="1200" b="0" i="0" baseline="0">
              <a:solidFill>
                <a:schemeClr val="dk1"/>
              </a:solidFill>
              <a:effectLst/>
              <a:latin typeface="+mn-lt"/>
              <a:ea typeface="+mn-ea"/>
              <a:cs typeface="+mn-cs"/>
            </a:rPr>
            <a:t> i Excel-filerna</a:t>
          </a:r>
          <a:r>
            <a:rPr lang="fi-FI" sz="1200" b="0" i="0">
              <a:solidFill>
                <a:schemeClr val="dk1"/>
              </a:solidFill>
              <a:effectLst/>
              <a:latin typeface="+mn-lt"/>
              <a:ea typeface="+mn-ea"/>
              <a:cs typeface="+mn-cs"/>
            </a:rPr>
            <a:t>.</a:t>
          </a:r>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a:p>
          <a:pPr lvl="0"/>
          <a:endParaRPr lang="fi-FI" sz="1200" b="0" u="none" baseline="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581025</xdr:colOff>
      <xdr:row>13</xdr:row>
      <xdr:rowOff>19051</xdr:rowOff>
    </xdr:from>
    <xdr:to>
      <xdr:col>17</xdr:col>
      <xdr:colOff>325864</xdr:colOff>
      <xdr:row>22</xdr:row>
      <xdr:rowOff>5614</xdr:rowOff>
    </xdr:to>
    <xdr:pic>
      <xdr:nvPicPr>
        <xdr:cNvPr id="3" name="Kuva 2">
          <a:extLst>
            <a:ext uri="{FF2B5EF4-FFF2-40B4-BE49-F238E27FC236}">
              <a16:creationId xmlns:a16="http://schemas.microsoft.com/office/drawing/2014/main" id="{EB40ACD8-83B1-81E6-0312-8DAEFFE5069B}"/>
            </a:ext>
          </a:extLst>
        </xdr:cNvPr>
        <xdr:cNvPicPr>
          <a:picLocks noChangeAspect="1"/>
        </xdr:cNvPicPr>
      </xdr:nvPicPr>
      <xdr:blipFill>
        <a:blip xmlns:r="http://schemas.openxmlformats.org/officeDocument/2006/relationships" r:embed="rId1"/>
        <a:stretch>
          <a:fillRect/>
        </a:stretch>
      </xdr:blipFill>
      <xdr:spPr>
        <a:xfrm>
          <a:off x="3371850" y="3086101"/>
          <a:ext cx="8279239" cy="1701063"/>
        </a:xfrm>
        <a:prstGeom prst="rect">
          <a:avLst/>
        </a:prstGeom>
      </xdr:spPr>
    </xdr:pic>
    <xdr:clientData/>
  </xdr:twoCellAnchor>
  <xdr:twoCellAnchor editAs="oneCell">
    <xdr:from>
      <xdr:col>13</xdr:col>
      <xdr:colOff>495300</xdr:colOff>
      <xdr:row>23</xdr:row>
      <xdr:rowOff>142875</xdr:rowOff>
    </xdr:from>
    <xdr:to>
      <xdr:col>17</xdr:col>
      <xdr:colOff>574859</xdr:colOff>
      <xdr:row>34</xdr:row>
      <xdr:rowOff>0</xdr:rowOff>
    </xdr:to>
    <xdr:pic>
      <xdr:nvPicPr>
        <xdr:cNvPr id="4" name="Kuva 3">
          <a:extLst>
            <a:ext uri="{FF2B5EF4-FFF2-40B4-BE49-F238E27FC236}">
              <a16:creationId xmlns:a16="http://schemas.microsoft.com/office/drawing/2014/main" id="{F61FA802-32BA-3688-A1AC-02AA3194E3F6}"/>
            </a:ext>
          </a:extLst>
        </xdr:cNvPr>
        <xdr:cNvPicPr>
          <a:picLocks noChangeAspect="1"/>
        </xdr:cNvPicPr>
      </xdr:nvPicPr>
      <xdr:blipFill>
        <a:blip xmlns:r="http://schemas.openxmlformats.org/officeDocument/2006/relationships" r:embed="rId2"/>
        <a:stretch>
          <a:fillRect/>
        </a:stretch>
      </xdr:blipFill>
      <xdr:spPr>
        <a:xfrm>
          <a:off x="9382125" y="5114925"/>
          <a:ext cx="2517959" cy="1952625"/>
        </a:xfrm>
        <a:prstGeom prst="rect">
          <a:avLst/>
        </a:prstGeom>
      </xdr:spPr>
    </xdr:pic>
    <xdr:clientData/>
  </xdr:twoCellAnchor>
  <xdr:twoCellAnchor>
    <xdr:from>
      <xdr:col>15</xdr:col>
      <xdr:colOff>428625</xdr:colOff>
      <xdr:row>22</xdr:row>
      <xdr:rowOff>38100</xdr:rowOff>
    </xdr:from>
    <xdr:to>
      <xdr:col>15</xdr:col>
      <xdr:colOff>428625</xdr:colOff>
      <xdr:row>23</xdr:row>
      <xdr:rowOff>142875</xdr:rowOff>
    </xdr:to>
    <xdr:cxnSp macro="">
      <xdr:nvCxnSpPr>
        <xdr:cNvPr id="5" name="Suora nuoliyhdysviiva 4">
          <a:extLst>
            <a:ext uri="{FF2B5EF4-FFF2-40B4-BE49-F238E27FC236}">
              <a16:creationId xmlns:a16="http://schemas.microsoft.com/office/drawing/2014/main" id="{40DB60AA-770B-2F41-7E65-C39E6709BBFD}"/>
            </a:ext>
          </a:extLst>
        </xdr:cNvPr>
        <xdr:cNvCxnSpPr/>
      </xdr:nvCxnSpPr>
      <xdr:spPr>
        <a:xfrm>
          <a:off x="10534650" y="4819650"/>
          <a:ext cx="0" cy="295275"/>
        </a:xfrm>
        <a:prstGeom prst="straightConnector1">
          <a:avLst/>
        </a:prstGeom>
        <a:ln>
          <a:solidFill>
            <a:srgbClr val="FF33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76200</xdr:colOff>
      <xdr:row>5</xdr:row>
      <xdr:rowOff>114300</xdr:rowOff>
    </xdr:from>
    <xdr:to>
      <xdr:col>15</xdr:col>
      <xdr:colOff>104775</xdr:colOff>
      <xdr:row>7</xdr:row>
      <xdr:rowOff>76200</xdr:rowOff>
    </xdr:to>
    <xdr:sp macro="" textlink="">
      <xdr:nvSpPr>
        <xdr:cNvPr id="2" name="Tekstiruutu 1">
          <a:extLst>
            <a:ext uri="{FF2B5EF4-FFF2-40B4-BE49-F238E27FC236}">
              <a16:creationId xmlns:a16="http://schemas.microsoft.com/office/drawing/2014/main" id="{DCE4D927-DC9D-6C0B-3499-721470BB864D}"/>
            </a:ext>
          </a:extLst>
        </xdr:cNvPr>
        <xdr:cNvSpPr txBox="1"/>
      </xdr:nvSpPr>
      <xdr:spPr>
        <a:xfrm>
          <a:off x="2257425" y="1476375"/>
          <a:ext cx="7953375" cy="4857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Syötä kuluttajahintaindeksi, jos ilmoitat kyseisen vuoden investointeja. Alla ohjeet indeksin tarkastamiseen /</a:t>
          </a:r>
        </a:p>
        <a:p>
          <a:r>
            <a:rPr lang="fi-FI" sz="1100"/>
            <a:t>Mata in konsumentprisindex om du rapporterar investeringar för det aktuella året. Nedan finns instruktioner för att kontrollera indexet</a:t>
          </a:r>
        </a:p>
      </xdr:txBody>
    </xdr:sp>
    <xdr:clientData/>
  </xdr:twoCellAnchor>
  <xdr:twoCellAnchor>
    <xdr:from>
      <xdr:col>2</xdr:col>
      <xdr:colOff>95251</xdr:colOff>
      <xdr:row>2</xdr:row>
      <xdr:rowOff>133350</xdr:rowOff>
    </xdr:from>
    <xdr:to>
      <xdr:col>13</xdr:col>
      <xdr:colOff>152401</xdr:colOff>
      <xdr:row>4</xdr:row>
      <xdr:rowOff>76200</xdr:rowOff>
    </xdr:to>
    <xdr:sp macro="" textlink="">
      <xdr:nvSpPr>
        <xdr:cNvPr id="6" name="Tekstiruutu 5">
          <a:extLst>
            <a:ext uri="{FF2B5EF4-FFF2-40B4-BE49-F238E27FC236}">
              <a16:creationId xmlns:a16="http://schemas.microsoft.com/office/drawing/2014/main" id="{6A799CF8-756A-D40C-9ECF-5957A26E3E80}"/>
            </a:ext>
          </a:extLst>
        </xdr:cNvPr>
        <xdr:cNvSpPr txBox="1"/>
      </xdr:nvSpPr>
      <xdr:spPr>
        <a:xfrm>
          <a:off x="2276476" y="771525"/>
          <a:ext cx="6762750" cy="4762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Syötä tähän se vuosi, jonka rakennetietoja ilmoitetaan. Esim. vuonna 2025 ilmoitetaan vuoden 2024 rakennetiedot. / </a:t>
          </a:r>
        </a:p>
        <a:p>
          <a:r>
            <a:rPr lang="fi-FI" sz="1100"/>
            <a:t>Ange här det år vars nätstrukturen rapporteras. T.ex. år 2025 rapporteras byggnadsdata för år 2024</a:t>
          </a:r>
        </a:p>
      </xdr:txBody>
    </xdr:sp>
    <xdr:clientData/>
  </xdr:twoCellAnchor>
  <xdr:twoCellAnchor>
    <xdr:from>
      <xdr:col>3</xdr:col>
      <xdr:colOff>561975</xdr:colOff>
      <xdr:row>10</xdr:row>
      <xdr:rowOff>123825</xdr:rowOff>
    </xdr:from>
    <xdr:to>
      <xdr:col>12</xdr:col>
      <xdr:colOff>342900</xdr:colOff>
      <xdr:row>13</xdr:row>
      <xdr:rowOff>0</xdr:rowOff>
    </xdr:to>
    <xdr:sp macro="" textlink="">
      <xdr:nvSpPr>
        <xdr:cNvPr id="7" name="Tekstiruutu 6">
          <a:extLst>
            <a:ext uri="{FF2B5EF4-FFF2-40B4-BE49-F238E27FC236}">
              <a16:creationId xmlns:a16="http://schemas.microsoft.com/office/drawing/2014/main" id="{A0788BA4-C2F7-05B7-8339-53E4921FB716}"/>
            </a:ext>
          </a:extLst>
        </xdr:cNvPr>
        <xdr:cNvSpPr txBox="1"/>
      </xdr:nvSpPr>
      <xdr:spPr>
        <a:xfrm>
          <a:off x="3352800" y="2609850"/>
          <a:ext cx="5267325" cy="4572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fi-FI" sz="1100"/>
            <a:t>Klikkaa mitä tahansa Alustava yksikköhinta -solua Rakennetiedot-välilehdellä. </a:t>
          </a:r>
        </a:p>
        <a:p>
          <a:r>
            <a:rPr lang="fi-FI" sz="1100"/>
            <a:t>Klicka på "Preliminärt jämförpris" på fliken "Information om nätets struktur"</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352425</xdr:colOff>
      <xdr:row>13</xdr:row>
      <xdr:rowOff>180975</xdr:rowOff>
    </xdr:from>
    <xdr:to>
      <xdr:col>10</xdr:col>
      <xdr:colOff>86166</xdr:colOff>
      <xdr:row>21</xdr:row>
      <xdr:rowOff>142875</xdr:rowOff>
    </xdr:to>
    <xdr:pic>
      <xdr:nvPicPr>
        <xdr:cNvPr id="3" name="Kuva 2">
          <a:extLst>
            <a:ext uri="{FF2B5EF4-FFF2-40B4-BE49-F238E27FC236}">
              <a16:creationId xmlns:a16="http://schemas.microsoft.com/office/drawing/2014/main" id="{3BEFF1FD-2053-8A6C-578D-F4CCF9190D81}"/>
            </a:ext>
          </a:extLst>
        </xdr:cNvPr>
        <xdr:cNvPicPr>
          <a:picLocks noChangeAspect="1"/>
        </xdr:cNvPicPr>
      </xdr:nvPicPr>
      <xdr:blipFill>
        <a:blip xmlns:r="http://schemas.openxmlformats.org/officeDocument/2006/relationships" r:embed="rId1"/>
        <a:stretch>
          <a:fillRect/>
        </a:stretch>
      </xdr:blipFill>
      <xdr:spPr>
        <a:xfrm>
          <a:off x="5543550" y="2924175"/>
          <a:ext cx="2781741" cy="1485900"/>
        </a:xfrm>
        <a:prstGeom prst="rect">
          <a:avLst/>
        </a:prstGeom>
      </xdr:spPr>
    </xdr:pic>
    <xdr:clientData/>
  </xdr:twoCellAnchor>
  <xdr:twoCellAnchor editAs="oneCell">
    <xdr:from>
      <xdr:col>5</xdr:col>
      <xdr:colOff>371476</xdr:colOff>
      <xdr:row>0</xdr:row>
      <xdr:rowOff>209551</xdr:rowOff>
    </xdr:from>
    <xdr:to>
      <xdr:col>9</xdr:col>
      <xdr:colOff>487050</xdr:colOff>
      <xdr:row>11</xdr:row>
      <xdr:rowOff>1</xdr:rowOff>
    </xdr:to>
    <xdr:pic>
      <xdr:nvPicPr>
        <xdr:cNvPr id="4" name="Kuva 3">
          <a:extLst>
            <a:ext uri="{FF2B5EF4-FFF2-40B4-BE49-F238E27FC236}">
              <a16:creationId xmlns:a16="http://schemas.microsoft.com/office/drawing/2014/main" id="{27B48A38-01AC-C7F8-A040-24D38469CBA9}"/>
            </a:ext>
          </a:extLst>
        </xdr:cNvPr>
        <xdr:cNvPicPr>
          <a:picLocks noChangeAspect="1"/>
        </xdr:cNvPicPr>
      </xdr:nvPicPr>
      <xdr:blipFill>
        <a:blip xmlns:r="http://schemas.openxmlformats.org/officeDocument/2006/relationships" r:embed="rId2"/>
        <a:stretch>
          <a:fillRect/>
        </a:stretch>
      </xdr:blipFill>
      <xdr:spPr>
        <a:xfrm>
          <a:off x="5010151" y="209551"/>
          <a:ext cx="2858774" cy="2152650"/>
        </a:xfrm>
        <a:prstGeom prst="rect">
          <a:avLst/>
        </a:prstGeom>
      </xdr:spPr>
    </xdr:pic>
    <xdr:clientData/>
  </xdr:twoCellAnchor>
  <xdr:twoCellAnchor editAs="oneCell">
    <xdr:from>
      <xdr:col>5</xdr:col>
      <xdr:colOff>257175</xdr:colOff>
      <xdr:row>32</xdr:row>
      <xdr:rowOff>76200</xdr:rowOff>
    </xdr:from>
    <xdr:to>
      <xdr:col>20</xdr:col>
      <xdr:colOff>579345</xdr:colOff>
      <xdr:row>42</xdr:row>
      <xdr:rowOff>57150</xdr:rowOff>
    </xdr:to>
    <xdr:pic>
      <xdr:nvPicPr>
        <xdr:cNvPr id="7" name="Kuva 6">
          <a:extLst>
            <a:ext uri="{FF2B5EF4-FFF2-40B4-BE49-F238E27FC236}">
              <a16:creationId xmlns:a16="http://schemas.microsoft.com/office/drawing/2014/main" id="{5697F2A6-DD52-FB72-9FE6-A5603D2079A4}"/>
            </a:ext>
          </a:extLst>
        </xdr:cNvPr>
        <xdr:cNvPicPr>
          <a:picLocks noChangeAspect="1"/>
        </xdr:cNvPicPr>
      </xdr:nvPicPr>
      <xdr:blipFill>
        <a:blip xmlns:r="http://schemas.openxmlformats.org/officeDocument/2006/relationships" r:embed="rId3"/>
        <a:stretch>
          <a:fillRect/>
        </a:stretch>
      </xdr:blipFill>
      <xdr:spPr>
        <a:xfrm>
          <a:off x="6191250" y="6143625"/>
          <a:ext cx="10609170" cy="1790700"/>
        </a:xfrm>
        <a:prstGeom prst="rect">
          <a:avLst/>
        </a:prstGeom>
      </xdr:spPr>
    </xdr:pic>
    <xdr:clientData/>
  </xdr:twoCellAnchor>
  <xdr:twoCellAnchor editAs="oneCell">
    <xdr:from>
      <xdr:col>5</xdr:col>
      <xdr:colOff>314324</xdr:colOff>
      <xdr:row>22</xdr:row>
      <xdr:rowOff>57150</xdr:rowOff>
    </xdr:from>
    <xdr:to>
      <xdr:col>20</xdr:col>
      <xdr:colOff>529055</xdr:colOff>
      <xdr:row>32</xdr:row>
      <xdr:rowOff>23899</xdr:rowOff>
    </xdr:to>
    <xdr:pic>
      <xdr:nvPicPr>
        <xdr:cNvPr id="8" name="Kuva 7">
          <a:extLst>
            <a:ext uri="{FF2B5EF4-FFF2-40B4-BE49-F238E27FC236}">
              <a16:creationId xmlns:a16="http://schemas.microsoft.com/office/drawing/2014/main" id="{B4DF53BA-C209-8FD5-FB4C-49D02A56A2E5}"/>
            </a:ext>
          </a:extLst>
        </xdr:cNvPr>
        <xdr:cNvPicPr>
          <a:picLocks noChangeAspect="1"/>
        </xdr:cNvPicPr>
      </xdr:nvPicPr>
      <xdr:blipFill>
        <a:blip xmlns:r="http://schemas.openxmlformats.org/officeDocument/2006/relationships" r:embed="rId4"/>
        <a:stretch>
          <a:fillRect/>
        </a:stretch>
      </xdr:blipFill>
      <xdr:spPr>
        <a:xfrm>
          <a:off x="6248399" y="4314825"/>
          <a:ext cx="10501731" cy="1776499"/>
        </a:xfrm>
        <a:prstGeom prst="rect">
          <a:avLst/>
        </a:prstGeom>
      </xdr:spPr>
    </xdr:pic>
    <xdr:clientData/>
  </xdr:twoCellAnchor>
  <xdr:twoCellAnchor>
    <xdr:from>
      <xdr:col>6</xdr:col>
      <xdr:colOff>200025</xdr:colOff>
      <xdr:row>3</xdr:row>
      <xdr:rowOff>95250</xdr:rowOff>
    </xdr:from>
    <xdr:to>
      <xdr:col>6</xdr:col>
      <xdr:colOff>200025</xdr:colOff>
      <xdr:row>8</xdr:row>
      <xdr:rowOff>104775</xdr:rowOff>
    </xdr:to>
    <xdr:cxnSp macro="">
      <xdr:nvCxnSpPr>
        <xdr:cNvPr id="5" name="Suora nuoliyhdysviiva 4">
          <a:extLst>
            <a:ext uri="{FF2B5EF4-FFF2-40B4-BE49-F238E27FC236}">
              <a16:creationId xmlns:a16="http://schemas.microsoft.com/office/drawing/2014/main" id="{ECAC779C-1590-DA3E-948D-449FBDB6372C}"/>
            </a:ext>
          </a:extLst>
        </xdr:cNvPr>
        <xdr:cNvCxnSpPr/>
      </xdr:nvCxnSpPr>
      <xdr:spPr>
        <a:xfrm>
          <a:off x="6000750" y="895350"/>
          <a:ext cx="0" cy="1000125"/>
        </a:xfrm>
        <a:prstGeom prst="straightConnector1">
          <a:avLst/>
        </a:prstGeom>
        <a:ln>
          <a:solidFill>
            <a:srgbClr val="FF33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219075</xdr:colOff>
      <xdr:row>11</xdr:row>
      <xdr:rowOff>114300</xdr:rowOff>
    </xdr:from>
    <xdr:to>
      <xdr:col>6</xdr:col>
      <xdr:colOff>219075</xdr:colOff>
      <xdr:row>16</xdr:row>
      <xdr:rowOff>161925</xdr:rowOff>
    </xdr:to>
    <xdr:cxnSp macro="">
      <xdr:nvCxnSpPr>
        <xdr:cNvPr id="6" name="Suora nuoliyhdysviiva 5">
          <a:extLst>
            <a:ext uri="{FF2B5EF4-FFF2-40B4-BE49-F238E27FC236}">
              <a16:creationId xmlns:a16="http://schemas.microsoft.com/office/drawing/2014/main" id="{B79CC8D8-1B93-4D3A-BA93-574D0D8E8976}"/>
            </a:ext>
          </a:extLst>
        </xdr:cNvPr>
        <xdr:cNvCxnSpPr/>
      </xdr:nvCxnSpPr>
      <xdr:spPr>
        <a:xfrm>
          <a:off x="6019800" y="2476500"/>
          <a:ext cx="0" cy="1000125"/>
        </a:xfrm>
        <a:prstGeom prst="straightConnector1">
          <a:avLst/>
        </a:prstGeom>
        <a:ln>
          <a:solidFill>
            <a:srgbClr val="FF33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361950</xdr:colOff>
      <xdr:row>18</xdr:row>
      <xdr:rowOff>152400</xdr:rowOff>
    </xdr:from>
    <xdr:to>
      <xdr:col>18</xdr:col>
      <xdr:colOff>95250</xdr:colOff>
      <xdr:row>30</xdr:row>
      <xdr:rowOff>47625</xdr:rowOff>
    </xdr:to>
    <xdr:cxnSp macro="">
      <xdr:nvCxnSpPr>
        <xdr:cNvPr id="9" name="Suora nuoliyhdysviiva 8">
          <a:extLst>
            <a:ext uri="{FF2B5EF4-FFF2-40B4-BE49-F238E27FC236}">
              <a16:creationId xmlns:a16="http://schemas.microsoft.com/office/drawing/2014/main" id="{77DC90EA-7201-471D-B2FF-AC097B4DD00E}"/>
            </a:ext>
          </a:extLst>
        </xdr:cNvPr>
        <xdr:cNvCxnSpPr/>
      </xdr:nvCxnSpPr>
      <xdr:spPr>
        <a:xfrm>
          <a:off x="6772275" y="3848100"/>
          <a:ext cx="6438900" cy="2181225"/>
        </a:xfrm>
        <a:prstGeom prst="straightConnector1">
          <a:avLst/>
        </a:prstGeom>
        <a:ln>
          <a:solidFill>
            <a:srgbClr val="FF33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381000</xdr:colOff>
      <xdr:row>18</xdr:row>
      <xdr:rowOff>161925</xdr:rowOff>
    </xdr:from>
    <xdr:to>
      <xdr:col>18</xdr:col>
      <xdr:colOff>171450</xdr:colOff>
      <xdr:row>40</xdr:row>
      <xdr:rowOff>28575</xdr:rowOff>
    </xdr:to>
    <xdr:cxnSp macro="">
      <xdr:nvCxnSpPr>
        <xdr:cNvPr id="14" name="Suora nuoliyhdysviiva 13">
          <a:extLst>
            <a:ext uri="{FF2B5EF4-FFF2-40B4-BE49-F238E27FC236}">
              <a16:creationId xmlns:a16="http://schemas.microsoft.com/office/drawing/2014/main" id="{8486AF16-4B07-4C5F-85FA-FCDB66D428F8}"/>
            </a:ext>
          </a:extLst>
        </xdr:cNvPr>
        <xdr:cNvCxnSpPr/>
      </xdr:nvCxnSpPr>
      <xdr:spPr>
        <a:xfrm>
          <a:off x="6791325" y="3857625"/>
          <a:ext cx="6496050" cy="4057650"/>
        </a:xfrm>
        <a:prstGeom prst="straightConnector1">
          <a:avLst/>
        </a:prstGeom>
        <a:ln>
          <a:solidFill>
            <a:srgbClr val="FF33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21</xdr:col>
      <xdr:colOff>9526</xdr:colOff>
      <xdr:row>28</xdr:row>
      <xdr:rowOff>142875</xdr:rowOff>
    </xdr:from>
    <xdr:to>
      <xdr:col>23</xdr:col>
      <xdr:colOff>409575</xdr:colOff>
      <xdr:row>31</xdr:row>
      <xdr:rowOff>28575</xdr:rowOff>
    </xdr:to>
    <xdr:sp macro="" textlink="">
      <xdr:nvSpPr>
        <xdr:cNvPr id="17" name="Tekstiruutu 16">
          <a:extLst>
            <a:ext uri="{FF2B5EF4-FFF2-40B4-BE49-F238E27FC236}">
              <a16:creationId xmlns:a16="http://schemas.microsoft.com/office/drawing/2014/main" id="{85D8E250-C65B-26DF-2836-CE72A7DB15CD}"/>
            </a:ext>
          </a:extLst>
        </xdr:cNvPr>
        <xdr:cNvSpPr txBox="1"/>
      </xdr:nvSpPr>
      <xdr:spPr>
        <a:xfrm>
          <a:off x="14954251" y="5743575"/>
          <a:ext cx="1619249"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a:t>0,4-45 kV maakaapelien</a:t>
          </a:r>
          <a:r>
            <a:rPr lang="fi-FI" sz="1100" baseline="0"/>
            <a:t> kaivuun hintavaikutus</a:t>
          </a:r>
          <a:endParaRPr lang="fi-FI" sz="1100"/>
        </a:p>
      </xdr:txBody>
    </xdr:sp>
    <xdr:clientData/>
  </xdr:twoCellAnchor>
  <xdr:twoCellAnchor>
    <xdr:from>
      <xdr:col>21</xdr:col>
      <xdr:colOff>47626</xdr:colOff>
      <xdr:row>38</xdr:row>
      <xdr:rowOff>180975</xdr:rowOff>
    </xdr:from>
    <xdr:to>
      <xdr:col>23</xdr:col>
      <xdr:colOff>447675</xdr:colOff>
      <xdr:row>41</xdr:row>
      <xdr:rowOff>66675</xdr:rowOff>
    </xdr:to>
    <xdr:sp macro="" textlink="">
      <xdr:nvSpPr>
        <xdr:cNvPr id="19" name="Tekstiruutu 18">
          <a:extLst>
            <a:ext uri="{FF2B5EF4-FFF2-40B4-BE49-F238E27FC236}">
              <a16:creationId xmlns:a16="http://schemas.microsoft.com/office/drawing/2014/main" id="{A2DFC390-8BF1-4DB0-987B-D7776B0BB385}"/>
            </a:ext>
          </a:extLst>
        </xdr:cNvPr>
        <xdr:cNvSpPr txBox="1"/>
      </xdr:nvSpPr>
      <xdr:spPr>
        <a:xfrm>
          <a:off x="14992351" y="7686675"/>
          <a:ext cx="1619249"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a:t>110 kV maakaapelien</a:t>
          </a:r>
          <a:r>
            <a:rPr lang="fi-FI" sz="1100" baseline="0"/>
            <a:t> kaivuun hintavaikutus</a:t>
          </a:r>
          <a:endParaRPr lang="fi-FI" sz="1100"/>
        </a:p>
      </xdr:txBody>
    </xdr:sp>
    <xdr:clientData/>
  </xdr:twoCellAnchor>
  <xdr:twoCellAnchor>
    <xdr:from>
      <xdr:col>9</xdr:col>
      <xdr:colOff>590551</xdr:colOff>
      <xdr:row>8</xdr:row>
      <xdr:rowOff>76199</xdr:rowOff>
    </xdr:from>
    <xdr:to>
      <xdr:col>17</xdr:col>
      <xdr:colOff>438150</xdr:colOff>
      <xdr:row>12</xdr:row>
      <xdr:rowOff>28574</xdr:rowOff>
    </xdr:to>
    <xdr:sp macro="" textlink="">
      <xdr:nvSpPr>
        <xdr:cNvPr id="23" name="Tekstiruutu 22">
          <a:extLst>
            <a:ext uri="{FF2B5EF4-FFF2-40B4-BE49-F238E27FC236}">
              <a16:creationId xmlns:a16="http://schemas.microsoft.com/office/drawing/2014/main" id="{83FC7AA1-70E0-4833-850B-6694A15FE24F}"/>
            </a:ext>
          </a:extLst>
        </xdr:cNvPr>
        <xdr:cNvSpPr txBox="1"/>
      </xdr:nvSpPr>
      <xdr:spPr>
        <a:xfrm>
          <a:off x="8220076" y="1866899"/>
          <a:ext cx="4724399" cy="714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a:t>0,4-45 kV maakaapelin hintavaikutuksen tarkastamiseen valitse mikä tahansa 0,4-45 kV maakaapeliryhmistä</a:t>
          </a:r>
          <a:r>
            <a:rPr lang="fi-FI" sz="1100" baseline="0"/>
            <a:t> ja 110 kV kaivun hintavaikutuksen tarkastamiseen 110 kV Kaapelit -ryhmä. </a:t>
          </a:r>
          <a:endParaRPr lang="fi-FI" sz="1100"/>
        </a:p>
      </xdr:txBody>
    </xdr:sp>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95F6A-B1DE-40FA-90E6-CA1EC63115F1}">
  <sheetPr codeName="Taul1"/>
  <dimension ref="A1"/>
  <sheetViews>
    <sheetView tabSelected="1" workbookViewId="0">
      <selection activeCell="AP35" sqref="AP35"/>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AEC23-720E-44BA-A974-B2D8426130F9}">
  <sheetPr codeName="Taul2"/>
  <dimension ref="A1:D11"/>
  <sheetViews>
    <sheetView workbookViewId="0">
      <selection activeCell="B2" sqref="B2:D2"/>
    </sheetView>
  </sheetViews>
  <sheetFormatPr defaultRowHeight="15" x14ac:dyDescent="0.25"/>
  <cols>
    <col min="1" max="1" width="25.85546875" customWidth="1"/>
    <col min="2" max="2" width="11.140625" customWidth="1"/>
  </cols>
  <sheetData>
    <row r="1" spans="1:4" ht="15.75" thickBot="1" x14ac:dyDescent="0.3"/>
    <row r="2" spans="1:4" ht="28.5" customHeight="1" thickBot="1" x14ac:dyDescent="0.3">
      <c r="A2" s="93" t="s">
        <v>438</v>
      </c>
      <c r="B2" s="141"/>
      <c r="C2" s="142"/>
      <c r="D2" s="143"/>
    </row>
    <row r="3" spans="1:4" ht="15.75" thickBot="1" x14ac:dyDescent="0.3">
      <c r="A3" s="33"/>
    </row>
    <row r="4" spans="1:4" ht="26.25" thickBot="1" x14ac:dyDescent="0.3">
      <c r="A4" s="98" t="s">
        <v>439</v>
      </c>
      <c r="B4" s="124">
        <v>2024</v>
      </c>
      <c r="C4" s="15"/>
    </row>
    <row r="5" spans="1:4" x14ac:dyDescent="0.25">
      <c r="B5" s="32"/>
    </row>
    <row r="6" spans="1:4" ht="25.5" customHeight="1" thickBot="1" x14ac:dyDescent="0.3">
      <c r="A6" s="144" t="s">
        <v>440</v>
      </c>
      <c r="B6" s="145"/>
    </row>
    <row r="7" spans="1:4" ht="15.75" thickBot="1" x14ac:dyDescent="0.3">
      <c r="A7" s="97" t="s">
        <v>415</v>
      </c>
      <c r="B7" s="130">
        <v>135.4</v>
      </c>
    </row>
    <row r="8" spans="1:4" ht="15.75" thickBot="1" x14ac:dyDescent="0.3">
      <c r="A8" s="97" t="s">
        <v>416</v>
      </c>
      <c r="B8" s="131">
        <v>145.933333</v>
      </c>
    </row>
    <row r="9" spans="1:4" ht="15.75" thickBot="1" x14ac:dyDescent="0.3">
      <c r="A9" s="97" t="s">
        <v>417</v>
      </c>
      <c r="B9" s="112"/>
    </row>
    <row r="10" spans="1:4" ht="15.75" thickBot="1" x14ac:dyDescent="0.3">
      <c r="A10" s="97" t="s">
        <v>418</v>
      </c>
      <c r="B10" s="112"/>
    </row>
    <row r="11" spans="1:4" ht="15.75" thickBot="1" x14ac:dyDescent="0.3">
      <c r="A11" s="97" t="s">
        <v>419</v>
      </c>
      <c r="B11" s="113"/>
    </row>
  </sheetData>
  <sheetProtection algorithmName="SHA-512" hashValue="hcSIjyaOpuHZQJnQsLzHkx2smA4RUEYvasKjGc86HDqe+bufl6mx7Xgn5BJAa32seRidFLoGY+5mkSXPYOnMEg==" saltValue="LhngkL+g/CNtnEzpneh+pg==" spinCount="100000" sheet="1" objects="1" scenarios="1" sort="0" autoFilter="0"/>
  <mergeCells count="2">
    <mergeCell ref="B2:D2"/>
    <mergeCell ref="A6:B6"/>
  </mergeCells>
  <phoneticPr fontId="11"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51885-98E0-41D5-A4D7-16D0ACD312A7}">
  <sheetPr codeName="Taul3"/>
  <dimension ref="A1:O517"/>
  <sheetViews>
    <sheetView zoomScaleNormal="100" workbookViewId="0">
      <pane ySplit="2" topLeftCell="A3" activePane="bottomLeft" state="frozen"/>
      <selection pane="bottomLeft" activeCell="B5" sqref="B5"/>
    </sheetView>
  </sheetViews>
  <sheetFormatPr defaultRowHeight="15" x14ac:dyDescent="0.25"/>
  <cols>
    <col min="1" max="1" width="95.5703125" style="15" customWidth="1"/>
    <col min="2" max="2" width="17.42578125" customWidth="1"/>
    <col min="3" max="3" width="13.42578125" customWidth="1"/>
    <col min="4" max="4" width="10.28515625" customWidth="1"/>
    <col min="5" max="7" width="9" customWidth="1"/>
    <col min="8" max="8" width="10.28515625" customWidth="1"/>
    <col min="9" max="9" width="10.85546875" customWidth="1"/>
    <col min="10" max="10" width="11.42578125" customWidth="1"/>
    <col min="11" max="11" width="12.5703125" customWidth="1"/>
    <col min="12" max="12" width="14.5703125" customWidth="1"/>
    <col min="13" max="14" width="13.28515625" customWidth="1"/>
    <col min="15" max="15" width="34.5703125" style="31" customWidth="1"/>
  </cols>
  <sheetData>
    <row r="1" spans="1:15" s="16" customFormat="1" ht="32.25" thickBot="1" x14ac:dyDescent="0.3">
      <c r="A1" s="17" t="s">
        <v>441</v>
      </c>
      <c r="B1" s="34" t="s">
        <v>444</v>
      </c>
      <c r="C1" s="34" t="s">
        <v>404</v>
      </c>
      <c r="D1" s="34" t="s">
        <v>405</v>
      </c>
      <c r="E1" s="34" t="s">
        <v>406</v>
      </c>
      <c r="F1" s="34" t="s">
        <v>407</v>
      </c>
      <c r="G1" s="34" t="s">
        <v>1</v>
      </c>
      <c r="H1" s="34" t="s">
        <v>408</v>
      </c>
      <c r="I1" s="34" t="s">
        <v>409</v>
      </c>
      <c r="J1" s="34" t="s">
        <v>410</v>
      </c>
      <c r="K1" s="35" t="s">
        <v>0</v>
      </c>
      <c r="L1" s="34" t="s">
        <v>412</v>
      </c>
      <c r="M1" s="36" t="s">
        <v>421</v>
      </c>
      <c r="N1" s="37" t="s">
        <v>422</v>
      </c>
      <c r="O1" s="126" t="s">
        <v>420</v>
      </c>
    </row>
    <row r="2" spans="1:15" s="16" customFormat="1" ht="36.75" customHeight="1" thickBot="1" x14ac:dyDescent="0.3">
      <c r="A2" s="93" t="s">
        <v>442</v>
      </c>
      <c r="B2" s="122" t="s">
        <v>443</v>
      </c>
      <c r="C2" s="122" t="s">
        <v>445</v>
      </c>
      <c r="D2" s="122" t="s">
        <v>446</v>
      </c>
      <c r="E2" s="125" t="s">
        <v>447</v>
      </c>
      <c r="F2" s="125" t="s">
        <v>448</v>
      </c>
      <c r="G2" s="123" t="s">
        <v>449</v>
      </c>
      <c r="H2" s="123" t="s">
        <v>451</v>
      </c>
      <c r="I2" s="123" t="s">
        <v>452</v>
      </c>
      <c r="J2" s="123" t="s">
        <v>453</v>
      </c>
      <c r="K2" s="123" t="s">
        <v>450</v>
      </c>
      <c r="L2" s="123" t="s">
        <v>476</v>
      </c>
      <c r="M2" s="27" t="s">
        <v>454</v>
      </c>
      <c r="N2" s="27" t="s">
        <v>455</v>
      </c>
      <c r="O2" s="126" t="s">
        <v>456</v>
      </c>
    </row>
    <row r="3" spans="1:15" ht="36.75" customHeight="1" thickBot="1" x14ac:dyDescent="0.3">
      <c r="A3" s="1" t="s">
        <v>2</v>
      </c>
      <c r="B3" s="46"/>
      <c r="C3" s="47"/>
      <c r="D3" s="47"/>
      <c r="E3" s="47"/>
      <c r="F3" s="47"/>
      <c r="G3" s="48"/>
      <c r="K3" s="21"/>
      <c r="L3" s="22"/>
      <c r="M3" s="21"/>
      <c r="N3" s="21"/>
      <c r="O3"/>
    </row>
    <row r="4" spans="1:15" ht="15.75" thickBot="1" x14ac:dyDescent="0.3">
      <c r="A4" s="2" t="s">
        <v>3</v>
      </c>
      <c r="B4" s="30"/>
      <c r="C4" s="32"/>
      <c r="D4" s="32"/>
      <c r="E4" s="32"/>
      <c r="F4" s="32"/>
      <c r="G4" s="29"/>
      <c r="K4" s="21"/>
      <c r="L4" s="22"/>
      <c r="M4" s="21"/>
      <c r="N4" s="21"/>
      <c r="O4"/>
    </row>
    <row r="5" spans="1:15" ht="15.75" thickBot="1" x14ac:dyDescent="0.3">
      <c r="A5" s="38" t="s">
        <v>4</v>
      </c>
      <c r="B5" s="99"/>
      <c r="C5" s="55"/>
      <c r="D5" s="49">
        <f>B5*C5/100</f>
        <v>0</v>
      </c>
      <c r="E5" s="55"/>
      <c r="F5" s="55"/>
      <c r="G5" s="104"/>
      <c r="H5" s="57">
        <f>(D5*(K5+L5))/1000</f>
        <v>0</v>
      </c>
      <c r="I5" s="49">
        <f>IF(D5=0,0,H5*(1-E5/G5))</f>
        <v>0</v>
      </c>
      <c r="J5" s="49">
        <f>IF(H5=0,0,H5/G5)</f>
        <v>0</v>
      </c>
      <c r="K5" s="50">
        <v>16400</v>
      </c>
      <c r="L5" s="49"/>
      <c r="M5" s="51">
        <v>35</v>
      </c>
      <c r="N5" s="51">
        <v>45</v>
      </c>
      <c r="O5" s="31" t="str">
        <f>IF(AND(B5&gt;0,C5=""),"Ilmoita tuella rahoitettu osuus",IF(C5&gt;100,"Tuella rahoitettu osuus ei voi olla yli 100",IF(AND(B5&gt;0,G5=""),"Pitoaika puuttuu",IF(E5&gt;G5,"Keski-ikä ei voi olla suurempi kuin pitoaika",IF(AND(B5&gt;0,E5=""),"Keski-ikä puuttuu",IF(AND(B5&gt;0,OR(G5&lt;M5,G5&gt;N5)),"Syötetty pitoaika ei ole pitoaikavälin sisällä","OK"))))))</f>
        <v>OK</v>
      </c>
    </row>
    <row r="6" spans="1:15" ht="15.75" thickBot="1" x14ac:dyDescent="0.3">
      <c r="A6" s="38" t="s">
        <v>5</v>
      </c>
      <c r="B6" s="99"/>
      <c r="C6" s="55"/>
      <c r="D6" s="49">
        <f t="shared" ref="D6:D9" si="0">B6*C6/100</f>
        <v>0</v>
      </c>
      <c r="E6" s="55"/>
      <c r="F6" s="55"/>
      <c r="G6" s="104"/>
      <c r="H6" s="57">
        <f>(D6*(K6+L6))/1000</f>
        <v>0</v>
      </c>
      <c r="I6" s="49">
        <f>IF(D6=0,0,H6*(1-E6/G6))</f>
        <v>0</v>
      </c>
      <c r="J6" s="49">
        <f t="shared" ref="J6:J9" si="1">IF(H6=0,0,H6/G6)</f>
        <v>0</v>
      </c>
      <c r="K6" s="50">
        <v>16900</v>
      </c>
      <c r="L6" s="49"/>
      <c r="M6" s="51">
        <v>35</v>
      </c>
      <c r="N6" s="51">
        <v>45</v>
      </c>
      <c r="O6" s="31" t="str">
        <f>IF(AND(B6&gt;0,C6=""),"Ilmoita tuella rahoitettu osuus",IF(C6&gt;100,"Tuella rahoitettu osuus ei voi olla yli 100",IF(AND(B6&gt;0,G6=""),"Pitoaika puuttuu",IF(E6&gt;G6,"Keski-ikä ei voi olla suurempi kuin pitoaika",IF(AND(B6&gt;0,E6=""),"Keski-ikä puuttuu",IF(AND(B6&gt;0,OR(G6&lt;M6,G6&gt;N6)),"Syötetty pitoaika ei ole pitoaikavälin sisällä","OK"))))))</f>
        <v>OK</v>
      </c>
    </row>
    <row r="7" spans="1:15" ht="15.75" thickBot="1" x14ac:dyDescent="0.3">
      <c r="A7" s="38" t="s">
        <v>6</v>
      </c>
      <c r="B7" s="99"/>
      <c r="C7" s="55"/>
      <c r="D7" s="49">
        <f t="shared" si="0"/>
        <v>0</v>
      </c>
      <c r="E7" s="55"/>
      <c r="F7" s="55"/>
      <c r="G7" s="104"/>
      <c r="H7" s="57">
        <f>(D7*(K7+L7))/1000</f>
        <v>0</v>
      </c>
      <c r="I7" s="49">
        <f>IF(D7=0,0,H7*(1-E7/G7))</f>
        <v>0</v>
      </c>
      <c r="J7" s="49">
        <f t="shared" si="1"/>
        <v>0</v>
      </c>
      <c r="K7" s="50">
        <v>18200</v>
      </c>
      <c r="L7" s="49"/>
      <c r="M7" s="51">
        <v>35</v>
      </c>
      <c r="N7" s="51">
        <v>45</v>
      </c>
      <c r="O7" s="31" t="str">
        <f>IF(AND(B7&gt;0,C7=""),"Ilmoita tuella rahoitettu osuus",IF(C7&gt;100,"Tuella rahoitettu osuus ei voi olla yli 100",IF(AND(B7&gt;0,G7=""),"Pitoaika puuttuu",IF(E7&gt;G7,"Keski-ikä ei voi olla suurempi kuin pitoaika",IF(AND(B7&gt;0,E7=""),"Keski-ikä puuttuu",IF(AND(B7&gt;0,OR(G7&lt;M7,G7&gt;N7)),"Syötetty pitoaika ei ole pitoaikavälin sisällä","OK"))))))</f>
        <v>OK</v>
      </c>
    </row>
    <row r="8" spans="1:15" ht="15.75" thickBot="1" x14ac:dyDescent="0.3">
      <c r="A8" s="38" t="s">
        <v>7</v>
      </c>
      <c r="B8" s="99"/>
      <c r="C8" s="55"/>
      <c r="D8" s="49">
        <f t="shared" si="0"/>
        <v>0</v>
      </c>
      <c r="E8" s="55"/>
      <c r="F8" s="55"/>
      <c r="G8" s="104"/>
      <c r="H8" s="57">
        <f>(D8*(K8+L8))/1000</f>
        <v>0</v>
      </c>
      <c r="I8" s="49">
        <f>IF(D8=0,0,H8*(1-E8/G8))</f>
        <v>0</v>
      </c>
      <c r="J8" s="49">
        <f t="shared" si="1"/>
        <v>0</v>
      </c>
      <c r="K8" s="50">
        <v>19500</v>
      </c>
      <c r="L8" s="49"/>
      <c r="M8" s="51">
        <v>35</v>
      </c>
      <c r="N8" s="51">
        <v>45</v>
      </c>
      <c r="O8" s="31" t="str">
        <f>IF(AND(B8&gt;0,C8=""),"Ilmoita tuella rahoitettu osuus",IF(C8&gt;100,"Tuella rahoitettu osuus ei voi olla yli 100",IF(AND(B8&gt;0,G8=""),"Pitoaika puuttuu",IF(E8&gt;G8,"Keski-ikä ei voi olla suurempi kuin pitoaika",IF(AND(B8&gt;0,E8=""),"Keski-ikä puuttuu",IF(AND(B8&gt;0,OR(G8&lt;M8,G8&gt;N8)),"Syötetty pitoaika ei ole pitoaikavälin sisällä","OK"))))))</f>
        <v>OK</v>
      </c>
    </row>
    <row r="9" spans="1:15" ht="15.75" thickBot="1" x14ac:dyDescent="0.3">
      <c r="A9" s="38" t="s">
        <v>8</v>
      </c>
      <c r="B9" s="99"/>
      <c r="C9" s="55"/>
      <c r="D9" s="49">
        <f t="shared" si="0"/>
        <v>0</v>
      </c>
      <c r="E9" s="55"/>
      <c r="F9" s="55"/>
      <c r="G9" s="104"/>
      <c r="H9" s="57">
        <f>(D9*(K9+L9))/1000</f>
        <v>0</v>
      </c>
      <c r="I9" s="49">
        <f>IF(D9=0,0,H9*(1-E9/G9))</f>
        <v>0</v>
      </c>
      <c r="J9" s="49">
        <f t="shared" si="1"/>
        <v>0</v>
      </c>
      <c r="K9" s="50">
        <v>20900</v>
      </c>
      <c r="L9" s="49"/>
      <c r="M9" s="51">
        <v>35</v>
      </c>
      <c r="N9" s="51">
        <v>45</v>
      </c>
      <c r="O9" s="31" t="str">
        <f>IF(AND(B9&gt;0,C9=""),"Ilmoita tuella rahoitettu osuus",IF(C9&gt;100,"Tuella rahoitettu osuus ei voi olla yli 100",IF(AND(B9&gt;0,G9=""),"Pitoaika puuttuu",IF(E9&gt;G9,"Keski-ikä ei voi olla suurempi kuin pitoaika",IF(AND(B9&gt;0,E9=""),"Keski-ikä puuttuu",IF(AND(B9&gt;0,OR(G9&lt;M9,G9&gt;N9)),"Syötetty pitoaika ei ole pitoaikavälin sisällä","OK"))))))</f>
        <v>OK</v>
      </c>
    </row>
    <row r="10" spans="1:15" ht="15.75" thickBot="1" x14ac:dyDescent="0.3">
      <c r="A10" s="3" t="s">
        <v>9</v>
      </c>
      <c r="B10" s="100"/>
      <c r="C10" s="101"/>
      <c r="D10" s="32"/>
      <c r="E10" s="101"/>
      <c r="F10" s="101"/>
      <c r="G10" s="105"/>
      <c r="K10" s="23"/>
      <c r="L10" s="22"/>
      <c r="M10" s="23"/>
      <c r="N10" s="23"/>
      <c r="O10"/>
    </row>
    <row r="11" spans="1:15" ht="15.75" thickBot="1" x14ac:dyDescent="0.3">
      <c r="A11" s="38" t="s">
        <v>10</v>
      </c>
      <c r="B11" s="99"/>
      <c r="C11" s="55"/>
      <c r="D11" s="49">
        <f>B11*C11/100</f>
        <v>0</v>
      </c>
      <c r="E11" s="55"/>
      <c r="F11" s="55"/>
      <c r="G11" s="104"/>
      <c r="H11" s="57">
        <f>(D11*(K11+L11))/1000</f>
        <v>0</v>
      </c>
      <c r="I11" s="49">
        <f>IF(D11=0,0,H11*(1-E11/G11))</f>
        <v>0</v>
      </c>
      <c r="J11" s="49">
        <f>IF(H11=0,0,H11/G11)</f>
        <v>0</v>
      </c>
      <c r="K11" s="52">
        <v>476</v>
      </c>
      <c r="L11" s="49"/>
      <c r="M11" s="52">
        <v>30</v>
      </c>
      <c r="N11" s="52">
        <v>45</v>
      </c>
      <c r="O11" s="31" t="str">
        <f>IF(AND(B11&gt;0,C11=""),"Ilmoita tuella rahoitettu osuus",IF(C11&gt;100,"Tuella rahoitettu osuus ei voi olla yli 100",IF(AND(B11&gt;0,G11=""),"Pitoaika puuttuu",IF(E11&gt;G11,"Keski-ikä ei voi olla suurempi kuin pitoaika",IF(AND(B11&gt;0,E11=""),"Keski-ikä puuttuu",IF(AND(B11&gt;0,OR(G11&lt;M11,G11&gt;N11)),"Syötetty pitoaika ei ole pitoaikavälin sisällä","OK"))))))</f>
        <v>OK</v>
      </c>
    </row>
    <row r="12" spans="1:15" ht="15.75" thickBot="1" x14ac:dyDescent="0.3">
      <c r="A12" s="3" t="s">
        <v>11</v>
      </c>
      <c r="B12" s="100"/>
      <c r="C12" s="101"/>
      <c r="D12" s="32"/>
      <c r="E12" s="101"/>
      <c r="F12" s="101"/>
      <c r="G12" s="105"/>
      <c r="K12" s="23"/>
      <c r="L12" s="22"/>
      <c r="M12" s="23"/>
      <c r="N12" s="23"/>
      <c r="O12"/>
    </row>
    <row r="13" spans="1:15" ht="15.75" thickBot="1" x14ac:dyDescent="0.3">
      <c r="A13" s="38" t="s">
        <v>12</v>
      </c>
      <c r="B13" s="99"/>
      <c r="C13" s="55"/>
      <c r="D13" s="49">
        <f t="shared" ref="D13:D26" si="2">B13*C13/100</f>
        <v>0</v>
      </c>
      <c r="E13" s="55"/>
      <c r="F13" s="55"/>
      <c r="G13" s="104"/>
      <c r="H13" s="57">
        <f t="shared" ref="H13:H26" si="3">(D13*(K13+L13))/1000</f>
        <v>0</v>
      </c>
      <c r="I13" s="49">
        <f t="shared" ref="I13:I26" si="4">IF(D13=0,0,H13*(1-E13/G13))</f>
        <v>0</v>
      </c>
      <c r="J13" s="49">
        <f t="shared" ref="J13:J26" si="5">IF(H13=0,0,H13/G13)</f>
        <v>0</v>
      </c>
      <c r="K13" s="53">
        <v>22900</v>
      </c>
      <c r="L13" s="49"/>
      <c r="M13" s="52">
        <v>40</v>
      </c>
      <c r="N13" s="52">
        <v>50</v>
      </c>
      <c r="O13" s="31" t="str">
        <f t="shared" ref="O13:O26" si="6">IF(AND(B13&gt;0,C13=""),"Ilmoita tuella rahoitettu osuus",IF(C13&gt;100,"Tuella rahoitettu osuus ei voi olla yli 100",IF(AND(B13&gt;0,G13=""),"Pitoaika puuttuu",IF(E13&gt;G13,"Keski-ikä ei voi olla suurempi kuin pitoaika",IF(AND(B13&gt;0,E13=""),"Keski-ikä puuttuu",IF(AND(B13&gt;0,OR(G13&lt;M13,G13&gt;N13)),"Syötetty pitoaika ei ole pitoaikavälin sisällä","OK"))))))</f>
        <v>OK</v>
      </c>
    </row>
    <row r="14" spans="1:15" ht="15.75" thickBot="1" x14ac:dyDescent="0.3">
      <c r="A14" s="38" t="s">
        <v>13</v>
      </c>
      <c r="B14" s="99"/>
      <c r="C14" s="55"/>
      <c r="D14" s="49">
        <f t="shared" si="2"/>
        <v>0</v>
      </c>
      <c r="E14" s="55"/>
      <c r="F14" s="55"/>
      <c r="G14" s="104"/>
      <c r="H14" s="57">
        <f t="shared" si="3"/>
        <v>0</v>
      </c>
      <c r="I14" s="49">
        <f t="shared" si="4"/>
        <v>0</v>
      </c>
      <c r="J14" s="49">
        <f t="shared" si="5"/>
        <v>0</v>
      </c>
      <c r="K14" s="53">
        <v>23900</v>
      </c>
      <c r="L14" s="49"/>
      <c r="M14" s="52">
        <v>40</v>
      </c>
      <c r="N14" s="52">
        <v>50</v>
      </c>
      <c r="O14" s="31" t="str">
        <f t="shared" si="6"/>
        <v>OK</v>
      </c>
    </row>
    <row r="15" spans="1:15" ht="15.75" thickBot="1" x14ac:dyDescent="0.3">
      <c r="A15" s="38" t="s">
        <v>14</v>
      </c>
      <c r="B15" s="99"/>
      <c r="C15" s="55"/>
      <c r="D15" s="49">
        <f t="shared" si="2"/>
        <v>0</v>
      </c>
      <c r="E15" s="55"/>
      <c r="F15" s="55"/>
      <c r="G15" s="104"/>
      <c r="H15" s="57">
        <f t="shared" si="3"/>
        <v>0</v>
      </c>
      <c r="I15" s="49">
        <f t="shared" si="4"/>
        <v>0</v>
      </c>
      <c r="J15" s="49">
        <f t="shared" si="5"/>
        <v>0</v>
      </c>
      <c r="K15" s="53">
        <v>27200</v>
      </c>
      <c r="L15" s="49"/>
      <c r="M15" s="52">
        <v>40</v>
      </c>
      <c r="N15" s="52">
        <v>50</v>
      </c>
      <c r="O15" s="31" t="str">
        <f t="shared" si="6"/>
        <v>OK</v>
      </c>
    </row>
    <row r="16" spans="1:15" ht="15.75" thickBot="1" x14ac:dyDescent="0.3">
      <c r="A16" s="38" t="s">
        <v>15</v>
      </c>
      <c r="B16" s="99"/>
      <c r="C16" s="55"/>
      <c r="D16" s="49">
        <f t="shared" si="2"/>
        <v>0</v>
      </c>
      <c r="E16" s="55"/>
      <c r="F16" s="55"/>
      <c r="G16" s="104"/>
      <c r="H16" s="57">
        <f t="shared" si="3"/>
        <v>0</v>
      </c>
      <c r="I16" s="49">
        <f t="shared" si="4"/>
        <v>0</v>
      </c>
      <c r="J16" s="49">
        <f t="shared" si="5"/>
        <v>0</v>
      </c>
      <c r="K16" s="53">
        <v>34900</v>
      </c>
      <c r="L16" s="49"/>
      <c r="M16" s="52">
        <v>40</v>
      </c>
      <c r="N16" s="52">
        <v>50</v>
      </c>
      <c r="O16" s="31" t="str">
        <f t="shared" si="6"/>
        <v>OK</v>
      </c>
    </row>
    <row r="17" spans="1:15" ht="15.75" thickBot="1" x14ac:dyDescent="0.3">
      <c r="A17" s="38" t="s">
        <v>16</v>
      </c>
      <c r="B17" s="99"/>
      <c r="C17" s="55"/>
      <c r="D17" s="49">
        <f t="shared" si="2"/>
        <v>0</v>
      </c>
      <c r="E17" s="55"/>
      <c r="F17" s="55"/>
      <c r="G17" s="104"/>
      <c r="H17" s="57">
        <f t="shared" si="3"/>
        <v>0</v>
      </c>
      <c r="I17" s="49">
        <f t="shared" si="4"/>
        <v>0</v>
      </c>
      <c r="J17" s="49">
        <f t="shared" si="5"/>
        <v>0</v>
      </c>
      <c r="K17" s="53">
        <v>27900</v>
      </c>
      <c r="L17" s="49"/>
      <c r="M17" s="52">
        <v>40</v>
      </c>
      <c r="N17" s="52">
        <v>50</v>
      </c>
      <c r="O17" s="31" t="str">
        <f t="shared" si="6"/>
        <v>OK</v>
      </c>
    </row>
    <row r="18" spans="1:15" ht="15.75" thickBot="1" x14ac:dyDescent="0.3">
      <c r="A18" s="38" t="s">
        <v>17</v>
      </c>
      <c r="B18" s="99"/>
      <c r="C18" s="55"/>
      <c r="D18" s="49">
        <f t="shared" si="2"/>
        <v>0</v>
      </c>
      <c r="E18" s="55"/>
      <c r="F18" s="55"/>
      <c r="G18" s="104"/>
      <c r="H18" s="57">
        <f t="shared" si="3"/>
        <v>0</v>
      </c>
      <c r="I18" s="49">
        <f t="shared" si="4"/>
        <v>0</v>
      </c>
      <c r="J18" s="49">
        <f t="shared" si="5"/>
        <v>0</v>
      </c>
      <c r="K18" s="53">
        <v>29400</v>
      </c>
      <c r="L18" s="49"/>
      <c r="M18" s="52">
        <v>40</v>
      </c>
      <c r="N18" s="52">
        <v>50</v>
      </c>
      <c r="O18" s="31" t="str">
        <f t="shared" si="6"/>
        <v>OK</v>
      </c>
    </row>
    <row r="19" spans="1:15" ht="15.75" thickBot="1" x14ac:dyDescent="0.3">
      <c r="A19" s="38" t="s">
        <v>18</v>
      </c>
      <c r="B19" s="99"/>
      <c r="C19" s="55"/>
      <c r="D19" s="49">
        <f t="shared" si="2"/>
        <v>0</v>
      </c>
      <c r="E19" s="55"/>
      <c r="F19" s="55"/>
      <c r="G19" s="104"/>
      <c r="H19" s="57">
        <f t="shared" si="3"/>
        <v>0</v>
      </c>
      <c r="I19" s="49">
        <f t="shared" si="4"/>
        <v>0</v>
      </c>
      <c r="J19" s="49">
        <f t="shared" si="5"/>
        <v>0</v>
      </c>
      <c r="K19" s="53">
        <v>31300</v>
      </c>
      <c r="L19" s="49"/>
      <c r="M19" s="52">
        <v>40</v>
      </c>
      <c r="N19" s="52">
        <v>50</v>
      </c>
      <c r="O19" s="31" t="str">
        <f t="shared" si="6"/>
        <v>OK</v>
      </c>
    </row>
    <row r="20" spans="1:15" ht="15.75" thickBot="1" x14ac:dyDescent="0.3">
      <c r="A20" s="38" t="s">
        <v>19</v>
      </c>
      <c r="B20" s="99"/>
      <c r="C20" s="55"/>
      <c r="D20" s="49">
        <f t="shared" si="2"/>
        <v>0</v>
      </c>
      <c r="E20" s="55"/>
      <c r="F20" s="55"/>
      <c r="G20" s="104"/>
      <c r="H20" s="57">
        <f t="shared" si="3"/>
        <v>0</v>
      </c>
      <c r="I20" s="49">
        <f t="shared" si="4"/>
        <v>0</v>
      </c>
      <c r="J20" s="49">
        <f t="shared" si="5"/>
        <v>0</v>
      </c>
      <c r="K20" s="53">
        <v>34600</v>
      </c>
      <c r="L20" s="49"/>
      <c r="M20" s="52">
        <v>40</v>
      </c>
      <c r="N20" s="52">
        <v>50</v>
      </c>
      <c r="O20" s="31" t="str">
        <f t="shared" si="6"/>
        <v>OK</v>
      </c>
    </row>
    <row r="21" spans="1:15" ht="15.75" thickBot="1" x14ac:dyDescent="0.3">
      <c r="A21" s="38" t="s">
        <v>20</v>
      </c>
      <c r="B21" s="99"/>
      <c r="C21" s="55"/>
      <c r="D21" s="49">
        <f t="shared" si="2"/>
        <v>0</v>
      </c>
      <c r="E21" s="55"/>
      <c r="F21" s="55"/>
      <c r="G21" s="104"/>
      <c r="H21" s="57">
        <f t="shared" si="3"/>
        <v>0</v>
      </c>
      <c r="I21" s="49">
        <f t="shared" si="4"/>
        <v>0</v>
      </c>
      <c r="J21" s="49">
        <f t="shared" si="5"/>
        <v>0</v>
      </c>
      <c r="K21" s="53">
        <v>40600</v>
      </c>
      <c r="L21" s="49"/>
      <c r="M21" s="52">
        <v>40</v>
      </c>
      <c r="N21" s="52">
        <v>50</v>
      </c>
      <c r="O21" s="31" t="str">
        <f t="shared" si="6"/>
        <v>OK</v>
      </c>
    </row>
    <row r="22" spans="1:15" ht="15.75" thickBot="1" x14ac:dyDescent="0.3">
      <c r="A22" s="38" t="s">
        <v>21</v>
      </c>
      <c r="B22" s="99"/>
      <c r="C22" s="55"/>
      <c r="D22" s="49">
        <f t="shared" si="2"/>
        <v>0</v>
      </c>
      <c r="E22" s="55"/>
      <c r="F22" s="55"/>
      <c r="G22" s="104"/>
      <c r="H22" s="57">
        <f t="shared" si="3"/>
        <v>0</v>
      </c>
      <c r="I22" s="49">
        <f t="shared" si="4"/>
        <v>0</v>
      </c>
      <c r="J22" s="49">
        <f t="shared" si="5"/>
        <v>0</v>
      </c>
      <c r="K22" s="53">
        <v>44400</v>
      </c>
      <c r="L22" s="49"/>
      <c r="M22" s="52">
        <v>40</v>
      </c>
      <c r="N22" s="52">
        <v>50</v>
      </c>
      <c r="O22" s="31" t="str">
        <f t="shared" si="6"/>
        <v>OK</v>
      </c>
    </row>
    <row r="23" spans="1:15" ht="15.75" thickBot="1" x14ac:dyDescent="0.3">
      <c r="A23" s="38" t="s">
        <v>22</v>
      </c>
      <c r="B23" s="99"/>
      <c r="C23" s="55"/>
      <c r="D23" s="49">
        <f t="shared" si="2"/>
        <v>0</v>
      </c>
      <c r="E23" s="55"/>
      <c r="F23" s="55"/>
      <c r="G23" s="104"/>
      <c r="H23" s="57">
        <f t="shared" si="3"/>
        <v>0</v>
      </c>
      <c r="I23" s="49">
        <f t="shared" si="4"/>
        <v>0</v>
      </c>
      <c r="J23" s="49">
        <f t="shared" si="5"/>
        <v>0</v>
      </c>
      <c r="K23" s="53">
        <v>46100</v>
      </c>
      <c r="L23" s="49"/>
      <c r="M23" s="52">
        <v>40</v>
      </c>
      <c r="N23" s="52">
        <v>50</v>
      </c>
      <c r="O23" s="31" t="str">
        <f t="shared" si="6"/>
        <v>OK</v>
      </c>
    </row>
    <row r="24" spans="1:15" ht="15.75" thickBot="1" x14ac:dyDescent="0.3">
      <c r="A24" s="38" t="s">
        <v>23</v>
      </c>
      <c r="B24" s="99"/>
      <c r="C24" s="55"/>
      <c r="D24" s="49">
        <f t="shared" si="2"/>
        <v>0</v>
      </c>
      <c r="E24" s="55"/>
      <c r="F24" s="55"/>
      <c r="G24" s="104"/>
      <c r="H24" s="57">
        <f t="shared" si="3"/>
        <v>0</v>
      </c>
      <c r="I24" s="49">
        <f t="shared" si="4"/>
        <v>0</v>
      </c>
      <c r="J24" s="49">
        <f t="shared" si="5"/>
        <v>0</v>
      </c>
      <c r="K24" s="53">
        <v>48600</v>
      </c>
      <c r="L24" s="49"/>
      <c r="M24" s="52">
        <v>40</v>
      </c>
      <c r="N24" s="52">
        <v>50</v>
      </c>
      <c r="O24" s="31" t="str">
        <f t="shared" si="6"/>
        <v>OK</v>
      </c>
    </row>
    <row r="25" spans="1:15" ht="15.75" thickBot="1" x14ac:dyDescent="0.3">
      <c r="A25" s="38" t="s">
        <v>24</v>
      </c>
      <c r="B25" s="99"/>
      <c r="C25" s="55"/>
      <c r="D25" s="49">
        <f t="shared" si="2"/>
        <v>0</v>
      </c>
      <c r="E25" s="55"/>
      <c r="F25" s="55"/>
      <c r="G25" s="104"/>
      <c r="H25" s="57">
        <f t="shared" si="3"/>
        <v>0</v>
      </c>
      <c r="I25" s="49">
        <f t="shared" si="4"/>
        <v>0</v>
      </c>
      <c r="J25" s="49">
        <f t="shared" si="5"/>
        <v>0</v>
      </c>
      <c r="K25" s="53">
        <v>53200</v>
      </c>
      <c r="L25" s="49"/>
      <c r="M25" s="52">
        <v>40</v>
      </c>
      <c r="N25" s="52">
        <v>50</v>
      </c>
      <c r="O25" s="31" t="str">
        <f t="shared" si="6"/>
        <v>OK</v>
      </c>
    </row>
    <row r="26" spans="1:15" ht="15.75" thickBot="1" x14ac:dyDescent="0.3">
      <c r="A26" s="38" t="s">
        <v>25</v>
      </c>
      <c r="B26" s="99"/>
      <c r="C26" s="55"/>
      <c r="D26" s="49">
        <f t="shared" si="2"/>
        <v>0</v>
      </c>
      <c r="E26" s="55"/>
      <c r="F26" s="55"/>
      <c r="G26" s="104"/>
      <c r="H26" s="57">
        <f t="shared" si="3"/>
        <v>0</v>
      </c>
      <c r="I26" s="49">
        <f t="shared" si="4"/>
        <v>0</v>
      </c>
      <c r="J26" s="49">
        <f t="shared" si="5"/>
        <v>0</v>
      </c>
      <c r="K26" s="53">
        <v>60800</v>
      </c>
      <c r="L26" s="49"/>
      <c r="M26" s="52">
        <v>40</v>
      </c>
      <c r="N26" s="52">
        <v>50</v>
      </c>
      <c r="O26" s="31" t="str">
        <f t="shared" si="6"/>
        <v>OK</v>
      </c>
    </row>
    <row r="27" spans="1:15" ht="15.75" thickBot="1" x14ac:dyDescent="0.3">
      <c r="A27" s="3" t="s">
        <v>26</v>
      </c>
      <c r="B27" s="100"/>
      <c r="C27" s="101"/>
      <c r="D27" s="32"/>
      <c r="E27" s="101"/>
      <c r="F27" s="101"/>
      <c r="G27" s="105"/>
      <c r="K27" s="23"/>
      <c r="L27" s="22"/>
      <c r="M27" s="23"/>
      <c r="N27" s="23"/>
      <c r="O27"/>
    </row>
    <row r="28" spans="1:15" ht="15.75" thickBot="1" x14ac:dyDescent="0.3">
      <c r="A28" s="38" t="s">
        <v>27</v>
      </c>
      <c r="B28" s="99"/>
      <c r="C28" s="55"/>
      <c r="D28" s="49">
        <f t="shared" ref="D28:D30" si="7">B28*C28/100</f>
        <v>0</v>
      </c>
      <c r="E28" s="55"/>
      <c r="F28" s="55"/>
      <c r="G28" s="104"/>
      <c r="H28" s="57">
        <f>(D28*(K28+L28))/1000</f>
        <v>0</v>
      </c>
      <c r="I28" s="49">
        <f>IF(D28=0,0,H28*(1-E28/G28))</f>
        <v>0</v>
      </c>
      <c r="J28" s="49">
        <f t="shared" ref="J28:J30" si="8">IF(H28=0,0,H28/G28)</f>
        <v>0</v>
      </c>
      <c r="K28" s="53">
        <v>4400</v>
      </c>
      <c r="L28" s="49"/>
      <c r="M28" s="52">
        <v>35</v>
      </c>
      <c r="N28" s="52">
        <v>45</v>
      </c>
      <c r="O28" s="31" t="str">
        <f>IF(AND(B28&gt;0,C28=""),"Ilmoita tuella rahoitettu osuus",IF(C28&gt;100,"Tuella rahoitettu osuus ei voi olla yli 100",IF(AND(B28&gt;0,G28=""),"Pitoaika puuttuu",IF(E28&gt;G28,"Keski-ikä ei voi olla suurempi kuin pitoaika",IF(AND(B28&gt;0,E28=""),"Keski-ikä puuttuu",IF(AND(B28&gt;0,OR(G28&lt;M28,G28&gt;N28)),"Syötetty pitoaika ei ole pitoaikavälin sisällä","OK"))))))</f>
        <v>OK</v>
      </c>
    </row>
    <row r="29" spans="1:15" ht="15.75" thickBot="1" x14ac:dyDescent="0.3">
      <c r="A29" s="38" t="s">
        <v>28</v>
      </c>
      <c r="B29" s="99"/>
      <c r="C29" s="55"/>
      <c r="D29" s="49">
        <f t="shared" si="7"/>
        <v>0</v>
      </c>
      <c r="E29" s="55"/>
      <c r="F29" s="55"/>
      <c r="G29" s="104"/>
      <c r="H29" s="57">
        <f>(D29*(K29+L29))/1000</f>
        <v>0</v>
      </c>
      <c r="I29" s="49">
        <f>IF(D29=0,0,H29*(1-E29/G29))</f>
        <v>0</v>
      </c>
      <c r="J29" s="49">
        <f t="shared" si="8"/>
        <v>0</v>
      </c>
      <c r="K29" s="53">
        <v>6100</v>
      </c>
      <c r="L29" s="49"/>
      <c r="M29" s="52">
        <v>35</v>
      </c>
      <c r="N29" s="52">
        <v>45</v>
      </c>
      <c r="O29" s="31" t="str">
        <f>IF(AND(B29&gt;0,C29=""),"Ilmoita tuella rahoitettu osuus",IF(C29&gt;100,"Tuella rahoitettu osuus ei voi olla yli 100",IF(AND(B29&gt;0,G29=""),"Pitoaika puuttuu",IF(E29&gt;G29,"Keski-ikä ei voi olla suurempi kuin pitoaika",IF(AND(B29&gt;0,E29=""),"Keski-ikä puuttuu",IF(AND(B29&gt;0,OR(G29&lt;M29,G29&gt;N29)),"Syötetty pitoaika ei ole pitoaikavälin sisällä","OK"))))))</f>
        <v>OK</v>
      </c>
    </row>
    <row r="30" spans="1:15" ht="15.75" thickBot="1" x14ac:dyDescent="0.3">
      <c r="A30" s="38" t="s">
        <v>29</v>
      </c>
      <c r="B30" s="99"/>
      <c r="C30" s="55"/>
      <c r="D30" s="49">
        <f t="shared" si="7"/>
        <v>0</v>
      </c>
      <c r="E30" s="55"/>
      <c r="F30" s="55"/>
      <c r="G30" s="104"/>
      <c r="H30" s="57">
        <f>(D30*(K30+L30))/1000</f>
        <v>0</v>
      </c>
      <c r="I30" s="49">
        <f>IF(D30=0,0,H30*(1-E30/G30))</f>
        <v>0</v>
      </c>
      <c r="J30" s="49">
        <f t="shared" si="8"/>
        <v>0</v>
      </c>
      <c r="K30" s="53">
        <v>6400</v>
      </c>
      <c r="L30" s="49"/>
      <c r="M30" s="52">
        <v>35</v>
      </c>
      <c r="N30" s="52">
        <v>45</v>
      </c>
      <c r="O30" s="31" t="str">
        <f>IF(AND(B30&gt;0,C30=""),"Ilmoita tuella rahoitettu osuus",IF(C30&gt;100,"Tuella rahoitettu osuus ei voi olla yli 100",IF(AND(B30&gt;0,G30=""),"Pitoaika puuttuu",IF(E30&gt;G30,"Keski-ikä ei voi olla suurempi kuin pitoaika",IF(AND(B30&gt;0,E30=""),"Keski-ikä puuttuu",IF(AND(B30&gt;0,OR(G30&lt;M30,G30&gt;N30)),"Syötetty pitoaika ei ole pitoaikavälin sisällä","OK"))))))</f>
        <v>OK</v>
      </c>
    </row>
    <row r="31" spans="1:15" ht="15.75" thickBot="1" x14ac:dyDescent="0.3">
      <c r="A31" s="4" t="s">
        <v>30</v>
      </c>
      <c r="B31" s="100"/>
      <c r="C31" s="101"/>
      <c r="D31" s="32"/>
      <c r="E31" s="101"/>
      <c r="F31" s="101"/>
      <c r="G31" s="105"/>
      <c r="K31" s="23"/>
      <c r="L31" s="22"/>
      <c r="M31" s="23"/>
      <c r="N31" s="23"/>
      <c r="O31"/>
    </row>
    <row r="32" spans="1:15" ht="15.75" thickBot="1" x14ac:dyDescent="0.3">
      <c r="A32" s="38" t="s">
        <v>31</v>
      </c>
      <c r="B32" s="99"/>
      <c r="C32" s="55"/>
      <c r="D32" s="49">
        <f t="shared" ref="D32:D38" si="9">B32*C32/100</f>
        <v>0</v>
      </c>
      <c r="E32" s="55"/>
      <c r="F32" s="55"/>
      <c r="G32" s="104"/>
      <c r="H32" s="57">
        <f t="shared" ref="H32:H38" si="10">(D32*(K32+L32))/1000</f>
        <v>0</v>
      </c>
      <c r="I32" s="49">
        <f t="shared" ref="I32:I38" si="11">IF(D32=0,0,H32*(1-E32/G32))</f>
        <v>0</v>
      </c>
      <c r="J32" s="49">
        <f t="shared" ref="J32:J38" si="12">IF(H32=0,0,H32/G32)</f>
        <v>0</v>
      </c>
      <c r="K32" s="53">
        <v>1800</v>
      </c>
      <c r="L32" s="49"/>
      <c r="M32" s="52">
        <v>25</v>
      </c>
      <c r="N32" s="52">
        <v>35</v>
      </c>
      <c r="O32" s="31" t="str">
        <f t="shared" ref="O32:O38" si="13">IF(AND(B32&gt;0,C32=""),"Ilmoita tuella rahoitettu osuus",IF(C32&gt;100,"Tuella rahoitettu osuus ei voi olla yli 100",IF(AND(B32&gt;0,G32=""),"Pitoaika puuttuu",IF(E32&gt;G32,"Keski-ikä ei voi olla suurempi kuin pitoaika",IF(AND(B32&gt;0,E32=""),"Keski-ikä puuttuu",IF(AND(B32&gt;0,OR(G32&lt;M32,G32&gt;N32)),"Syötetty pitoaika ei ole pitoaikavälin sisällä","OK"))))))</f>
        <v>OK</v>
      </c>
    </row>
    <row r="33" spans="1:15" ht="15.75" thickBot="1" x14ac:dyDescent="0.3">
      <c r="A33" s="38" t="s">
        <v>32</v>
      </c>
      <c r="B33" s="99"/>
      <c r="C33" s="55"/>
      <c r="D33" s="49">
        <f t="shared" si="9"/>
        <v>0</v>
      </c>
      <c r="E33" s="55"/>
      <c r="F33" s="55"/>
      <c r="G33" s="104"/>
      <c r="H33" s="57">
        <f t="shared" si="10"/>
        <v>0</v>
      </c>
      <c r="I33" s="49">
        <f t="shared" si="11"/>
        <v>0</v>
      </c>
      <c r="J33" s="49">
        <f t="shared" si="12"/>
        <v>0</v>
      </c>
      <c r="K33" s="53">
        <v>3100</v>
      </c>
      <c r="L33" s="49"/>
      <c r="M33" s="52">
        <v>25</v>
      </c>
      <c r="N33" s="52">
        <v>35</v>
      </c>
      <c r="O33" s="31" t="str">
        <f t="shared" si="13"/>
        <v>OK</v>
      </c>
    </row>
    <row r="34" spans="1:15" ht="15.75" thickBot="1" x14ac:dyDescent="0.3">
      <c r="A34" s="38" t="s">
        <v>33</v>
      </c>
      <c r="B34" s="99"/>
      <c r="C34" s="55"/>
      <c r="D34" s="49">
        <f t="shared" si="9"/>
        <v>0</v>
      </c>
      <c r="E34" s="55"/>
      <c r="F34" s="55"/>
      <c r="G34" s="104"/>
      <c r="H34" s="57">
        <f t="shared" si="10"/>
        <v>0</v>
      </c>
      <c r="I34" s="49">
        <f t="shared" si="11"/>
        <v>0</v>
      </c>
      <c r="J34" s="49">
        <f t="shared" si="12"/>
        <v>0</v>
      </c>
      <c r="K34" s="53">
        <v>5600</v>
      </c>
      <c r="L34" s="49"/>
      <c r="M34" s="52">
        <v>25</v>
      </c>
      <c r="N34" s="52">
        <v>35</v>
      </c>
      <c r="O34" s="31" t="str">
        <f t="shared" si="13"/>
        <v>OK</v>
      </c>
    </row>
    <row r="35" spans="1:15" ht="15.75" thickBot="1" x14ac:dyDescent="0.3">
      <c r="A35" s="38" t="s">
        <v>34</v>
      </c>
      <c r="B35" s="99"/>
      <c r="C35" s="55"/>
      <c r="D35" s="49">
        <f t="shared" si="9"/>
        <v>0</v>
      </c>
      <c r="E35" s="55"/>
      <c r="F35" s="55"/>
      <c r="G35" s="104"/>
      <c r="H35" s="57">
        <f t="shared" si="10"/>
        <v>0</v>
      </c>
      <c r="I35" s="49">
        <f t="shared" si="11"/>
        <v>0</v>
      </c>
      <c r="J35" s="49">
        <f t="shared" si="12"/>
        <v>0</v>
      </c>
      <c r="K35" s="53">
        <v>9900</v>
      </c>
      <c r="L35" s="49"/>
      <c r="M35" s="52">
        <v>25</v>
      </c>
      <c r="N35" s="52">
        <v>35</v>
      </c>
      <c r="O35" s="31" t="str">
        <f t="shared" si="13"/>
        <v>OK</v>
      </c>
    </row>
    <row r="36" spans="1:15" ht="15.75" thickBot="1" x14ac:dyDescent="0.3">
      <c r="A36" s="38" t="s">
        <v>35</v>
      </c>
      <c r="B36" s="99"/>
      <c r="C36" s="55"/>
      <c r="D36" s="49">
        <f t="shared" si="9"/>
        <v>0</v>
      </c>
      <c r="E36" s="55"/>
      <c r="F36" s="55"/>
      <c r="G36" s="104"/>
      <c r="H36" s="57">
        <f t="shared" si="10"/>
        <v>0</v>
      </c>
      <c r="I36" s="49">
        <f t="shared" si="11"/>
        <v>0</v>
      </c>
      <c r="J36" s="49">
        <f t="shared" si="12"/>
        <v>0</v>
      </c>
      <c r="K36" s="53">
        <v>16500</v>
      </c>
      <c r="L36" s="49"/>
      <c r="M36" s="52">
        <v>25</v>
      </c>
      <c r="N36" s="52">
        <v>35</v>
      </c>
      <c r="O36" s="31" t="str">
        <f t="shared" si="13"/>
        <v>OK</v>
      </c>
    </row>
    <row r="37" spans="1:15" ht="15.75" thickBot="1" x14ac:dyDescent="0.3">
      <c r="A37" s="38" t="s">
        <v>36</v>
      </c>
      <c r="B37" s="99"/>
      <c r="C37" s="55"/>
      <c r="D37" s="49">
        <f t="shared" si="9"/>
        <v>0</v>
      </c>
      <c r="E37" s="55"/>
      <c r="F37" s="55"/>
      <c r="G37" s="104"/>
      <c r="H37" s="57">
        <f t="shared" si="10"/>
        <v>0</v>
      </c>
      <c r="I37" s="49">
        <f t="shared" si="11"/>
        <v>0</v>
      </c>
      <c r="J37" s="49">
        <f t="shared" si="12"/>
        <v>0</v>
      </c>
      <c r="K37" s="53">
        <v>22200</v>
      </c>
      <c r="L37" s="49"/>
      <c r="M37" s="52">
        <v>25</v>
      </c>
      <c r="N37" s="52">
        <v>35</v>
      </c>
      <c r="O37" s="31" t="str">
        <f t="shared" si="13"/>
        <v>OK</v>
      </c>
    </row>
    <row r="38" spans="1:15" ht="15.75" thickBot="1" x14ac:dyDescent="0.3">
      <c r="A38" s="38" t="s">
        <v>37</v>
      </c>
      <c r="B38" s="99"/>
      <c r="C38" s="55"/>
      <c r="D38" s="49">
        <f t="shared" si="9"/>
        <v>0</v>
      </c>
      <c r="E38" s="55"/>
      <c r="F38" s="55"/>
      <c r="G38" s="104"/>
      <c r="H38" s="57">
        <f t="shared" si="10"/>
        <v>0</v>
      </c>
      <c r="I38" s="49">
        <f t="shared" si="11"/>
        <v>0</v>
      </c>
      <c r="J38" s="49">
        <f t="shared" si="12"/>
        <v>0</v>
      </c>
      <c r="K38" s="53">
        <v>35500</v>
      </c>
      <c r="L38" s="49"/>
      <c r="M38" s="52">
        <v>25</v>
      </c>
      <c r="N38" s="52">
        <v>35</v>
      </c>
      <c r="O38" s="31" t="str">
        <f t="shared" si="13"/>
        <v>OK</v>
      </c>
    </row>
    <row r="39" spans="1:15" ht="15.75" thickBot="1" x14ac:dyDescent="0.3">
      <c r="A39" s="4" t="s">
        <v>38</v>
      </c>
      <c r="B39" s="100"/>
      <c r="C39" s="101"/>
      <c r="D39" s="32"/>
      <c r="E39" s="101"/>
      <c r="F39" s="101"/>
      <c r="G39" s="105"/>
      <c r="K39" s="23"/>
      <c r="L39" s="22"/>
      <c r="M39" s="23"/>
      <c r="N39" s="23"/>
      <c r="O39"/>
    </row>
    <row r="40" spans="1:15" ht="15.75" thickBot="1" x14ac:dyDescent="0.3">
      <c r="A40" s="38" t="s">
        <v>39</v>
      </c>
      <c r="B40" s="99"/>
      <c r="C40" s="55"/>
      <c r="D40" s="49">
        <f t="shared" ref="D40:D43" si="14">B40*C40/100</f>
        <v>0</v>
      </c>
      <c r="E40" s="55"/>
      <c r="F40" s="55"/>
      <c r="G40" s="104"/>
      <c r="H40" s="57">
        <f>(D40*(K40+L40))/1000</f>
        <v>0</v>
      </c>
      <c r="I40" s="49">
        <f>IF(D40=0,0,H40*(1-E40/G40))</f>
        <v>0</v>
      </c>
      <c r="J40" s="49">
        <f t="shared" ref="J40:J43" si="15">IF(H40=0,0,H40/G40)</f>
        <v>0</v>
      </c>
      <c r="K40" s="53">
        <v>19400</v>
      </c>
      <c r="L40" s="49"/>
      <c r="M40" s="52">
        <v>25</v>
      </c>
      <c r="N40" s="52">
        <v>35</v>
      </c>
      <c r="O40" s="31" t="str">
        <f>IF(AND(B40&gt;0,C40=""),"Ilmoita tuella rahoitettu osuus",IF(C40&gt;100,"Tuella rahoitettu osuus ei voi olla yli 100",IF(AND(B40&gt;0,G40=""),"Pitoaika puuttuu",IF(E40&gt;G40,"Keski-ikä ei voi olla suurempi kuin pitoaika",IF(AND(B40&gt;0,E40=""),"Keski-ikä puuttuu",IF(AND(B40&gt;0,OR(G40&lt;M40,G40&gt;N40)),"Syötetty pitoaika ei ole pitoaikavälin sisällä","OK"))))))</f>
        <v>OK</v>
      </c>
    </row>
    <row r="41" spans="1:15" ht="15.75" thickBot="1" x14ac:dyDescent="0.3">
      <c r="A41" s="38" t="s">
        <v>40</v>
      </c>
      <c r="B41" s="99"/>
      <c r="C41" s="55"/>
      <c r="D41" s="49">
        <f t="shared" si="14"/>
        <v>0</v>
      </c>
      <c r="E41" s="55"/>
      <c r="F41" s="55"/>
      <c r="G41" s="104"/>
      <c r="H41" s="57">
        <f>(D41*(K41+L41))/1000</f>
        <v>0</v>
      </c>
      <c r="I41" s="49">
        <f>IF(D41=0,0,H41*(1-E41/G41))</f>
        <v>0</v>
      </c>
      <c r="J41" s="49">
        <f t="shared" si="15"/>
        <v>0</v>
      </c>
      <c r="K41" s="53">
        <v>3500</v>
      </c>
      <c r="L41" s="49"/>
      <c r="M41" s="52">
        <v>25</v>
      </c>
      <c r="N41" s="52">
        <v>35</v>
      </c>
      <c r="O41" s="31" t="str">
        <f>IF(AND(B41&gt;0,C41=""),"Ilmoita tuella rahoitettu osuus",IF(C41&gt;100,"Tuella rahoitettu osuus ei voi olla yli 100",IF(AND(B41&gt;0,G41=""),"Pitoaika puuttuu",IF(E41&gt;G41,"Keski-ikä ei voi olla suurempi kuin pitoaika",IF(AND(B41&gt;0,E41=""),"Keski-ikä puuttuu",IF(AND(B41&gt;0,OR(G41&lt;M41,G41&gt;N41)),"Syötetty pitoaika ei ole pitoaikavälin sisällä","OK"))))))</f>
        <v>OK</v>
      </c>
    </row>
    <row r="42" spans="1:15" ht="15.75" thickBot="1" x14ac:dyDescent="0.3">
      <c r="A42" s="38" t="s">
        <v>41</v>
      </c>
      <c r="B42" s="99"/>
      <c r="C42" s="55"/>
      <c r="D42" s="49">
        <f t="shared" si="14"/>
        <v>0</v>
      </c>
      <c r="E42" s="55"/>
      <c r="F42" s="55"/>
      <c r="G42" s="104"/>
      <c r="H42" s="57">
        <f>(D42*(K42+L42))/1000</f>
        <v>0</v>
      </c>
      <c r="I42" s="49">
        <f>IF(D42=0,0,H42*(1-E42/G42))</f>
        <v>0</v>
      </c>
      <c r="J42" s="49">
        <f t="shared" si="15"/>
        <v>0</v>
      </c>
      <c r="K42" s="53">
        <v>2700</v>
      </c>
      <c r="L42" s="49"/>
      <c r="M42" s="52">
        <v>15</v>
      </c>
      <c r="N42" s="52">
        <v>25</v>
      </c>
      <c r="O42" s="31" t="str">
        <f>IF(AND(B42&gt;0,C42=""),"Ilmoita tuella rahoitettu osuus",IF(C42&gt;100,"Tuella rahoitettu osuus ei voi olla yli 100",IF(AND(B42&gt;0,G42=""),"Pitoaika puuttuu",IF(E42&gt;G42,"Keski-ikä ei voi olla suurempi kuin pitoaika",IF(AND(B42&gt;0,E42=""),"Keski-ikä puuttuu",IF(AND(B42&gt;0,OR(G42&lt;M42,G42&gt;N42)),"Syötetty pitoaika ei ole pitoaikavälin sisällä","OK"))))))</f>
        <v>OK</v>
      </c>
    </row>
    <row r="43" spans="1:15" ht="15.75" thickBot="1" x14ac:dyDescent="0.3">
      <c r="A43" s="38" t="s">
        <v>42</v>
      </c>
      <c r="B43" s="99"/>
      <c r="C43" s="55"/>
      <c r="D43" s="49">
        <f t="shared" si="14"/>
        <v>0</v>
      </c>
      <c r="E43" s="55"/>
      <c r="F43" s="55"/>
      <c r="G43" s="104"/>
      <c r="H43" s="57">
        <f>(D43*(K43+L43))/1000</f>
        <v>0</v>
      </c>
      <c r="I43" s="49">
        <f>IF(D43=0,0,H43*(1-E43/G43))</f>
        <v>0</v>
      </c>
      <c r="J43" s="49">
        <f t="shared" si="15"/>
        <v>0</v>
      </c>
      <c r="K43" s="53">
        <v>2800</v>
      </c>
      <c r="L43" s="49"/>
      <c r="M43" s="52">
        <v>15</v>
      </c>
      <c r="N43" s="52">
        <v>25</v>
      </c>
      <c r="O43" s="31" t="str">
        <f>IF(AND(B43&gt;0,C43=""),"Ilmoita tuella rahoitettu osuus",IF(C43&gt;100,"Tuella rahoitettu osuus ei voi olla yli 100",IF(AND(B43&gt;0,G43=""),"Pitoaika puuttuu",IF(E43&gt;G43,"Keski-ikä ei voi olla suurempi kuin pitoaika",IF(AND(B43&gt;0,E43=""),"Keski-ikä puuttuu",IF(AND(B43&gt;0,OR(G43&lt;M43,G43&gt;N43)),"Syötetty pitoaika ei ole pitoaikavälin sisällä","OK"))))))</f>
        <v>OK</v>
      </c>
    </row>
    <row r="44" spans="1:15" ht="15.75" thickBot="1" x14ac:dyDescent="0.3">
      <c r="A44" s="3" t="s">
        <v>43</v>
      </c>
      <c r="B44" s="100"/>
      <c r="C44" s="101"/>
      <c r="D44" s="32"/>
      <c r="E44" s="101"/>
      <c r="F44" s="101"/>
      <c r="G44" s="105"/>
      <c r="K44" s="23"/>
      <c r="L44" s="22"/>
      <c r="M44" s="23"/>
      <c r="N44" s="23"/>
      <c r="O44"/>
    </row>
    <row r="45" spans="1:15" ht="15.75" thickBot="1" x14ac:dyDescent="0.3">
      <c r="A45" s="38" t="s">
        <v>44</v>
      </c>
      <c r="B45" s="99"/>
      <c r="C45" s="55"/>
      <c r="D45" s="49">
        <f t="shared" ref="D45:D46" si="16">B45*C45/100</f>
        <v>0</v>
      </c>
      <c r="E45" s="55"/>
      <c r="F45" s="55"/>
      <c r="G45" s="104"/>
      <c r="H45" s="57">
        <f>(D45*(K45+L45))/1000</f>
        <v>0</v>
      </c>
      <c r="I45" s="49">
        <f>IF(D45=0,0,H45*(1-E45/G45))</f>
        <v>0</v>
      </c>
      <c r="J45" s="49">
        <f t="shared" ref="J45:J46" si="17">IF(H45=0,0,H45/G45)</f>
        <v>0</v>
      </c>
      <c r="K45" s="53">
        <v>45000</v>
      </c>
      <c r="L45" s="49"/>
      <c r="M45" s="52">
        <v>45</v>
      </c>
      <c r="N45" s="52">
        <v>55</v>
      </c>
      <c r="O45" s="31" t="str">
        <f>IF(AND(B45&gt;0,C45=""),"Ilmoita tuella rahoitettu osuus",IF(C45&gt;100,"Tuella rahoitettu osuus ei voi olla yli 100",IF(AND(B45&gt;0,G45=""),"Pitoaika puuttuu",IF(E45&gt;G45,"Keski-ikä ei voi olla suurempi kuin pitoaika",IF(AND(B45&gt;0,E45=""),"Keski-ikä puuttuu",IF(AND(B45&gt;0,OR(G45&lt;M45,G45&gt;N45)),"Syötetty pitoaika ei ole pitoaikavälin sisällä","OK"))))))</f>
        <v>OK</v>
      </c>
    </row>
    <row r="46" spans="1:15" ht="15.75" thickBot="1" x14ac:dyDescent="0.3">
      <c r="A46" s="38" t="s">
        <v>34</v>
      </c>
      <c r="B46" s="99"/>
      <c r="C46" s="55"/>
      <c r="D46" s="49">
        <f t="shared" si="16"/>
        <v>0</v>
      </c>
      <c r="E46" s="55"/>
      <c r="F46" s="55"/>
      <c r="G46" s="104"/>
      <c r="H46" s="57">
        <f>(D46*(K46+L46))/1000</f>
        <v>0</v>
      </c>
      <c r="I46" s="49">
        <f>IF(D46=0,0,H46*(1-E46/G46))</f>
        <v>0</v>
      </c>
      <c r="J46" s="49">
        <f t="shared" si="17"/>
        <v>0</v>
      </c>
      <c r="K46" s="53">
        <v>14900</v>
      </c>
      <c r="L46" s="49"/>
      <c r="M46" s="52">
        <v>45</v>
      </c>
      <c r="N46" s="52">
        <v>55</v>
      </c>
      <c r="O46" s="31" t="str">
        <f>IF(AND(B46&gt;0,C46=""),"Ilmoita tuella rahoitettu osuus",IF(C46&gt;100,"Tuella rahoitettu osuus ei voi olla yli 100",IF(AND(B46&gt;0,G46=""),"Pitoaika puuttuu",IF(E46&gt;G46,"Keski-ikä ei voi olla suurempi kuin pitoaika",IF(AND(B46&gt;0,E46=""),"Keski-ikä puuttuu",IF(AND(B46&gt;0,OR(G46&lt;M46,G46&gt;N46)),"Syötetty pitoaika ei ole pitoaikavälin sisällä","OK"))))))</f>
        <v>OK</v>
      </c>
    </row>
    <row r="47" spans="1:15" ht="15.75" thickBot="1" x14ac:dyDescent="0.3">
      <c r="A47" s="5" t="s">
        <v>45</v>
      </c>
      <c r="B47" s="100"/>
      <c r="C47" s="101"/>
      <c r="D47" s="32"/>
      <c r="E47" s="101"/>
      <c r="F47" s="101"/>
      <c r="G47" s="105"/>
      <c r="K47" s="23"/>
      <c r="L47" s="22"/>
      <c r="M47" s="23"/>
      <c r="N47" s="23"/>
      <c r="O47"/>
    </row>
    <row r="48" spans="1:15" ht="15.75" thickBot="1" x14ac:dyDescent="0.3">
      <c r="A48" s="3" t="s">
        <v>46</v>
      </c>
      <c r="B48" s="100"/>
      <c r="C48" s="101"/>
      <c r="D48" s="32"/>
      <c r="E48" s="101"/>
      <c r="F48" s="101"/>
      <c r="G48" s="105"/>
      <c r="K48" s="23"/>
      <c r="L48" s="22"/>
      <c r="M48" s="23"/>
      <c r="N48" s="23"/>
      <c r="O48"/>
    </row>
    <row r="49" spans="1:15" ht="15.75" thickBot="1" x14ac:dyDescent="0.3">
      <c r="A49" s="38" t="s">
        <v>47</v>
      </c>
      <c r="B49" s="99"/>
      <c r="C49" s="55"/>
      <c r="D49" s="49">
        <f t="shared" ref="D49:D54" si="18">B49*C49/100</f>
        <v>0</v>
      </c>
      <c r="E49" s="55"/>
      <c r="F49" s="55"/>
      <c r="G49" s="104"/>
      <c r="H49" s="57">
        <f t="shared" ref="H49:H54" si="19">(D49*(K49+L49))/1000</f>
        <v>0</v>
      </c>
      <c r="I49" s="49">
        <f t="shared" ref="I49:I54" si="20">IF(D49=0,0,H49*(1-E49/G49))</f>
        <v>0</v>
      </c>
      <c r="J49" s="49">
        <f t="shared" ref="J49:J54" si="21">IF(H49=0,0,H49/G49)</f>
        <v>0</v>
      </c>
      <c r="K49" s="53">
        <v>2600</v>
      </c>
      <c r="L49" s="49"/>
      <c r="M49" s="52">
        <v>40</v>
      </c>
      <c r="N49" s="52">
        <v>55</v>
      </c>
      <c r="O49" s="31" t="str">
        <f t="shared" ref="O49:O54" si="22">IF(AND(B49&gt;0,C49=""),"Ilmoita tuella rahoitettu osuus",IF(C49&gt;100,"Tuella rahoitettu osuus ei voi olla yli 100",IF(AND(B49&gt;0,G49=""),"Pitoaika puuttuu",IF(E49&gt;G49,"Keski-ikä ei voi olla suurempi kuin pitoaika",IF(AND(B49&gt;0,E49=""),"Keski-ikä puuttuu",IF(AND(B49&gt;0,OR(G49&lt;M49,G49&gt;N49)),"Syötetty pitoaika ei ole pitoaikavälin sisällä","OK"))))))</f>
        <v>OK</v>
      </c>
    </row>
    <row r="50" spans="1:15" ht="15.75" thickBot="1" x14ac:dyDescent="0.3">
      <c r="A50" s="38" t="s">
        <v>48</v>
      </c>
      <c r="B50" s="99"/>
      <c r="C50" s="55"/>
      <c r="D50" s="49">
        <f t="shared" si="18"/>
        <v>0</v>
      </c>
      <c r="E50" s="55"/>
      <c r="F50" s="55"/>
      <c r="G50" s="104"/>
      <c r="H50" s="57">
        <f t="shared" si="19"/>
        <v>0</v>
      </c>
      <c r="I50" s="49">
        <f t="shared" si="20"/>
        <v>0</v>
      </c>
      <c r="J50" s="49">
        <f t="shared" si="21"/>
        <v>0</v>
      </c>
      <c r="K50" s="53">
        <v>3300</v>
      </c>
      <c r="L50" s="49"/>
      <c r="M50" s="52">
        <v>40</v>
      </c>
      <c r="N50" s="52">
        <v>55</v>
      </c>
      <c r="O50" s="31" t="str">
        <f t="shared" si="22"/>
        <v>OK</v>
      </c>
    </row>
    <row r="51" spans="1:15" ht="15.75" thickBot="1" x14ac:dyDescent="0.3">
      <c r="A51" s="38" t="s">
        <v>49</v>
      </c>
      <c r="B51" s="99"/>
      <c r="C51" s="55"/>
      <c r="D51" s="49">
        <f t="shared" si="18"/>
        <v>0</v>
      </c>
      <c r="E51" s="55"/>
      <c r="F51" s="55"/>
      <c r="G51" s="104"/>
      <c r="H51" s="57">
        <f t="shared" si="19"/>
        <v>0</v>
      </c>
      <c r="I51" s="49">
        <f t="shared" si="20"/>
        <v>0</v>
      </c>
      <c r="J51" s="49">
        <f t="shared" si="21"/>
        <v>0</v>
      </c>
      <c r="K51" s="53">
        <v>3700</v>
      </c>
      <c r="L51" s="49"/>
      <c r="M51" s="52">
        <v>40</v>
      </c>
      <c r="N51" s="52">
        <v>55</v>
      </c>
      <c r="O51" s="31" t="str">
        <f t="shared" si="22"/>
        <v>OK</v>
      </c>
    </row>
    <row r="52" spans="1:15" ht="15.75" thickBot="1" x14ac:dyDescent="0.3">
      <c r="A52" s="38" t="s">
        <v>50</v>
      </c>
      <c r="B52" s="99"/>
      <c r="C52" s="55"/>
      <c r="D52" s="49">
        <f t="shared" si="18"/>
        <v>0</v>
      </c>
      <c r="E52" s="55"/>
      <c r="F52" s="55"/>
      <c r="G52" s="104"/>
      <c r="H52" s="57">
        <f t="shared" si="19"/>
        <v>0</v>
      </c>
      <c r="I52" s="49">
        <f t="shared" si="20"/>
        <v>0</v>
      </c>
      <c r="J52" s="49">
        <f t="shared" si="21"/>
        <v>0</v>
      </c>
      <c r="K52" s="53">
        <v>6300</v>
      </c>
      <c r="L52" s="49"/>
      <c r="M52" s="52">
        <v>40</v>
      </c>
      <c r="N52" s="52">
        <v>55</v>
      </c>
      <c r="O52" s="31" t="str">
        <f t="shared" si="22"/>
        <v>OK</v>
      </c>
    </row>
    <row r="53" spans="1:15" ht="15.75" thickBot="1" x14ac:dyDescent="0.3">
      <c r="A53" s="38" t="s">
        <v>51</v>
      </c>
      <c r="B53" s="99"/>
      <c r="C53" s="55"/>
      <c r="D53" s="49">
        <f t="shared" si="18"/>
        <v>0</v>
      </c>
      <c r="E53" s="55"/>
      <c r="F53" s="55"/>
      <c r="G53" s="104"/>
      <c r="H53" s="57">
        <f t="shared" si="19"/>
        <v>0</v>
      </c>
      <c r="I53" s="49">
        <f t="shared" si="20"/>
        <v>0</v>
      </c>
      <c r="J53" s="49">
        <f t="shared" si="21"/>
        <v>0</v>
      </c>
      <c r="K53" s="53">
        <v>12900</v>
      </c>
      <c r="L53" s="49"/>
      <c r="M53" s="52">
        <v>40</v>
      </c>
      <c r="N53" s="52">
        <v>55</v>
      </c>
      <c r="O53" s="31" t="str">
        <f t="shared" si="22"/>
        <v>OK</v>
      </c>
    </row>
    <row r="54" spans="1:15" ht="15.75" thickBot="1" x14ac:dyDescent="0.3">
      <c r="A54" s="38" t="s">
        <v>52</v>
      </c>
      <c r="B54" s="99"/>
      <c r="C54" s="55"/>
      <c r="D54" s="49">
        <f t="shared" si="18"/>
        <v>0</v>
      </c>
      <c r="E54" s="55"/>
      <c r="F54" s="55"/>
      <c r="G54" s="104"/>
      <c r="H54" s="57">
        <f t="shared" si="19"/>
        <v>0</v>
      </c>
      <c r="I54" s="49">
        <f t="shared" si="20"/>
        <v>0</v>
      </c>
      <c r="J54" s="49">
        <f t="shared" si="21"/>
        <v>0</v>
      </c>
      <c r="K54" s="53">
        <v>18700</v>
      </c>
      <c r="L54" s="49"/>
      <c r="M54" s="52">
        <v>40</v>
      </c>
      <c r="N54" s="52">
        <v>55</v>
      </c>
      <c r="O54" s="31" t="str">
        <f t="shared" si="22"/>
        <v>OK</v>
      </c>
    </row>
    <row r="55" spans="1:15" ht="15.75" thickBot="1" x14ac:dyDescent="0.3">
      <c r="A55" s="3" t="s">
        <v>53</v>
      </c>
      <c r="B55" s="100"/>
      <c r="C55" s="101"/>
      <c r="D55" s="32"/>
      <c r="E55" s="101"/>
      <c r="F55" s="101"/>
      <c r="G55" s="105"/>
      <c r="K55" s="23"/>
      <c r="L55" s="22"/>
      <c r="M55" s="23"/>
      <c r="N55" s="23"/>
      <c r="O55"/>
    </row>
    <row r="56" spans="1:15" ht="15.75" thickBot="1" x14ac:dyDescent="0.3">
      <c r="A56" s="38" t="s">
        <v>54</v>
      </c>
      <c r="B56" s="99"/>
      <c r="C56" s="55"/>
      <c r="D56" s="49">
        <f t="shared" ref="D56:D65" si="23">B56*C56/100</f>
        <v>0</v>
      </c>
      <c r="E56" s="55"/>
      <c r="F56" s="55"/>
      <c r="G56" s="104"/>
      <c r="H56" s="57">
        <f t="shared" ref="H56:H65" si="24">(D56*(K56+L56))/1000</f>
        <v>0</v>
      </c>
      <c r="I56" s="49">
        <f t="shared" ref="I56:I65" si="25">IF(D56=0,0,H56*(1-E56/G56))</f>
        <v>0</v>
      </c>
      <c r="J56" s="49">
        <f t="shared" ref="J56:J65" si="26">IF(H56=0,0,H56/G56)</f>
        <v>0</v>
      </c>
      <c r="K56" s="53">
        <v>6800</v>
      </c>
      <c r="L56" s="49">
        <f>'Kaivun hintavaikutus'!$C$3</f>
        <v>0</v>
      </c>
      <c r="M56" s="52">
        <v>35</v>
      </c>
      <c r="N56" s="52">
        <v>50</v>
      </c>
      <c r="O56" s="31" t="str">
        <f t="shared" ref="O56:O65" si="27">IF(AND(B56&gt;0,C56=""),"Ilmoita tuella rahoitettu osuus",IF(C56&gt;100,"Tuella rahoitettu osuus ei voi olla yli 100",IF(AND(B56&gt;0,G56=""),"Pitoaika puuttuu",IF(E56&gt;G56,"Keski-ikä ei voi olla suurempi kuin pitoaika",IF(AND(B56&gt;0,E56=""),"Keski-ikä puuttuu",IF(AND(B56&gt;0,OR(G56&lt;M56,G56&gt;N56)),"Syötetty pitoaika ei ole pitoaikavälin sisällä",IF(AND(B56&gt;0,L56=0),"Syötä kaivun hintavaikutus Kaivun hintavaikutus -välilehdelle","OK")))))))</f>
        <v>OK</v>
      </c>
    </row>
    <row r="57" spans="1:15" ht="15.75" thickBot="1" x14ac:dyDescent="0.3">
      <c r="A57" s="38" t="s">
        <v>55</v>
      </c>
      <c r="B57" s="99"/>
      <c r="C57" s="55"/>
      <c r="D57" s="49">
        <f t="shared" si="23"/>
        <v>0</v>
      </c>
      <c r="E57" s="55"/>
      <c r="F57" s="55"/>
      <c r="G57" s="104"/>
      <c r="H57" s="57">
        <f t="shared" si="24"/>
        <v>0</v>
      </c>
      <c r="I57" s="49">
        <f t="shared" si="25"/>
        <v>0</v>
      </c>
      <c r="J57" s="49">
        <f t="shared" si="26"/>
        <v>0</v>
      </c>
      <c r="K57" s="53">
        <v>7400</v>
      </c>
      <c r="L57" s="49">
        <f>'Kaivun hintavaikutus'!$C$3</f>
        <v>0</v>
      </c>
      <c r="M57" s="52">
        <v>35</v>
      </c>
      <c r="N57" s="52">
        <v>50</v>
      </c>
      <c r="O57" s="31" t="str">
        <f t="shared" si="27"/>
        <v>OK</v>
      </c>
    </row>
    <row r="58" spans="1:15" ht="15.75" thickBot="1" x14ac:dyDescent="0.3">
      <c r="A58" s="38" t="s">
        <v>56</v>
      </c>
      <c r="B58" s="99"/>
      <c r="C58" s="55"/>
      <c r="D58" s="49">
        <f t="shared" si="23"/>
        <v>0</v>
      </c>
      <c r="E58" s="55"/>
      <c r="F58" s="55"/>
      <c r="G58" s="104"/>
      <c r="H58" s="57">
        <f>(D58*(K58+L58))/1000</f>
        <v>0</v>
      </c>
      <c r="I58" s="49">
        <f t="shared" si="25"/>
        <v>0</v>
      </c>
      <c r="J58" s="49">
        <f t="shared" si="26"/>
        <v>0</v>
      </c>
      <c r="K58" s="53">
        <v>8000</v>
      </c>
      <c r="L58" s="49">
        <f>'Kaivun hintavaikutus'!$C$3</f>
        <v>0</v>
      </c>
      <c r="M58" s="52">
        <v>35</v>
      </c>
      <c r="N58" s="52">
        <v>50</v>
      </c>
      <c r="O58" s="31" t="str">
        <f t="shared" si="27"/>
        <v>OK</v>
      </c>
    </row>
    <row r="59" spans="1:15" ht="15.75" thickBot="1" x14ac:dyDescent="0.3">
      <c r="A59" s="38" t="s">
        <v>57</v>
      </c>
      <c r="B59" s="99"/>
      <c r="C59" s="55"/>
      <c r="D59" s="49">
        <f t="shared" si="23"/>
        <v>0</v>
      </c>
      <c r="E59" s="55"/>
      <c r="F59" s="55"/>
      <c r="G59" s="104"/>
      <c r="H59" s="57">
        <f t="shared" si="24"/>
        <v>0</v>
      </c>
      <c r="I59" s="49">
        <f t="shared" si="25"/>
        <v>0</v>
      </c>
      <c r="J59" s="49">
        <f t="shared" si="26"/>
        <v>0</v>
      </c>
      <c r="K59" s="53">
        <v>10100</v>
      </c>
      <c r="L59" s="49">
        <f>'Kaivun hintavaikutus'!$C$3</f>
        <v>0</v>
      </c>
      <c r="M59" s="52">
        <v>35</v>
      </c>
      <c r="N59" s="52">
        <v>50</v>
      </c>
      <c r="O59" s="31" t="str">
        <f t="shared" si="27"/>
        <v>OK</v>
      </c>
    </row>
    <row r="60" spans="1:15" ht="15.75" thickBot="1" x14ac:dyDescent="0.3">
      <c r="A60" s="38" t="s">
        <v>58</v>
      </c>
      <c r="B60" s="99"/>
      <c r="C60" s="55"/>
      <c r="D60" s="49">
        <f t="shared" si="23"/>
        <v>0</v>
      </c>
      <c r="E60" s="55"/>
      <c r="F60" s="55"/>
      <c r="G60" s="104"/>
      <c r="H60" s="57">
        <f t="shared" si="24"/>
        <v>0</v>
      </c>
      <c r="I60" s="49">
        <f t="shared" si="25"/>
        <v>0</v>
      </c>
      <c r="J60" s="49">
        <f t="shared" si="26"/>
        <v>0</v>
      </c>
      <c r="K60" s="53">
        <v>10700</v>
      </c>
      <c r="L60" s="49">
        <f>'Kaivun hintavaikutus'!$C$3</f>
        <v>0</v>
      </c>
      <c r="M60" s="52">
        <v>35</v>
      </c>
      <c r="N60" s="52">
        <v>50</v>
      </c>
      <c r="O60" s="31" t="str">
        <f t="shared" si="27"/>
        <v>OK</v>
      </c>
    </row>
    <row r="61" spans="1:15" ht="15.75" thickBot="1" x14ac:dyDescent="0.3">
      <c r="A61" s="38" t="s">
        <v>59</v>
      </c>
      <c r="B61" s="99"/>
      <c r="C61" s="55"/>
      <c r="D61" s="49">
        <f t="shared" si="23"/>
        <v>0</v>
      </c>
      <c r="E61" s="55"/>
      <c r="F61" s="55"/>
      <c r="G61" s="104"/>
      <c r="H61" s="57">
        <f t="shared" si="24"/>
        <v>0</v>
      </c>
      <c r="I61" s="49">
        <f t="shared" si="25"/>
        <v>0</v>
      </c>
      <c r="J61" s="49">
        <f t="shared" si="26"/>
        <v>0</v>
      </c>
      <c r="K61" s="53">
        <v>12700</v>
      </c>
      <c r="L61" s="49">
        <f>'Kaivun hintavaikutus'!$C$3</f>
        <v>0</v>
      </c>
      <c r="M61" s="52">
        <v>35</v>
      </c>
      <c r="N61" s="52">
        <v>50</v>
      </c>
      <c r="O61" s="31" t="str">
        <f t="shared" si="27"/>
        <v>OK</v>
      </c>
    </row>
    <row r="62" spans="1:15" ht="15.75" thickBot="1" x14ac:dyDescent="0.3">
      <c r="A62" s="38" t="s">
        <v>60</v>
      </c>
      <c r="B62" s="99"/>
      <c r="C62" s="55"/>
      <c r="D62" s="49">
        <f t="shared" si="23"/>
        <v>0</v>
      </c>
      <c r="E62" s="55"/>
      <c r="F62" s="55"/>
      <c r="G62" s="104"/>
      <c r="H62" s="57">
        <f t="shared" si="24"/>
        <v>0</v>
      </c>
      <c r="I62" s="49">
        <f t="shared" si="25"/>
        <v>0</v>
      </c>
      <c r="J62" s="49">
        <f t="shared" si="26"/>
        <v>0</v>
      </c>
      <c r="K62" s="53">
        <v>13800</v>
      </c>
      <c r="L62" s="49">
        <f>'Kaivun hintavaikutus'!$C$3</f>
        <v>0</v>
      </c>
      <c r="M62" s="52">
        <v>35</v>
      </c>
      <c r="N62" s="52">
        <v>50</v>
      </c>
      <c r="O62" s="31" t="str">
        <f t="shared" si="27"/>
        <v>OK</v>
      </c>
    </row>
    <row r="63" spans="1:15" ht="15.75" thickBot="1" x14ac:dyDescent="0.3">
      <c r="A63" s="38" t="s">
        <v>61</v>
      </c>
      <c r="B63" s="99"/>
      <c r="C63" s="55"/>
      <c r="D63" s="49">
        <f t="shared" si="23"/>
        <v>0</v>
      </c>
      <c r="E63" s="55"/>
      <c r="F63" s="55"/>
      <c r="G63" s="104"/>
      <c r="H63" s="57">
        <f t="shared" si="24"/>
        <v>0</v>
      </c>
      <c r="I63" s="49">
        <f t="shared" si="25"/>
        <v>0</v>
      </c>
      <c r="J63" s="49">
        <f t="shared" si="26"/>
        <v>0</v>
      </c>
      <c r="K63" s="53">
        <v>18000</v>
      </c>
      <c r="L63" s="49">
        <f>'Kaivun hintavaikutus'!$C$3</f>
        <v>0</v>
      </c>
      <c r="M63" s="52">
        <v>35</v>
      </c>
      <c r="N63" s="52">
        <v>50</v>
      </c>
      <c r="O63" s="31" t="str">
        <f t="shared" si="27"/>
        <v>OK</v>
      </c>
    </row>
    <row r="64" spans="1:15" ht="15.75" thickBot="1" x14ac:dyDescent="0.3">
      <c r="A64" s="38" t="s">
        <v>62</v>
      </c>
      <c r="B64" s="99"/>
      <c r="C64" s="55"/>
      <c r="D64" s="49">
        <f t="shared" si="23"/>
        <v>0</v>
      </c>
      <c r="E64" s="55"/>
      <c r="F64" s="55"/>
      <c r="G64" s="104"/>
      <c r="H64" s="57">
        <f t="shared" si="24"/>
        <v>0</v>
      </c>
      <c r="I64" s="49">
        <f t="shared" si="25"/>
        <v>0</v>
      </c>
      <c r="J64" s="49">
        <f t="shared" si="26"/>
        <v>0</v>
      </c>
      <c r="K64" s="53">
        <v>20800</v>
      </c>
      <c r="L64" s="49">
        <f>'Kaivun hintavaikutus'!$C$3</f>
        <v>0</v>
      </c>
      <c r="M64" s="52">
        <v>35</v>
      </c>
      <c r="N64" s="52">
        <v>50</v>
      </c>
      <c r="O64" s="31" t="str">
        <f t="shared" si="27"/>
        <v>OK</v>
      </c>
    </row>
    <row r="65" spans="1:15" ht="15.75" thickBot="1" x14ac:dyDescent="0.3">
      <c r="A65" s="38" t="s">
        <v>63</v>
      </c>
      <c r="B65" s="99"/>
      <c r="C65" s="55"/>
      <c r="D65" s="49">
        <f t="shared" si="23"/>
        <v>0</v>
      </c>
      <c r="E65" s="55"/>
      <c r="F65" s="55"/>
      <c r="G65" s="104"/>
      <c r="H65" s="57">
        <f t="shared" si="24"/>
        <v>0</v>
      </c>
      <c r="I65" s="49">
        <f t="shared" si="25"/>
        <v>0</v>
      </c>
      <c r="J65" s="49">
        <f t="shared" si="26"/>
        <v>0</v>
      </c>
      <c r="K65" s="53">
        <v>28600</v>
      </c>
      <c r="L65" s="49">
        <f>'Kaivun hintavaikutus'!$C$3</f>
        <v>0</v>
      </c>
      <c r="M65" s="52">
        <v>35</v>
      </c>
      <c r="N65" s="52">
        <v>50</v>
      </c>
      <c r="O65" s="31" t="str">
        <f t="shared" si="27"/>
        <v>OK</v>
      </c>
    </row>
    <row r="66" spans="1:15" ht="15.75" thickBot="1" x14ac:dyDescent="0.3">
      <c r="A66" s="3" t="s">
        <v>64</v>
      </c>
      <c r="B66" s="100"/>
      <c r="C66" s="101"/>
      <c r="D66" s="32"/>
      <c r="E66" s="101"/>
      <c r="F66" s="101"/>
      <c r="G66" s="105"/>
      <c r="K66" s="23"/>
      <c r="L66" s="22"/>
      <c r="M66" s="23"/>
      <c r="N66" s="23"/>
      <c r="O66"/>
    </row>
    <row r="67" spans="1:15" ht="15.75" thickBot="1" x14ac:dyDescent="0.3">
      <c r="A67" s="38" t="s">
        <v>65</v>
      </c>
      <c r="B67" s="99"/>
      <c r="C67" s="55"/>
      <c r="D67" s="49">
        <f t="shared" ref="D67:D82" si="28">B67*C67/100</f>
        <v>0</v>
      </c>
      <c r="E67" s="55"/>
      <c r="F67" s="55"/>
      <c r="G67" s="104"/>
      <c r="H67" s="57">
        <f t="shared" ref="H67:H82" si="29">(D67*(K67+L67))/1000</f>
        <v>0</v>
      </c>
      <c r="I67" s="49">
        <f t="shared" ref="I67:I82" si="30">IF(D67=0,0,H67*(1-E67/G67))</f>
        <v>0</v>
      </c>
      <c r="J67" s="49">
        <f t="shared" ref="J67:J82" si="31">IF(H67=0,0,H67/G67)</f>
        <v>0</v>
      </c>
      <c r="K67" s="53">
        <v>12000</v>
      </c>
      <c r="L67" s="49"/>
      <c r="M67" s="52">
        <v>35</v>
      </c>
      <c r="N67" s="52">
        <v>50</v>
      </c>
      <c r="O67" s="31" t="str">
        <f t="shared" ref="O67:O82" si="32">IF(AND(B67&gt;0,C67=""),"Ilmoita tuella rahoitettu osuus",IF(C67&gt;100,"Tuella rahoitettu osuus ei voi olla yli 100",IF(AND(B67&gt;0,G67=""),"Pitoaika puuttuu",IF(E67&gt;G67,"Keski-ikä ei voi olla suurempi kuin pitoaika",IF(AND(B67&gt;0,E67=""),"Keski-ikä puuttuu",IF(AND(B67&gt;0,OR(G67&lt;M67,G67&gt;N67)),"Syötetty pitoaika ei ole pitoaikavälin sisällä","OK"))))))</f>
        <v>OK</v>
      </c>
    </row>
    <row r="68" spans="1:15" ht="15.75" thickBot="1" x14ac:dyDescent="0.3">
      <c r="A68" s="38" t="s">
        <v>66</v>
      </c>
      <c r="B68" s="99"/>
      <c r="C68" s="55"/>
      <c r="D68" s="49">
        <f t="shared" si="28"/>
        <v>0</v>
      </c>
      <c r="E68" s="55"/>
      <c r="F68" s="55"/>
      <c r="G68" s="104"/>
      <c r="H68" s="57">
        <f t="shared" si="29"/>
        <v>0</v>
      </c>
      <c r="I68" s="49">
        <f t="shared" si="30"/>
        <v>0</v>
      </c>
      <c r="J68" s="49">
        <f t="shared" si="31"/>
        <v>0</v>
      </c>
      <c r="K68" s="53">
        <v>13600</v>
      </c>
      <c r="L68" s="49"/>
      <c r="M68" s="52">
        <v>35</v>
      </c>
      <c r="N68" s="52">
        <v>50</v>
      </c>
      <c r="O68" s="31" t="str">
        <f t="shared" si="32"/>
        <v>OK</v>
      </c>
    </row>
    <row r="69" spans="1:15" ht="15.75" thickBot="1" x14ac:dyDescent="0.3">
      <c r="A69" s="38" t="s">
        <v>67</v>
      </c>
      <c r="B69" s="99"/>
      <c r="C69" s="55"/>
      <c r="D69" s="49">
        <f t="shared" si="28"/>
        <v>0</v>
      </c>
      <c r="E69" s="55"/>
      <c r="F69" s="55"/>
      <c r="G69" s="104"/>
      <c r="H69" s="57">
        <f t="shared" si="29"/>
        <v>0</v>
      </c>
      <c r="I69" s="49">
        <f t="shared" si="30"/>
        <v>0</v>
      </c>
      <c r="J69" s="49">
        <f t="shared" si="31"/>
        <v>0</v>
      </c>
      <c r="K69" s="53">
        <v>16600</v>
      </c>
      <c r="L69" s="49"/>
      <c r="M69" s="52">
        <v>35</v>
      </c>
      <c r="N69" s="52">
        <v>50</v>
      </c>
      <c r="O69" s="31" t="str">
        <f t="shared" si="32"/>
        <v>OK</v>
      </c>
    </row>
    <row r="70" spans="1:15" ht="15.75" thickBot="1" x14ac:dyDescent="0.3">
      <c r="A70" s="38" t="s">
        <v>68</v>
      </c>
      <c r="B70" s="99"/>
      <c r="C70" s="55"/>
      <c r="D70" s="49">
        <f t="shared" si="28"/>
        <v>0</v>
      </c>
      <c r="E70" s="55"/>
      <c r="F70" s="55"/>
      <c r="G70" s="104"/>
      <c r="H70" s="57">
        <f t="shared" si="29"/>
        <v>0</v>
      </c>
      <c r="I70" s="49">
        <f t="shared" si="30"/>
        <v>0</v>
      </c>
      <c r="J70" s="49">
        <f t="shared" si="31"/>
        <v>0</v>
      </c>
      <c r="K70" s="53">
        <v>22200</v>
      </c>
      <c r="L70" s="49"/>
      <c r="M70" s="52">
        <v>35</v>
      </c>
      <c r="N70" s="52">
        <v>50</v>
      </c>
      <c r="O70" s="31" t="str">
        <f t="shared" si="32"/>
        <v>OK</v>
      </c>
    </row>
    <row r="71" spans="1:15" ht="15.75" thickBot="1" x14ac:dyDescent="0.3">
      <c r="A71" s="38" t="s">
        <v>69</v>
      </c>
      <c r="B71" s="99"/>
      <c r="C71" s="55"/>
      <c r="D71" s="49">
        <f t="shared" si="28"/>
        <v>0</v>
      </c>
      <c r="E71" s="55"/>
      <c r="F71" s="55"/>
      <c r="G71" s="104"/>
      <c r="H71" s="57">
        <f t="shared" si="29"/>
        <v>0</v>
      </c>
      <c r="I71" s="49">
        <f t="shared" si="30"/>
        <v>0</v>
      </c>
      <c r="J71" s="49">
        <f t="shared" si="31"/>
        <v>0</v>
      </c>
      <c r="K71" s="53">
        <v>25000</v>
      </c>
      <c r="L71" s="49"/>
      <c r="M71" s="52">
        <v>35</v>
      </c>
      <c r="N71" s="52">
        <v>50</v>
      </c>
      <c r="O71" s="31" t="str">
        <f t="shared" si="32"/>
        <v>OK</v>
      </c>
    </row>
    <row r="72" spans="1:15" ht="15.75" thickBot="1" x14ac:dyDescent="0.3">
      <c r="A72" s="38" t="s">
        <v>70</v>
      </c>
      <c r="B72" s="99"/>
      <c r="C72" s="55"/>
      <c r="D72" s="49">
        <f t="shared" si="28"/>
        <v>0</v>
      </c>
      <c r="E72" s="55"/>
      <c r="F72" s="55"/>
      <c r="G72" s="104"/>
      <c r="H72" s="57">
        <f t="shared" si="29"/>
        <v>0</v>
      </c>
      <c r="I72" s="49">
        <f t="shared" si="30"/>
        <v>0</v>
      </c>
      <c r="J72" s="49">
        <f t="shared" si="31"/>
        <v>0</v>
      </c>
      <c r="K72" s="53">
        <v>27800</v>
      </c>
      <c r="L72" s="49"/>
      <c r="M72" s="52">
        <v>35</v>
      </c>
      <c r="N72" s="52">
        <v>50</v>
      </c>
      <c r="O72" s="31" t="str">
        <f t="shared" si="32"/>
        <v>OK</v>
      </c>
    </row>
    <row r="73" spans="1:15" ht="15.75" thickBot="1" x14ac:dyDescent="0.3">
      <c r="A73" s="38" t="s">
        <v>71</v>
      </c>
      <c r="B73" s="99"/>
      <c r="C73" s="55"/>
      <c r="D73" s="49">
        <f t="shared" si="28"/>
        <v>0</v>
      </c>
      <c r="E73" s="55"/>
      <c r="F73" s="55"/>
      <c r="G73" s="104"/>
      <c r="H73" s="57">
        <f t="shared" si="29"/>
        <v>0</v>
      </c>
      <c r="I73" s="49">
        <f t="shared" si="30"/>
        <v>0</v>
      </c>
      <c r="J73" s="49">
        <f t="shared" si="31"/>
        <v>0</v>
      </c>
      <c r="K73" s="53">
        <v>28400</v>
      </c>
      <c r="L73" s="49"/>
      <c r="M73" s="52">
        <v>35</v>
      </c>
      <c r="N73" s="52">
        <v>50</v>
      </c>
      <c r="O73" s="31" t="str">
        <f t="shared" si="32"/>
        <v>OK</v>
      </c>
    </row>
    <row r="74" spans="1:15" ht="15.75" thickBot="1" x14ac:dyDescent="0.3">
      <c r="A74" s="38" t="s">
        <v>72</v>
      </c>
      <c r="B74" s="99"/>
      <c r="C74" s="55"/>
      <c r="D74" s="49">
        <f t="shared" si="28"/>
        <v>0</v>
      </c>
      <c r="E74" s="55"/>
      <c r="F74" s="55"/>
      <c r="G74" s="104"/>
      <c r="H74" s="57">
        <f t="shared" si="29"/>
        <v>0</v>
      </c>
      <c r="I74" s="49">
        <f t="shared" si="30"/>
        <v>0</v>
      </c>
      <c r="J74" s="49">
        <f t="shared" si="31"/>
        <v>0</v>
      </c>
      <c r="K74" s="53">
        <v>34200</v>
      </c>
      <c r="L74" s="49"/>
      <c r="M74" s="52">
        <v>35</v>
      </c>
      <c r="N74" s="52">
        <v>50</v>
      </c>
      <c r="O74" s="31" t="str">
        <f t="shared" si="32"/>
        <v>OK</v>
      </c>
    </row>
    <row r="75" spans="1:15" ht="15.75" thickBot="1" x14ac:dyDescent="0.3">
      <c r="A75" s="38" t="s">
        <v>73</v>
      </c>
      <c r="B75" s="99"/>
      <c r="C75" s="55"/>
      <c r="D75" s="49">
        <f t="shared" si="28"/>
        <v>0</v>
      </c>
      <c r="E75" s="55"/>
      <c r="F75" s="55"/>
      <c r="G75" s="104"/>
      <c r="H75" s="57">
        <f t="shared" si="29"/>
        <v>0</v>
      </c>
      <c r="I75" s="49">
        <f t="shared" si="30"/>
        <v>0</v>
      </c>
      <c r="J75" s="49">
        <f t="shared" si="31"/>
        <v>0</v>
      </c>
      <c r="K75" s="53">
        <v>20400</v>
      </c>
      <c r="L75" s="49"/>
      <c r="M75" s="52">
        <v>35</v>
      </c>
      <c r="N75" s="52">
        <v>50</v>
      </c>
      <c r="O75" s="31" t="str">
        <f t="shared" si="32"/>
        <v>OK</v>
      </c>
    </row>
    <row r="76" spans="1:15" ht="15.75" thickBot="1" x14ac:dyDescent="0.3">
      <c r="A76" s="38" t="s">
        <v>74</v>
      </c>
      <c r="B76" s="99"/>
      <c r="C76" s="55"/>
      <c r="D76" s="49">
        <f t="shared" si="28"/>
        <v>0</v>
      </c>
      <c r="E76" s="55"/>
      <c r="F76" s="55"/>
      <c r="G76" s="104"/>
      <c r="H76" s="57">
        <f t="shared" si="29"/>
        <v>0</v>
      </c>
      <c r="I76" s="49">
        <f t="shared" si="30"/>
        <v>0</v>
      </c>
      <c r="J76" s="49">
        <f t="shared" si="31"/>
        <v>0</v>
      </c>
      <c r="K76" s="53">
        <v>23200</v>
      </c>
      <c r="L76" s="49"/>
      <c r="M76" s="52">
        <v>35</v>
      </c>
      <c r="N76" s="52">
        <v>50</v>
      </c>
      <c r="O76" s="31" t="str">
        <f t="shared" si="32"/>
        <v>OK</v>
      </c>
    </row>
    <row r="77" spans="1:15" ht="15.75" thickBot="1" x14ac:dyDescent="0.3">
      <c r="A77" s="38" t="s">
        <v>75</v>
      </c>
      <c r="B77" s="99"/>
      <c r="C77" s="55"/>
      <c r="D77" s="49">
        <f t="shared" si="28"/>
        <v>0</v>
      </c>
      <c r="E77" s="55"/>
      <c r="F77" s="55"/>
      <c r="G77" s="104"/>
      <c r="H77" s="57">
        <f t="shared" si="29"/>
        <v>0</v>
      </c>
      <c r="I77" s="49">
        <f t="shared" si="30"/>
        <v>0</v>
      </c>
      <c r="J77" s="49">
        <f t="shared" si="31"/>
        <v>0</v>
      </c>
      <c r="K77" s="53">
        <v>28200</v>
      </c>
      <c r="L77" s="49"/>
      <c r="M77" s="52">
        <v>35</v>
      </c>
      <c r="N77" s="52">
        <v>50</v>
      </c>
      <c r="O77" s="31" t="str">
        <f t="shared" si="32"/>
        <v>OK</v>
      </c>
    </row>
    <row r="78" spans="1:15" ht="15.75" thickBot="1" x14ac:dyDescent="0.3">
      <c r="A78" s="38" t="s">
        <v>76</v>
      </c>
      <c r="B78" s="99"/>
      <c r="C78" s="55"/>
      <c r="D78" s="49">
        <f t="shared" si="28"/>
        <v>0</v>
      </c>
      <c r="E78" s="55"/>
      <c r="F78" s="55"/>
      <c r="G78" s="104"/>
      <c r="H78" s="57">
        <f t="shared" si="29"/>
        <v>0</v>
      </c>
      <c r="I78" s="49">
        <f t="shared" si="30"/>
        <v>0</v>
      </c>
      <c r="J78" s="49">
        <f t="shared" si="31"/>
        <v>0</v>
      </c>
      <c r="K78" s="53">
        <v>37800</v>
      </c>
      <c r="L78" s="49"/>
      <c r="M78" s="52">
        <v>35</v>
      </c>
      <c r="N78" s="52">
        <v>50</v>
      </c>
      <c r="O78" s="31" t="str">
        <f t="shared" si="32"/>
        <v>OK</v>
      </c>
    </row>
    <row r="79" spans="1:15" ht="15.75" thickBot="1" x14ac:dyDescent="0.3">
      <c r="A79" s="38" t="s">
        <v>77</v>
      </c>
      <c r="B79" s="99"/>
      <c r="C79" s="55"/>
      <c r="D79" s="49">
        <f t="shared" si="28"/>
        <v>0</v>
      </c>
      <c r="E79" s="55"/>
      <c r="F79" s="55"/>
      <c r="G79" s="104"/>
      <c r="H79" s="57">
        <f t="shared" si="29"/>
        <v>0</v>
      </c>
      <c r="I79" s="49">
        <f t="shared" si="30"/>
        <v>0</v>
      </c>
      <c r="J79" s="49">
        <f t="shared" si="31"/>
        <v>0</v>
      </c>
      <c r="K79" s="53">
        <v>42500</v>
      </c>
      <c r="L79" s="49"/>
      <c r="M79" s="52">
        <v>35</v>
      </c>
      <c r="N79" s="52">
        <v>50</v>
      </c>
      <c r="O79" s="31" t="str">
        <f t="shared" si="32"/>
        <v>OK</v>
      </c>
    </row>
    <row r="80" spans="1:15" ht="15.75" thickBot="1" x14ac:dyDescent="0.3">
      <c r="A80" s="38" t="s">
        <v>78</v>
      </c>
      <c r="B80" s="99"/>
      <c r="C80" s="55"/>
      <c r="D80" s="49">
        <f t="shared" si="28"/>
        <v>0</v>
      </c>
      <c r="E80" s="55"/>
      <c r="F80" s="55"/>
      <c r="G80" s="104"/>
      <c r="H80" s="57">
        <f t="shared" si="29"/>
        <v>0</v>
      </c>
      <c r="I80" s="49">
        <f t="shared" si="30"/>
        <v>0</v>
      </c>
      <c r="J80" s="49">
        <f t="shared" si="31"/>
        <v>0</v>
      </c>
      <c r="K80" s="53">
        <v>47200</v>
      </c>
      <c r="L80" s="49"/>
      <c r="M80" s="52">
        <v>35</v>
      </c>
      <c r="N80" s="52">
        <v>50</v>
      </c>
      <c r="O80" s="31" t="str">
        <f t="shared" si="32"/>
        <v>OK</v>
      </c>
    </row>
    <row r="81" spans="1:15" ht="15.75" thickBot="1" x14ac:dyDescent="0.3">
      <c r="A81" s="38" t="s">
        <v>79</v>
      </c>
      <c r="B81" s="99"/>
      <c r="C81" s="55"/>
      <c r="D81" s="49">
        <f t="shared" si="28"/>
        <v>0</v>
      </c>
      <c r="E81" s="55"/>
      <c r="F81" s="55"/>
      <c r="G81" s="104"/>
      <c r="H81" s="57">
        <f t="shared" si="29"/>
        <v>0</v>
      </c>
      <c r="I81" s="49">
        <f t="shared" si="30"/>
        <v>0</v>
      </c>
      <c r="J81" s="49">
        <f t="shared" si="31"/>
        <v>0</v>
      </c>
      <c r="K81" s="53">
        <v>48200</v>
      </c>
      <c r="L81" s="49"/>
      <c r="M81" s="52">
        <v>35</v>
      </c>
      <c r="N81" s="52">
        <v>50</v>
      </c>
      <c r="O81" s="31" t="str">
        <f t="shared" si="32"/>
        <v>OK</v>
      </c>
    </row>
    <row r="82" spans="1:15" ht="15.75" thickBot="1" x14ac:dyDescent="0.3">
      <c r="A82" s="38" t="s">
        <v>80</v>
      </c>
      <c r="B82" s="99"/>
      <c r="C82" s="55"/>
      <c r="D82" s="49">
        <f t="shared" si="28"/>
        <v>0</v>
      </c>
      <c r="E82" s="55"/>
      <c r="F82" s="55"/>
      <c r="G82" s="104"/>
      <c r="H82" s="57">
        <f t="shared" si="29"/>
        <v>0</v>
      </c>
      <c r="I82" s="49">
        <f t="shared" si="30"/>
        <v>0</v>
      </c>
      <c r="J82" s="49">
        <f t="shared" si="31"/>
        <v>0</v>
      </c>
      <c r="K82" s="53">
        <v>58100</v>
      </c>
      <c r="L82" s="49"/>
      <c r="M82" s="52">
        <v>35</v>
      </c>
      <c r="N82" s="52">
        <v>50</v>
      </c>
      <c r="O82" s="31" t="str">
        <f t="shared" si="32"/>
        <v>OK</v>
      </c>
    </row>
    <row r="83" spans="1:15" ht="15.75" thickBot="1" x14ac:dyDescent="0.3">
      <c r="A83" s="6" t="s">
        <v>81</v>
      </c>
      <c r="B83" s="100"/>
      <c r="C83" s="101"/>
      <c r="D83" s="32"/>
      <c r="E83" s="101"/>
      <c r="F83" s="101"/>
      <c r="G83" s="105"/>
      <c r="K83" s="24"/>
      <c r="L83" s="22"/>
      <c r="M83" s="24"/>
      <c r="N83" s="24"/>
      <c r="O83"/>
    </row>
    <row r="84" spans="1:15" ht="15.75" thickBot="1" x14ac:dyDescent="0.3">
      <c r="A84" s="38" t="s">
        <v>81</v>
      </c>
      <c r="B84" s="99"/>
      <c r="C84" s="55"/>
      <c r="D84" s="49">
        <f t="shared" ref="D84:D85" si="33">B84*C84/100</f>
        <v>0</v>
      </c>
      <c r="E84" s="55"/>
      <c r="F84" s="55"/>
      <c r="G84" s="104"/>
      <c r="H84" s="57">
        <f>(D84*(K84+L84))/1000</f>
        <v>0</v>
      </c>
      <c r="I84" s="49">
        <f>IF(D84=0,0,H84*(1-E84/G84))</f>
        <v>0</v>
      </c>
      <c r="J84" s="49">
        <f t="shared" ref="J84:J85" si="34">IF(H84=0,0,H84/G84)</f>
        <v>0</v>
      </c>
      <c r="K84" s="53">
        <v>1610</v>
      </c>
      <c r="L84" s="49"/>
      <c r="M84" s="52">
        <v>40</v>
      </c>
      <c r="N84" s="52">
        <v>50</v>
      </c>
      <c r="O84" s="31" t="str">
        <f>IF(AND(B84&gt;0,C84=""),"Ilmoita tuella rahoitettu osuus",IF(C84&gt;100,"Tuella rahoitettu osuus ei voi olla yli 100",IF(AND(B84&gt;0,G84=""),"Pitoaika puuttuu",IF(E84&gt;G84,"Keski-ikä ei voi olla suurempi kuin pitoaika",IF(AND(B84&gt;0,E84=""),"Keski-ikä puuttuu",IF(AND(B84&gt;0,OR(G84&lt;M84,G84&gt;N84)),"Syötetty pitoaika ei ole pitoaikavälin sisällä","OK"))))))</f>
        <v>OK</v>
      </c>
    </row>
    <row r="85" spans="1:15" ht="15.75" thickBot="1" x14ac:dyDescent="0.3">
      <c r="A85" s="38" t="s">
        <v>82</v>
      </c>
      <c r="B85" s="99"/>
      <c r="C85" s="55"/>
      <c r="D85" s="49">
        <f t="shared" si="33"/>
        <v>0</v>
      </c>
      <c r="E85" s="55"/>
      <c r="F85" s="55"/>
      <c r="G85" s="104"/>
      <c r="H85" s="57">
        <f>(D85*(K85+L85))/1000</f>
        <v>0</v>
      </c>
      <c r="I85" s="49">
        <f>IF(D85=0,0,H85*(1-E85/G85))</f>
        <v>0</v>
      </c>
      <c r="J85" s="49">
        <f t="shared" si="34"/>
        <v>0</v>
      </c>
      <c r="K85" s="53">
        <v>2000</v>
      </c>
      <c r="L85" s="49"/>
      <c r="M85" s="52">
        <v>40</v>
      </c>
      <c r="N85" s="52">
        <v>50</v>
      </c>
      <c r="O85" s="31" t="str">
        <f>IF(AND(B85&gt;0,C85=""),"Ilmoita tuella rahoitettu osuus",IF(C85&gt;100,"Tuella rahoitettu osuus ei voi olla yli 100",IF(AND(B85&gt;0,G85=""),"Pitoaika puuttuu",IF(E85&gt;G85,"Keski-ikä ei voi olla suurempi kuin pitoaika",IF(AND(B85&gt;0,E85=""),"Keski-ikä puuttuu",IF(AND(B85&gt;0,OR(G85&lt;M85,G85&gt;N85)),"Syötetty pitoaika ei ole pitoaikavälin sisällä","OK"))))))</f>
        <v>OK</v>
      </c>
    </row>
    <row r="86" spans="1:15" ht="15.75" thickBot="1" x14ac:dyDescent="0.3">
      <c r="A86" s="3" t="s">
        <v>83</v>
      </c>
      <c r="B86" s="100"/>
      <c r="C86" s="101"/>
      <c r="D86" s="32"/>
      <c r="E86" s="101"/>
      <c r="F86" s="101"/>
      <c r="G86" s="105"/>
      <c r="K86" s="23"/>
      <c r="L86" s="22"/>
      <c r="M86" s="23"/>
      <c r="N86" s="23"/>
      <c r="O86"/>
    </row>
    <row r="87" spans="1:15" ht="23.25" thickBot="1" x14ac:dyDescent="0.3">
      <c r="A87" s="38" t="s">
        <v>84</v>
      </c>
      <c r="B87" s="99"/>
      <c r="C87" s="55"/>
      <c r="D87" s="49">
        <f t="shared" ref="D87:D96" si="35">B87*C87/100</f>
        <v>0</v>
      </c>
      <c r="E87" s="55"/>
      <c r="F87" s="55"/>
      <c r="G87" s="104"/>
      <c r="H87" s="57">
        <f t="shared" ref="H87:H96" si="36">(D87*(K87+L87))/1000</f>
        <v>0</v>
      </c>
      <c r="I87" s="49">
        <f t="shared" ref="I87:I96" si="37">IF(D87=0,0,H87*(1-E87/G87))</f>
        <v>0</v>
      </c>
      <c r="J87" s="49">
        <f t="shared" ref="J87:J96" si="38">IF(H87=0,0,H87/G87)</f>
        <v>0</v>
      </c>
      <c r="K87" s="52">
        <v>370</v>
      </c>
      <c r="L87" s="49"/>
      <c r="M87" s="52">
        <v>30</v>
      </c>
      <c r="N87" s="52">
        <v>45</v>
      </c>
      <c r="O87" s="31" t="str">
        <f t="shared" ref="O87:O96" si="39">IF(AND(B87&gt;0,C87=""),"Ilmoita tuella rahoitettu osuus",IF(C87&gt;100,"Tuella rahoitettu osuus ei voi olla yli 100",IF(AND(B87&gt;0,G87=""),"Pitoaika puuttuu",IF(E87&gt;G87,"Keski-ikä ei voi olla suurempi kuin pitoaika",IF(AND(B87&gt;0,E87=""),"Keski-ikä puuttuu",IF(AND(B87&gt;0,OR(G87&lt;M87,G87&gt;N87)),"Syötetty pitoaika ei ole pitoaikavälin sisällä","OK"))))))</f>
        <v>OK</v>
      </c>
    </row>
    <row r="88" spans="1:15" ht="15.75" thickBot="1" x14ac:dyDescent="0.3">
      <c r="A88" s="38" t="s">
        <v>85</v>
      </c>
      <c r="B88" s="99"/>
      <c r="C88" s="55"/>
      <c r="D88" s="49">
        <f t="shared" si="35"/>
        <v>0</v>
      </c>
      <c r="E88" s="55"/>
      <c r="F88" s="55"/>
      <c r="G88" s="104"/>
      <c r="H88" s="57">
        <f t="shared" si="36"/>
        <v>0</v>
      </c>
      <c r="I88" s="49">
        <f t="shared" si="37"/>
        <v>0</v>
      </c>
      <c r="J88" s="49">
        <f t="shared" si="38"/>
        <v>0</v>
      </c>
      <c r="K88" s="52">
        <v>460</v>
      </c>
      <c r="L88" s="49"/>
      <c r="M88" s="52">
        <v>30</v>
      </c>
      <c r="N88" s="52">
        <v>45</v>
      </c>
      <c r="O88" s="31" t="str">
        <f t="shared" si="39"/>
        <v>OK</v>
      </c>
    </row>
    <row r="89" spans="1:15" ht="15.75" thickBot="1" x14ac:dyDescent="0.3">
      <c r="A89" s="38" t="s">
        <v>86</v>
      </c>
      <c r="B89" s="99"/>
      <c r="C89" s="55"/>
      <c r="D89" s="49">
        <f t="shared" si="35"/>
        <v>0</v>
      </c>
      <c r="E89" s="55"/>
      <c r="F89" s="55"/>
      <c r="G89" s="104"/>
      <c r="H89" s="57">
        <f t="shared" si="36"/>
        <v>0</v>
      </c>
      <c r="I89" s="49">
        <f t="shared" si="37"/>
        <v>0</v>
      </c>
      <c r="J89" s="49">
        <f t="shared" si="38"/>
        <v>0</v>
      </c>
      <c r="K89" s="52">
        <v>520</v>
      </c>
      <c r="L89" s="49"/>
      <c r="M89" s="52">
        <v>30</v>
      </c>
      <c r="N89" s="52">
        <v>45</v>
      </c>
      <c r="O89" s="31" t="str">
        <f t="shared" si="39"/>
        <v>OK</v>
      </c>
    </row>
    <row r="90" spans="1:15" ht="15.75" thickBot="1" x14ac:dyDescent="0.3">
      <c r="A90" s="38" t="s">
        <v>87</v>
      </c>
      <c r="B90" s="99"/>
      <c r="C90" s="55"/>
      <c r="D90" s="49">
        <f t="shared" si="35"/>
        <v>0</v>
      </c>
      <c r="E90" s="55"/>
      <c r="F90" s="55"/>
      <c r="G90" s="104"/>
      <c r="H90" s="57">
        <f t="shared" si="36"/>
        <v>0</v>
      </c>
      <c r="I90" s="49">
        <f t="shared" si="37"/>
        <v>0</v>
      </c>
      <c r="J90" s="49">
        <f t="shared" si="38"/>
        <v>0</v>
      </c>
      <c r="K90" s="52">
        <v>70</v>
      </c>
      <c r="L90" s="49"/>
      <c r="M90" s="52">
        <v>30</v>
      </c>
      <c r="N90" s="52">
        <v>45</v>
      </c>
      <c r="O90" s="31" t="str">
        <f t="shared" si="39"/>
        <v>OK</v>
      </c>
    </row>
    <row r="91" spans="1:15" ht="15.75" thickBot="1" x14ac:dyDescent="0.3">
      <c r="A91" s="38" t="s">
        <v>88</v>
      </c>
      <c r="B91" s="99"/>
      <c r="C91" s="55"/>
      <c r="D91" s="49">
        <f t="shared" si="35"/>
        <v>0</v>
      </c>
      <c r="E91" s="55"/>
      <c r="F91" s="55"/>
      <c r="G91" s="104"/>
      <c r="H91" s="57">
        <f t="shared" si="36"/>
        <v>0</v>
      </c>
      <c r="I91" s="49">
        <f t="shared" si="37"/>
        <v>0</v>
      </c>
      <c r="J91" s="49">
        <f t="shared" si="38"/>
        <v>0</v>
      </c>
      <c r="K91" s="52">
        <v>150</v>
      </c>
      <c r="L91" s="49"/>
      <c r="M91" s="52">
        <v>30</v>
      </c>
      <c r="N91" s="52">
        <v>45</v>
      </c>
      <c r="O91" s="31" t="str">
        <f t="shared" si="39"/>
        <v>OK</v>
      </c>
    </row>
    <row r="92" spans="1:15" ht="15.75" thickBot="1" x14ac:dyDescent="0.3">
      <c r="A92" s="38" t="s">
        <v>89</v>
      </c>
      <c r="B92" s="99"/>
      <c r="C92" s="55"/>
      <c r="D92" s="49">
        <f t="shared" si="35"/>
        <v>0</v>
      </c>
      <c r="E92" s="55"/>
      <c r="F92" s="55"/>
      <c r="G92" s="104"/>
      <c r="H92" s="57">
        <f t="shared" si="36"/>
        <v>0</v>
      </c>
      <c r="I92" s="49">
        <f t="shared" si="37"/>
        <v>0</v>
      </c>
      <c r="J92" s="49">
        <f t="shared" si="38"/>
        <v>0</v>
      </c>
      <c r="K92" s="52">
        <v>180</v>
      </c>
      <c r="L92" s="49"/>
      <c r="M92" s="52">
        <v>30</v>
      </c>
      <c r="N92" s="52">
        <v>45</v>
      </c>
      <c r="O92" s="31" t="str">
        <f t="shared" si="39"/>
        <v>OK</v>
      </c>
    </row>
    <row r="93" spans="1:15" ht="15.75" thickBot="1" x14ac:dyDescent="0.3">
      <c r="A93" s="38" t="s">
        <v>90</v>
      </c>
      <c r="B93" s="99"/>
      <c r="C93" s="55"/>
      <c r="D93" s="49">
        <f t="shared" si="35"/>
        <v>0</v>
      </c>
      <c r="E93" s="55"/>
      <c r="F93" s="55"/>
      <c r="G93" s="104"/>
      <c r="H93" s="57">
        <f t="shared" si="36"/>
        <v>0</v>
      </c>
      <c r="I93" s="49">
        <f t="shared" si="37"/>
        <v>0</v>
      </c>
      <c r="J93" s="49">
        <f t="shared" si="38"/>
        <v>0</v>
      </c>
      <c r="K93" s="52">
        <v>230</v>
      </c>
      <c r="L93" s="49"/>
      <c r="M93" s="52">
        <v>30</v>
      </c>
      <c r="N93" s="52">
        <v>45</v>
      </c>
      <c r="O93" s="31" t="str">
        <f t="shared" si="39"/>
        <v>OK</v>
      </c>
    </row>
    <row r="94" spans="1:15" ht="15.75" thickBot="1" x14ac:dyDescent="0.3">
      <c r="A94" s="38" t="s">
        <v>91</v>
      </c>
      <c r="B94" s="99"/>
      <c r="C94" s="55"/>
      <c r="D94" s="49">
        <f t="shared" si="35"/>
        <v>0</v>
      </c>
      <c r="E94" s="55"/>
      <c r="F94" s="55"/>
      <c r="G94" s="104"/>
      <c r="H94" s="57">
        <f t="shared" si="36"/>
        <v>0</v>
      </c>
      <c r="I94" s="49">
        <f t="shared" si="37"/>
        <v>0</v>
      </c>
      <c r="J94" s="49">
        <f t="shared" si="38"/>
        <v>0</v>
      </c>
      <c r="K94" s="52">
        <v>270</v>
      </c>
      <c r="L94" s="49"/>
      <c r="M94" s="52">
        <v>30</v>
      </c>
      <c r="N94" s="52">
        <v>45</v>
      </c>
      <c r="O94" s="31" t="str">
        <f t="shared" si="39"/>
        <v>OK</v>
      </c>
    </row>
    <row r="95" spans="1:15" ht="15.75" thickBot="1" x14ac:dyDescent="0.3">
      <c r="A95" s="38" t="s">
        <v>92</v>
      </c>
      <c r="B95" s="99"/>
      <c r="C95" s="55"/>
      <c r="D95" s="49">
        <f t="shared" si="35"/>
        <v>0</v>
      </c>
      <c r="E95" s="55"/>
      <c r="F95" s="55"/>
      <c r="G95" s="104"/>
      <c r="H95" s="57">
        <f t="shared" si="36"/>
        <v>0</v>
      </c>
      <c r="I95" s="49">
        <f t="shared" si="37"/>
        <v>0</v>
      </c>
      <c r="J95" s="49">
        <f t="shared" si="38"/>
        <v>0</v>
      </c>
      <c r="K95" s="52">
        <v>370</v>
      </c>
      <c r="L95" s="49"/>
      <c r="M95" s="52">
        <v>30</v>
      </c>
      <c r="N95" s="52">
        <v>45</v>
      </c>
      <c r="O95" s="31" t="str">
        <f t="shared" si="39"/>
        <v>OK</v>
      </c>
    </row>
    <row r="96" spans="1:15" ht="15.75" thickBot="1" x14ac:dyDescent="0.3">
      <c r="A96" s="38" t="s">
        <v>93</v>
      </c>
      <c r="B96" s="99"/>
      <c r="C96" s="55"/>
      <c r="D96" s="49">
        <f t="shared" si="35"/>
        <v>0</v>
      </c>
      <c r="E96" s="55"/>
      <c r="F96" s="55"/>
      <c r="G96" s="104"/>
      <c r="H96" s="57">
        <f t="shared" si="36"/>
        <v>0</v>
      </c>
      <c r="I96" s="49">
        <f t="shared" si="37"/>
        <v>0</v>
      </c>
      <c r="J96" s="49">
        <f t="shared" si="38"/>
        <v>0</v>
      </c>
      <c r="K96" s="52">
        <v>530</v>
      </c>
      <c r="L96" s="49"/>
      <c r="M96" s="52">
        <v>30</v>
      </c>
      <c r="N96" s="52">
        <v>45</v>
      </c>
      <c r="O96" s="31" t="str">
        <f t="shared" si="39"/>
        <v>OK</v>
      </c>
    </row>
    <row r="97" spans="1:15" ht="15.75" thickBot="1" x14ac:dyDescent="0.3">
      <c r="A97" s="3" t="s">
        <v>94</v>
      </c>
      <c r="B97" s="100"/>
      <c r="C97" s="101"/>
      <c r="D97" s="32"/>
      <c r="E97" s="101"/>
      <c r="F97" s="101"/>
      <c r="G97" s="105"/>
      <c r="K97" s="23"/>
      <c r="L97" s="22"/>
      <c r="M97" s="23"/>
      <c r="N97" s="23"/>
      <c r="O97"/>
    </row>
    <row r="98" spans="1:15" ht="15.75" thickBot="1" x14ac:dyDescent="0.3">
      <c r="A98" s="6" t="s">
        <v>95</v>
      </c>
      <c r="B98" s="100"/>
      <c r="C98" s="101"/>
      <c r="D98" s="32"/>
      <c r="E98" s="101"/>
      <c r="F98" s="101"/>
      <c r="G98" s="105"/>
      <c r="K98" s="24"/>
      <c r="L98" s="22"/>
      <c r="M98" s="24"/>
      <c r="N98" s="24"/>
      <c r="O98"/>
    </row>
    <row r="99" spans="1:15" ht="15.75" thickBot="1" x14ac:dyDescent="0.3">
      <c r="A99" s="38" t="s">
        <v>96</v>
      </c>
      <c r="B99" s="99"/>
      <c r="C99" s="55"/>
      <c r="D99" s="49">
        <f t="shared" ref="D99:D103" si="40">B99*C99/100</f>
        <v>0</v>
      </c>
      <c r="E99" s="55"/>
      <c r="F99" s="55"/>
      <c r="G99" s="104"/>
      <c r="H99" s="57">
        <f>(D99*(K99+L99))/1000</f>
        <v>0</v>
      </c>
      <c r="I99" s="49">
        <f>IF(D99=0,0,H99*(1-E99/G99))</f>
        <v>0</v>
      </c>
      <c r="J99" s="49">
        <f t="shared" ref="J99:J103" si="41">IF(H99=0,0,H99/G99)</f>
        <v>0</v>
      </c>
      <c r="K99" s="52">
        <v>680</v>
      </c>
      <c r="L99" s="49"/>
      <c r="M99" s="52">
        <v>30</v>
      </c>
      <c r="N99" s="52">
        <v>45</v>
      </c>
      <c r="O99" s="31" t="str">
        <f>IF(AND(B99&gt;0,C99=""),"Ilmoita tuella rahoitettu osuus",IF(C99&gt;100,"Tuella rahoitettu osuus ei voi olla yli 100",IF(AND(B99&gt;0,G99=""),"Pitoaika puuttuu",IF(E99&gt;G99,"Keski-ikä ei voi olla suurempi kuin pitoaika",IF(AND(B99&gt;0,E99=""),"Keski-ikä puuttuu",IF(AND(B99&gt;0,OR(G99&lt;M99,G99&gt;N99)),"Syötetty pitoaika ei ole pitoaikavälin sisällä","OK"))))))</f>
        <v>OK</v>
      </c>
    </row>
    <row r="100" spans="1:15" ht="15.75" thickBot="1" x14ac:dyDescent="0.3">
      <c r="A100" s="38" t="s">
        <v>97</v>
      </c>
      <c r="B100" s="99"/>
      <c r="C100" s="55"/>
      <c r="D100" s="49">
        <f t="shared" si="40"/>
        <v>0</v>
      </c>
      <c r="E100" s="55"/>
      <c r="F100" s="55"/>
      <c r="G100" s="104"/>
      <c r="H100" s="57">
        <f>(D100*(K100+L100))/1000</f>
        <v>0</v>
      </c>
      <c r="I100" s="49">
        <f>IF(D100=0,0,H100*(1-E100/G100))</f>
        <v>0</v>
      </c>
      <c r="J100" s="49">
        <f t="shared" si="41"/>
        <v>0</v>
      </c>
      <c r="K100" s="52">
        <v>820</v>
      </c>
      <c r="L100" s="49"/>
      <c r="M100" s="52">
        <v>30</v>
      </c>
      <c r="N100" s="52">
        <v>45</v>
      </c>
      <c r="O100" s="31" t="str">
        <f>IF(AND(B100&gt;0,C100=""),"Ilmoita tuella rahoitettu osuus",IF(C100&gt;100,"Tuella rahoitettu osuus ei voi olla yli 100",IF(AND(B100&gt;0,G100=""),"Pitoaika puuttuu",IF(E100&gt;G100,"Keski-ikä ei voi olla suurempi kuin pitoaika",IF(AND(B100&gt;0,E100=""),"Keski-ikä puuttuu",IF(AND(B100&gt;0,OR(G100&lt;M100,G100&gt;N100)),"Syötetty pitoaika ei ole pitoaikavälin sisällä","OK"))))))</f>
        <v>OK</v>
      </c>
    </row>
    <row r="101" spans="1:15" ht="15.75" thickBot="1" x14ac:dyDescent="0.3">
      <c r="A101" s="38" t="s">
        <v>98</v>
      </c>
      <c r="B101" s="99"/>
      <c r="C101" s="55"/>
      <c r="D101" s="49">
        <f t="shared" si="40"/>
        <v>0</v>
      </c>
      <c r="E101" s="55"/>
      <c r="F101" s="55"/>
      <c r="G101" s="104"/>
      <c r="H101" s="57">
        <f>(D101*(K101+L101))/1000</f>
        <v>0</v>
      </c>
      <c r="I101" s="49">
        <f>IF(D101=0,0,H101*(1-E101/G101))</f>
        <v>0</v>
      </c>
      <c r="J101" s="49">
        <f t="shared" si="41"/>
        <v>0</v>
      </c>
      <c r="K101" s="53">
        <v>1080</v>
      </c>
      <c r="L101" s="49"/>
      <c r="M101" s="52">
        <v>30</v>
      </c>
      <c r="N101" s="52">
        <v>45</v>
      </c>
      <c r="O101" s="31" t="str">
        <f>IF(AND(B101&gt;0,C101=""),"Ilmoita tuella rahoitettu osuus",IF(C101&gt;100,"Tuella rahoitettu osuus ei voi olla yli 100",IF(AND(B101&gt;0,G101=""),"Pitoaika puuttuu",IF(E101&gt;G101,"Keski-ikä ei voi olla suurempi kuin pitoaika",IF(AND(B101&gt;0,E101=""),"Keski-ikä puuttuu",IF(AND(B101&gt;0,OR(G101&lt;M101,G101&gt;N101)),"Syötetty pitoaika ei ole pitoaikavälin sisällä","OK"))))))</f>
        <v>OK</v>
      </c>
    </row>
    <row r="102" spans="1:15" ht="15.75" thickBot="1" x14ac:dyDescent="0.3">
      <c r="A102" s="38" t="s">
        <v>99</v>
      </c>
      <c r="B102" s="99"/>
      <c r="C102" s="55"/>
      <c r="D102" s="49">
        <f t="shared" si="40"/>
        <v>0</v>
      </c>
      <c r="E102" s="55"/>
      <c r="F102" s="55"/>
      <c r="G102" s="104"/>
      <c r="H102" s="57">
        <f>(D102*(K102+L102))/1000</f>
        <v>0</v>
      </c>
      <c r="I102" s="49">
        <f>IF(D102=0,0,H102*(1-E102/G102))</f>
        <v>0</v>
      </c>
      <c r="J102" s="49">
        <f t="shared" si="41"/>
        <v>0</v>
      </c>
      <c r="K102" s="53">
        <v>1230</v>
      </c>
      <c r="L102" s="49"/>
      <c r="M102" s="52">
        <v>30</v>
      </c>
      <c r="N102" s="52">
        <v>45</v>
      </c>
      <c r="O102" s="31" t="str">
        <f>IF(AND(B102&gt;0,C102=""),"Ilmoita tuella rahoitettu osuus",IF(C102&gt;100,"Tuella rahoitettu osuus ei voi olla yli 100",IF(AND(B102&gt;0,G102=""),"Pitoaika puuttuu",IF(E102&gt;G102,"Keski-ikä ei voi olla suurempi kuin pitoaika",IF(AND(B102&gt;0,E102=""),"Keski-ikä puuttuu",IF(AND(B102&gt;0,OR(G102&lt;M102,G102&gt;N102)),"Syötetty pitoaika ei ole pitoaikavälin sisällä","OK"))))))</f>
        <v>OK</v>
      </c>
    </row>
    <row r="103" spans="1:15" ht="15.75" thickBot="1" x14ac:dyDescent="0.3">
      <c r="A103" s="38" t="s">
        <v>100</v>
      </c>
      <c r="B103" s="99"/>
      <c r="C103" s="55"/>
      <c r="D103" s="49">
        <f t="shared" si="40"/>
        <v>0</v>
      </c>
      <c r="E103" s="55"/>
      <c r="F103" s="55"/>
      <c r="G103" s="104"/>
      <c r="H103" s="57">
        <f>(D103*(K103+L103))/1000</f>
        <v>0</v>
      </c>
      <c r="I103" s="49">
        <f>IF(D103=0,0,H103*(1-E103/G103))</f>
        <v>0</v>
      </c>
      <c r="J103" s="49">
        <f t="shared" si="41"/>
        <v>0</v>
      </c>
      <c r="K103" s="53">
        <v>1680</v>
      </c>
      <c r="L103" s="49"/>
      <c r="M103" s="52">
        <v>30</v>
      </c>
      <c r="N103" s="52">
        <v>45</v>
      </c>
      <c r="O103" s="31" t="str">
        <f>IF(AND(B103&gt;0,C103=""),"Ilmoita tuella rahoitettu osuus",IF(C103&gt;100,"Tuella rahoitettu osuus ei voi olla yli 100",IF(AND(B103&gt;0,G103=""),"Pitoaika puuttuu",IF(E103&gt;G103,"Keski-ikä ei voi olla suurempi kuin pitoaika",IF(AND(B103&gt;0,E103=""),"Keski-ikä puuttuu",IF(AND(B103&gt;0,OR(G103&lt;M103,G103&gt;N103)),"Syötetty pitoaika ei ole pitoaikavälin sisällä","OK"))))))</f>
        <v>OK</v>
      </c>
    </row>
    <row r="104" spans="1:15" ht="15.75" thickBot="1" x14ac:dyDescent="0.3">
      <c r="A104" s="6" t="s">
        <v>101</v>
      </c>
      <c r="B104" s="100"/>
      <c r="C104" s="101"/>
      <c r="D104" s="32"/>
      <c r="E104" s="101"/>
      <c r="F104" s="101"/>
      <c r="G104" s="105"/>
      <c r="K104" s="24"/>
      <c r="L104" s="22"/>
      <c r="M104" s="24"/>
      <c r="N104" s="24"/>
      <c r="O104"/>
    </row>
    <row r="105" spans="1:15" ht="15.75" thickBot="1" x14ac:dyDescent="0.3">
      <c r="A105" s="38" t="s">
        <v>96</v>
      </c>
      <c r="B105" s="99"/>
      <c r="C105" s="55"/>
      <c r="D105" s="49">
        <f t="shared" ref="D105:D110" si="42">B105*C105/100</f>
        <v>0</v>
      </c>
      <c r="E105" s="55"/>
      <c r="F105" s="55"/>
      <c r="G105" s="104"/>
      <c r="H105" s="57">
        <f t="shared" ref="H105:H110" si="43">(D105*(K105+L105))/1000</f>
        <v>0</v>
      </c>
      <c r="I105" s="49">
        <f t="shared" ref="I105:I110" si="44">IF(D105=0,0,H105*(1-E105/G105))</f>
        <v>0</v>
      </c>
      <c r="J105" s="49">
        <f t="shared" ref="J105:J110" si="45">IF(H105=0,0,H105/G105)</f>
        <v>0</v>
      </c>
      <c r="K105" s="53">
        <v>1230</v>
      </c>
      <c r="L105" s="49"/>
      <c r="M105" s="52">
        <v>30</v>
      </c>
      <c r="N105" s="52">
        <v>45</v>
      </c>
      <c r="O105" s="31" t="str">
        <f t="shared" ref="O105:O110" si="46">IF(AND(B105&gt;0,C105=""),"Ilmoita tuella rahoitettu osuus",IF(C105&gt;100,"Tuella rahoitettu osuus ei voi olla yli 100",IF(AND(B105&gt;0,G105=""),"Pitoaika puuttuu",IF(E105&gt;G105,"Keski-ikä ei voi olla suurempi kuin pitoaika",IF(AND(B105&gt;0,E105=""),"Keski-ikä puuttuu",IF(AND(B105&gt;0,OR(G105&lt;M105,G105&gt;N105)),"Syötetty pitoaika ei ole pitoaikavälin sisällä","OK"))))))</f>
        <v>OK</v>
      </c>
    </row>
    <row r="106" spans="1:15" ht="15.75" thickBot="1" x14ac:dyDescent="0.3">
      <c r="A106" s="38" t="s">
        <v>97</v>
      </c>
      <c r="B106" s="99"/>
      <c r="C106" s="55"/>
      <c r="D106" s="49">
        <f t="shared" si="42"/>
        <v>0</v>
      </c>
      <c r="E106" s="55"/>
      <c r="F106" s="55"/>
      <c r="G106" s="104"/>
      <c r="H106" s="57">
        <f t="shared" si="43"/>
        <v>0</v>
      </c>
      <c r="I106" s="49">
        <f t="shared" si="44"/>
        <v>0</v>
      </c>
      <c r="J106" s="49">
        <f t="shared" si="45"/>
        <v>0</v>
      </c>
      <c r="K106" s="53">
        <v>1390</v>
      </c>
      <c r="L106" s="49"/>
      <c r="M106" s="52">
        <v>30</v>
      </c>
      <c r="N106" s="52">
        <v>45</v>
      </c>
      <c r="O106" s="31" t="str">
        <f t="shared" si="46"/>
        <v>OK</v>
      </c>
    </row>
    <row r="107" spans="1:15" ht="15.75" thickBot="1" x14ac:dyDescent="0.3">
      <c r="A107" s="38" t="s">
        <v>98</v>
      </c>
      <c r="B107" s="99"/>
      <c r="C107" s="55"/>
      <c r="D107" s="49">
        <f t="shared" si="42"/>
        <v>0</v>
      </c>
      <c r="E107" s="55"/>
      <c r="F107" s="55"/>
      <c r="G107" s="104"/>
      <c r="H107" s="57">
        <f t="shared" si="43"/>
        <v>0</v>
      </c>
      <c r="I107" s="49">
        <f t="shared" si="44"/>
        <v>0</v>
      </c>
      <c r="J107" s="49">
        <f t="shared" si="45"/>
        <v>0</v>
      </c>
      <c r="K107" s="53">
        <v>1640</v>
      </c>
      <c r="L107" s="49"/>
      <c r="M107" s="52">
        <v>30</v>
      </c>
      <c r="N107" s="52">
        <v>45</v>
      </c>
      <c r="O107" s="31" t="str">
        <f t="shared" si="46"/>
        <v>OK</v>
      </c>
    </row>
    <row r="108" spans="1:15" ht="15.75" thickBot="1" x14ac:dyDescent="0.3">
      <c r="A108" s="38" t="s">
        <v>99</v>
      </c>
      <c r="B108" s="99"/>
      <c r="C108" s="55"/>
      <c r="D108" s="49">
        <f t="shared" si="42"/>
        <v>0</v>
      </c>
      <c r="E108" s="55"/>
      <c r="F108" s="55"/>
      <c r="G108" s="104"/>
      <c r="H108" s="57">
        <f t="shared" si="43"/>
        <v>0</v>
      </c>
      <c r="I108" s="49">
        <f t="shared" si="44"/>
        <v>0</v>
      </c>
      <c r="J108" s="49">
        <f t="shared" si="45"/>
        <v>0</v>
      </c>
      <c r="K108" s="53">
        <v>1810</v>
      </c>
      <c r="L108" s="49"/>
      <c r="M108" s="52">
        <v>30</v>
      </c>
      <c r="N108" s="52">
        <v>45</v>
      </c>
      <c r="O108" s="31" t="str">
        <f t="shared" si="46"/>
        <v>OK</v>
      </c>
    </row>
    <row r="109" spans="1:15" ht="15.75" thickBot="1" x14ac:dyDescent="0.3">
      <c r="A109" s="38" t="s">
        <v>102</v>
      </c>
      <c r="B109" s="99"/>
      <c r="C109" s="55"/>
      <c r="D109" s="49">
        <f t="shared" si="42"/>
        <v>0</v>
      </c>
      <c r="E109" s="55"/>
      <c r="F109" s="55"/>
      <c r="G109" s="104"/>
      <c r="H109" s="57">
        <f t="shared" si="43"/>
        <v>0</v>
      </c>
      <c r="I109" s="49">
        <f t="shared" si="44"/>
        <v>0</v>
      </c>
      <c r="J109" s="49">
        <f t="shared" si="45"/>
        <v>0</v>
      </c>
      <c r="K109" s="53">
        <v>1970</v>
      </c>
      <c r="L109" s="49"/>
      <c r="M109" s="52">
        <v>30</v>
      </c>
      <c r="N109" s="52">
        <v>45</v>
      </c>
      <c r="O109" s="31" t="str">
        <f t="shared" si="46"/>
        <v>OK</v>
      </c>
    </row>
    <row r="110" spans="1:15" ht="15.75" thickBot="1" x14ac:dyDescent="0.3">
      <c r="A110" s="38" t="s">
        <v>103</v>
      </c>
      <c r="B110" s="99"/>
      <c r="C110" s="55"/>
      <c r="D110" s="49">
        <f t="shared" si="42"/>
        <v>0</v>
      </c>
      <c r="E110" s="55"/>
      <c r="F110" s="55"/>
      <c r="G110" s="104"/>
      <c r="H110" s="57">
        <f t="shared" si="43"/>
        <v>0</v>
      </c>
      <c r="I110" s="49">
        <f t="shared" si="44"/>
        <v>0</v>
      </c>
      <c r="J110" s="49">
        <f t="shared" si="45"/>
        <v>0</v>
      </c>
      <c r="K110" s="53">
        <v>2200</v>
      </c>
      <c r="L110" s="49"/>
      <c r="M110" s="52">
        <v>30</v>
      </c>
      <c r="N110" s="52">
        <v>45</v>
      </c>
      <c r="O110" s="31" t="str">
        <f t="shared" si="46"/>
        <v>OK</v>
      </c>
    </row>
    <row r="111" spans="1:15" ht="15.75" thickBot="1" x14ac:dyDescent="0.3">
      <c r="A111" s="6" t="s">
        <v>104</v>
      </c>
      <c r="B111" s="100"/>
      <c r="C111" s="101"/>
      <c r="D111" s="32"/>
      <c r="E111" s="101"/>
      <c r="F111" s="101"/>
      <c r="G111" s="105"/>
      <c r="K111" s="24"/>
      <c r="L111" s="22"/>
      <c r="M111" s="24"/>
      <c r="N111" s="24"/>
      <c r="O111"/>
    </row>
    <row r="112" spans="1:15" ht="15.75" thickBot="1" x14ac:dyDescent="0.3">
      <c r="A112" s="38" t="s">
        <v>105</v>
      </c>
      <c r="B112" s="99"/>
      <c r="C112" s="55"/>
      <c r="D112" s="49">
        <f t="shared" ref="D112:D117" si="47">B112*C112/100</f>
        <v>0</v>
      </c>
      <c r="E112" s="55"/>
      <c r="F112" s="55"/>
      <c r="G112" s="104"/>
      <c r="H112" s="57">
        <f t="shared" ref="H112:H117" si="48">(D112*(K112+L112))/1000</f>
        <v>0</v>
      </c>
      <c r="I112" s="49">
        <f t="shared" ref="I112:I117" si="49">IF(D112=0,0,H112*(1-E112/G112))</f>
        <v>0</v>
      </c>
      <c r="J112" s="49">
        <f t="shared" ref="J112:J117" si="50">IF(H112=0,0,H112/G112)</f>
        <v>0</v>
      </c>
      <c r="K112" s="52">
        <v>840</v>
      </c>
      <c r="L112" s="49"/>
      <c r="M112" s="52">
        <v>30</v>
      </c>
      <c r="N112" s="52">
        <v>45</v>
      </c>
      <c r="O112" s="31" t="str">
        <f t="shared" ref="O112:O117" si="51">IF(AND(B112&gt;0,C112=""),"Ilmoita tuella rahoitettu osuus",IF(C112&gt;100,"Tuella rahoitettu osuus ei voi olla yli 100",IF(AND(B112&gt;0,G112=""),"Pitoaika puuttuu",IF(E112&gt;G112,"Keski-ikä ei voi olla suurempi kuin pitoaika",IF(AND(B112&gt;0,E112=""),"Keski-ikä puuttuu",IF(AND(B112&gt;0,OR(G112&lt;M112,G112&gt;N112)),"Syötetty pitoaika ei ole pitoaikavälin sisällä","OK"))))))</f>
        <v>OK</v>
      </c>
    </row>
    <row r="113" spans="1:15" ht="15.75" thickBot="1" x14ac:dyDescent="0.3">
      <c r="A113" s="38" t="s">
        <v>106</v>
      </c>
      <c r="B113" s="99"/>
      <c r="C113" s="55"/>
      <c r="D113" s="49">
        <f t="shared" si="47"/>
        <v>0</v>
      </c>
      <c r="E113" s="55"/>
      <c r="F113" s="55"/>
      <c r="G113" s="104"/>
      <c r="H113" s="57">
        <f t="shared" si="48"/>
        <v>0</v>
      </c>
      <c r="I113" s="49">
        <f t="shared" si="49"/>
        <v>0</v>
      </c>
      <c r="J113" s="49">
        <f t="shared" si="50"/>
        <v>0</v>
      </c>
      <c r="K113" s="53">
        <v>1000</v>
      </c>
      <c r="L113" s="49"/>
      <c r="M113" s="52">
        <v>30</v>
      </c>
      <c r="N113" s="52">
        <v>45</v>
      </c>
      <c r="O113" s="31" t="str">
        <f t="shared" si="51"/>
        <v>OK</v>
      </c>
    </row>
    <row r="114" spans="1:15" ht="15.75" thickBot="1" x14ac:dyDescent="0.3">
      <c r="A114" s="38" t="s">
        <v>107</v>
      </c>
      <c r="B114" s="99"/>
      <c r="C114" s="55"/>
      <c r="D114" s="49">
        <f t="shared" si="47"/>
        <v>0</v>
      </c>
      <c r="E114" s="55"/>
      <c r="F114" s="55"/>
      <c r="G114" s="104"/>
      <c r="H114" s="57">
        <f t="shared" si="48"/>
        <v>0</v>
      </c>
      <c r="I114" s="49">
        <f t="shared" si="49"/>
        <v>0</v>
      </c>
      <c r="J114" s="49">
        <f t="shared" si="50"/>
        <v>0</v>
      </c>
      <c r="K114" s="53">
        <v>1150</v>
      </c>
      <c r="L114" s="49"/>
      <c r="M114" s="52">
        <v>30</v>
      </c>
      <c r="N114" s="52">
        <v>45</v>
      </c>
      <c r="O114" s="31" t="str">
        <f t="shared" si="51"/>
        <v>OK</v>
      </c>
    </row>
    <row r="115" spans="1:15" ht="15.75" thickBot="1" x14ac:dyDescent="0.3">
      <c r="A115" s="38" t="s">
        <v>108</v>
      </c>
      <c r="B115" s="99"/>
      <c r="C115" s="55"/>
      <c r="D115" s="49">
        <f t="shared" si="47"/>
        <v>0</v>
      </c>
      <c r="E115" s="55"/>
      <c r="F115" s="55"/>
      <c r="G115" s="104"/>
      <c r="H115" s="57">
        <f t="shared" si="48"/>
        <v>0</v>
      </c>
      <c r="I115" s="49">
        <f t="shared" si="49"/>
        <v>0</v>
      </c>
      <c r="J115" s="49">
        <f t="shared" si="50"/>
        <v>0</v>
      </c>
      <c r="K115" s="53">
        <v>1440</v>
      </c>
      <c r="L115" s="49"/>
      <c r="M115" s="52">
        <v>30</v>
      </c>
      <c r="N115" s="52">
        <v>45</v>
      </c>
      <c r="O115" s="31" t="str">
        <f t="shared" si="51"/>
        <v>OK</v>
      </c>
    </row>
    <row r="116" spans="1:15" ht="15.75" thickBot="1" x14ac:dyDescent="0.3">
      <c r="A116" s="38" t="s">
        <v>109</v>
      </c>
      <c r="B116" s="99"/>
      <c r="C116" s="55"/>
      <c r="D116" s="49">
        <f t="shared" si="47"/>
        <v>0</v>
      </c>
      <c r="E116" s="55"/>
      <c r="F116" s="55"/>
      <c r="G116" s="104"/>
      <c r="H116" s="57">
        <f t="shared" si="48"/>
        <v>0</v>
      </c>
      <c r="I116" s="49">
        <f t="shared" si="49"/>
        <v>0</v>
      </c>
      <c r="J116" s="49">
        <f t="shared" si="50"/>
        <v>0</v>
      </c>
      <c r="K116" s="53">
        <v>1580</v>
      </c>
      <c r="L116" s="49"/>
      <c r="M116" s="52">
        <v>30</v>
      </c>
      <c r="N116" s="52">
        <v>45</v>
      </c>
      <c r="O116" s="31" t="str">
        <f t="shared" si="51"/>
        <v>OK</v>
      </c>
    </row>
    <row r="117" spans="1:15" ht="15.75" thickBot="1" x14ac:dyDescent="0.3">
      <c r="A117" s="38" t="s">
        <v>110</v>
      </c>
      <c r="B117" s="99"/>
      <c r="C117" s="55"/>
      <c r="D117" s="49">
        <f t="shared" si="47"/>
        <v>0</v>
      </c>
      <c r="E117" s="55"/>
      <c r="F117" s="55"/>
      <c r="G117" s="104"/>
      <c r="H117" s="57">
        <f t="shared" si="48"/>
        <v>0</v>
      </c>
      <c r="I117" s="49">
        <f t="shared" si="49"/>
        <v>0</v>
      </c>
      <c r="J117" s="49">
        <f t="shared" si="50"/>
        <v>0</v>
      </c>
      <c r="K117" s="53">
        <v>2040</v>
      </c>
      <c r="L117" s="49"/>
      <c r="M117" s="52">
        <v>30</v>
      </c>
      <c r="N117" s="52">
        <v>45</v>
      </c>
      <c r="O117" s="31" t="str">
        <f t="shared" si="51"/>
        <v>OK</v>
      </c>
    </row>
    <row r="118" spans="1:15" ht="15.75" thickBot="1" x14ac:dyDescent="0.3">
      <c r="A118" s="6" t="s">
        <v>111</v>
      </c>
      <c r="B118" s="100"/>
      <c r="C118" s="101"/>
      <c r="D118" s="32"/>
      <c r="E118" s="101"/>
      <c r="F118" s="101"/>
      <c r="G118" s="105"/>
      <c r="K118" s="24"/>
      <c r="L118" s="22"/>
      <c r="M118" s="24"/>
      <c r="N118" s="24"/>
      <c r="O118"/>
    </row>
    <row r="119" spans="1:15" ht="15.75" thickBot="1" x14ac:dyDescent="0.3">
      <c r="A119" s="38" t="s">
        <v>105</v>
      </c>
      <c r="B119" s="99"/>
      <c r="C119" s="55"/>
      <c r="D119" s="49">
        <f t="shared" ref="D119:D124" si="52">B119*C119/100</f>
        <v>0</v>
      </c>
      <c r="E119" s="55"/>
      <c r="F119" s="55"/>
      <c r="G119" s="104"/>
      <c r="H119" s="57">
        <f t="shared" ref="H119:H124" si="53">(D119*(K119+L119))/1000</f>
        <v>0</v>
      </c>
      <c r="I119" s="49">
        <f t="shared" ref="I119:I124" si="54">IF(D119=0,0,H119*(1-E119/G119))</f>
        <v>0</v>
      </c>
      <c r="J119" s="49">
        <f t="shared" ref="J119:J124" si="55">IF(H119=0,0,H119/G119)</f>
        <v>0</v>
      </c>
      <c r="K119" s="53">
        <v>1430</v>
      </c>
      <c r="L119" s="49"/>
      <c r="M119" s="52">
        <v>30</v>
      </c>
      <c r="N119" s="52">
        <v>45</v>
      </c>
      <c r="O119" s="31" t="str">
        <f t="shared" ref="O119:O124" si="56">IF(AND(B119&gt;0,C119=""),"Ilmoita tuella rahoitettu osuus",IF(C119&gt;100,"Tuella rahoitettu osuus ei voi olla yli 100",IF(AND(B119&gt;0,G119=""),"Pitoaika puuttuu",IF(E119&gt;G119,"Keski-ikä ei voi olla suurempi kuin pitoaika",IF(AND(B119&gt;0,E119=""),"Keski-ikä puuttuu",IF(AND(B119&gt;0,OR(G119&lt;M119,G119&gt;N119)),"Syötetty pitoaika ei ole pitoaikavälin sisällä","OK"))))))</f>
        <v>OK</v>
      </c>
    </row>
    <row r="120" spans="1:15" ht="15.75" thickBot="1" x14ac:dyDescent="0.3">
      <c r="A120" s="38" t="s">
        <v>106</v>
      </c>
      <c r="B120" s="99"/>
      <c r="C120" s="55"/>
      <c r="D120" s="49">
        <f t="shared" si="52"/>
        <v>0</v>
      </c>
      <c r="E120" s="55"/>
      <c r="F120" s="55"/>
      <c r="G120" s="104"/>
      <c r="H120" s="57">
        <f t="shared" si="53"/>
        <v>0</v>
      </c>
      <c r="I120" s="49">
        <f t="shared" si="54"/>
        <v>0</v>
      </c>
      <c r="J120" s="49">
        <f t="shared" si="55"/>
        <v>0</v>
      </c>
      <c r="K120" s="53">
        <v>1630</v>
      </c>
      <c r="L120" s="49"/>
      <c r="M120" s="52">
        <v>30</v>
      </c>
      <c r="N120" s="52">
        <v>45</v>
      </c>
      <c r="O120" s="31" t="str">
        <f t="shared" si="56"/>
        <v>OK</v>
      </c>
    </row>
    <row r="121" spans="1:15" ht="15.75" thickBot="1" x14ac:dyDescent="0.3">
      <c r="A121" s="38" t="s">
        <v>107</v>
      </c>
      <c r="B121" s="99"/>
      <c r="C121" s="55"/>
      <c r="D121" s="49">
        <f t="shared" si="52"/>
        <v>0</v>
      </c>
      <c r="E121" s="55"/>
      <c r="F121" s="55"/>
      <c r="G121" s="104"/>
      <c r="H121" s="57">
        <f t="shared" si="53"/>
        <v>0</v>
      </c>
      <c r="I121" s="49">
        <f t="shared" si="54"/>
        <v>0</v>
      </c>
      <c r="J121" s="49">
        <f t="shared" si="55"/>
        <v>0</v>
      </c>
      <c r="K121" s="53">
        <v>1920</v>
      </c>
      <c r="L121" s="49"/>
      <c r="M121" s="52">
        <v>30</v>
      </c>
      <c r="N121" s="52">
        <v>45</v>
      </c>
      <c r="O121" s="31" t="str">
        <f t="shared" si="56"/>
        <v>OK</v>
      </c>
    </row>
    <row r="122" spans="1:15" ht="15.75" thickBot="1" x14ac:dyDescent="0.3">
      <c r="A122" s="38" t="s">
        <v>108</v>
      </c>
      <c r="B122" s="99"/>
      <c r="C122" s="55"/>
      <c r="D122" s="49">
        <f t="shared" si="52"/>
        <v>0</v>
      </c>
      <c r="E122" s="55"/>
      <c r="F122" s="55"/>
      <c r="G122" s="104"/>
      <c r="H122" s="57">
        <f t="shared" si="53"/>
        <v>0</v>
      </c>
      <c r="I122" s="49">
        <f t="shared" si="54"/>
        <v>0</v>
      </c>
      <c r="J122" s="49">
        <f t="shared" si="55"/>
        <v>0</v>
      </c>
      <c r="K122" s="53">
        <v>2120</v>
      </c>
      <c r="L122" s="49"/>
      <c r="M122" s="52">
        <v>30</v>
      </c>
      <c r="N122" s="52">
        <v>45</v>
      </c>
      <c r="O122" s="31" t="str">
        <f t="shared" si="56"/>
        <v>OK</v>
      </c>
    </row>
    <row r="123" spans="1:15" ht="15.75" thickBot="1" x14ac:dyDescent="0.3">
      <c r="A123" s="38" t="s">
        <v>112</v>
      </c>
      <c r="B123" s="99"/>
      <c r="C123" s="55"/>
      <c r="D123" s="49">
        <f t="shared" si="52"/>
        <v>0</v>
      </c>
      <c r="E123" s="55"/>
      <c r="F123" s="55"/>
      <c r="G123" s="104"/>
      <c r="H123" s="57">
        <f t="shared" si="53"/>
        <v>0</v>
      </c>
      <c r="I123" s="49">
        <f t="shared" si="54"/>
        <v>0</v>
      </c>
      <c r="J123" s="49">
        <f t="shared" si="55"/>
        <v>0</v>
      </c>
      <c r="K123" s="53">
        <v>2300</v>
      </c>
      <c r="L123" s="49"/>
      <c r="M123" s="52">
        <v>30</v>
      </c>
      <c r="N123" s="52">
        <v>45</v>
      </c>
      <c r="O123" s="31" t="str">
        <f t="shared" si="56"/>
        <v>OK</v>
      </c>
    </row>
    <row r="124" spans="1:15" ht="15.75" thickBot="1" x14ac:dyDescent="0.3">
      <c r="A124" s="38" t="s">
        <v>110</v>
      </c>
      <c r="B124" s="99"/>
      <c r="C124" s="55"/>
      <c r="D124" s="49">
        <f t="shared" si="52"/>
        <v>0</v>
      </c>
      <c r="E124" s="55"/>
      <c r="F124" s="55"/>
      <c r="G124" s="104"/>
      <c r="H124" s="57">
        <f t="shared" si="53"/>
        <v>0</v>
      </c>
      <c r="I124" s="49">
        <f t="shared" si="54"/>
        <v>0</v>
      </c>
      <c r="J124" s="49">
        <f t="shared" si="55"/>
        <v>0</v>
      </c>
      <c r="K124" s="53">
        <v>2580</v>
      </c>
      <c r="L124" s="49"/>
      <c r="M124" s="52">
        <v>30</v>
      </c>
      <c r="N124" s="52">
        <v>45</v>
      </c>
      <c r="O124" s="31" t="str">
        <f t="shared" si="56"/>
        <v>OK</v>
      </c>
    </row>
    <row r="125" spans="1:15" ht="15.75" thickBot="1" x14ac:dyDescent="0.3">
      <c r="A125" s="3" t="s">
        <v>113</v>
      </c>
      <c r="B125" s="100"/>
      <c r="C125" s="101"/>
      <c r="D125" s="32"/>
      <c r="E125" s="101"/>
      <c r="F125" s="101"/>
      <c r="G125" s="105"/>
      <c r="K125" s="23"/>
      <c r="L125" s="22"/>
      <c r="M125" s="23"/>
      <c r="N125" s="23"/>
      <c r="O125"/>
    </row>
    <row r="126" spans="1:15" ht="15.75" thickBot="1" x14ac:dyDescent="0.3">
      <c r="A126" s="38" t="s">
        <v>114</v>
      </c>
      <c r="B126" s="99"/>
      <c r="C126" s="55"/>
      <c r="D126" s="49">
        <f t="shared" ref="D126:D128" si="57">B126*C126/100</f>
        <v>0</v>
      </c>
      <c r="E126" s="55"/>
      <c r="F126" s="55"/>
      <c r="G126" s="104"/>
      <c r="H126" s="57">
        <f>(D126*(K126+L126))/1000</f>
        <v>0</v>
      </c>
      <c r="I126" s="49">
        <f>IF(D126=0,0,H126*(1-E126/G126))</f>
        <v>0</v>
      </c>
      <c r="J126" s="49">
        <f t="shared" ref="J126:J128" si="58">IF(H126=0,0,H126/G126)</f>
        <v>0</v>
      </c>
      <c r="K126" s="53">
        <v>2700</v>
      </c>
      <c r="L126" s="49"/>
      <c r="M126" s="52">
        <v>25</v>
      </c>
      <c r="N126" s="52">
        <v>35</v>
      </c>
      <c r="O126" s="31" t="str">
        <f>IF(AND(B126&gt;0,C126=""),"Ilmoita tuella rahoitettu osuus",IF(C126&gt;100,"Tuella rahoitettu osuus ei voi olla yli 100",IF(AND(B126&gt;0,G126=""),"Pitoaika puuttuu",IF(E126&gt;G126,"Keski-ikä ei voi olla suurempi kuin pitoaika",IF(AND(B126&gt;0,E126=""),"Keski-ikä puuttuu",IF(AND(B126&gt;0,OR(G126&lt;M126,G126&gt;N126)),"Syötetty pitoaika ei ole pitoaikavälin sisällä","OK"))))))</f>
        <v>OK</v>
      </c>
    </row>
    <row r="127" spans="1:15" ht="15.75" thickBot="1" x14ac:dyDescent="0.3">
      <c r="A127" s="38" t="s">
        <v>115</v>
      </c>
      <c r="B127" s="99"/>
      <c r="C127" s="55"/>
      <c r="D127" s="49">
        <f t="shared" si="57"/>
        <v>0</v>
      </c>
      <c r="E127" s="55"/>
      <c r="F127" s="55"/>
      <c r="G127" s="104"/>
      <c r="H127" s="57">
        <f>(D127*(K127+L127))/1000</f>
        <v>0</v>
      </c>
      <c r="I127" s="49">
        <f>IF(D127=0,0,H127*(1-E127/G127))</f>
        <v>0</v>
      </c>
      <c r="J127" s="49">
        <f t="shared" si="58"/>
        <v>0</v>
      </c>
      <c r="K127" s="53">
        <v>6300</v>
      </c>
      <c r="L127" s="49"/>
      <c r="M127" s="52">
        <v>35</v>
      </c>
      <c r="N127" s="52">
        <v>50</v>
      </c>
      <c r="O127" s="31" t="str">
        <f>IF(AND(B127&gt;0,C127=""),"Ilmoita tuella rahoitettu osuus",IF(C127&gt;100,"Tuella rahoitettu osuus ei voi olla yli 100",IF(AND(B127&gt;0,G127=""),"Pitoaika puuttuu",IF(E127&gt;G127,"Keski-ikä ei voi olla suurempi kuin pitoaika",IF(AND(B127&gt;0,E127=""),"Keski-ikä puuttuu",IF(AND(B127&gt;0,OR(G127&lt;M127,G127&gt;N127)),"Syötetty pitoaika ei ole pitoaikavälin sisällä","OK"))))))</f>
        <v>OK</v>
      </c>
    </row>
    <row r="128" spans="1:15" ht="15.75" thickBot="1" x14ac:dyDescent="0.3">
      <c r="A128" s="38" t="s">
        <v>116</v>
      </c>
      <c r="B128" s="99"/>
      <c r="C128" s="55"/>
      <c r="D128" s="49">
        <f t="shared" si="57"/>
        <v>0</v>
      </c>
      <c r="E128" s="55"/>
      <c r="F128" s="55"/>
      <c r="G128" s="104"/>
      <c r="H128" s="57">
        <f>(D128*(K128+L128))/1000</f>
        <v>0</v>
      </c>
      <c r="I128" s="49">
        <f>IF(D128=0,0,H128*(1-E128/G128))</f>
        <v>0</v>
      </c>
      <c r="J128" s="49">
        <f t="shared" si="58"/>
        <v>0</v>
      </c>
      <c r="K128" s="53">
        <v>5600</v>
      </c>
      <c r="L128" s="49"/>
      <c r="M128" s="52">
        <v>35</v>
      </c>
      <c r="N128" s="52">
        <v>45</v>
      </c>
      <c r="O128" s="31" t="str">
        <f>IF(AND(B128&gt;0,C128=""),"Ilmoita tuella rahoitettu osuus",IF(C128&gt;100,"Tuella rahoitettu osuus ei voi olla yli 100",IF(AND(B128&gt;0,G128=""),"Pitoaika puuttuu",IF(E128&gt;G128,"Keski-ikä ei voi olla suurempi kuin pitoaika",IF(AND(B128&gt;0,E128=""),"Keski-ikä puuttuu",IF(AND(B128&gt;0,OR(G128&lt;M128,G128&gt;N128)),"Syötetty pitoaika ei ole pitoaikavälin sisällä","OK"))))))</f>
        <v>OK</v>
      </c>
    </row>
    <row r="129" spans="1:15" ht="15.75" thickBot="1" x14ac:dyDescent="0.3">
      <c r="A129" s="3" t="s">
        <v>117</v>
      </c>
      <c r="B129" s="100"/>
      <c r="C129" s="101"/>
      <c r="D129" s="32"/>
      <c r="E129" s="101"/>
      <c r="F129" s="101"/>
      <c r="G129" s="105"/>
      <c r="K129" s="23"/>
      <c r="L129" s="22"/>
      <c r="M129" s="23"/>
      <c r="N129" s="23"/>
      <c r="O129"/>
    </row>
    <row r="130" spans="1:15" ht="15.75" thickBot="1" x14ac:dyDescent="0.3">
      <c r="A130" s="6" t="s">
        <v>118</v>
      </c>
      <c r="B130" s="100"/>
      <c r="C130" s="101"/>
      <c r="D130" s="32"/>
      <c r="E130" s="101"/>
      <c r="F130" s="101"/>
      <c r="G130" s="105"/>
      <c r="K130" s="24"/>
      <c r="L130" s="22"/>
      <c r="M130" s="24"/>
      <c r="N130" s="24"/>
      <c r="O130"/>
    </row>
    <row r="131" spans="1:15" ht="15.75" thickBot="1" x14ac:dyDescent="0.3">
      <c r="A131" s="38" t="s">
        <v>119</v>
      </c>
      <c r="B131" s="99"/>
      <c r="C131" s="55"/>
      <c r="D131" s="49">
        <f t="shared" ref="D131:D141" si="59">B131*C131/100</f>
        <v>0</v>
      </c>
      <c r="E131" s="55"/>
      <c r="F131" s="55"/>
      <c r="G131" s="104"/>
      <c r="H131" s="57">
        <f t="shared" ref="H131:H141" si="60">(D131*(K131+L131))/1000</f>
        <v>0</v>
      </c>
      <c r="I131" s="49">
        <f t="shared" ref="I131:I141" si="61">IF(D131=0,0,H131*(1-E131/G131))</f>
        <v>0</v>
      </c>
      <c r="J131" s="49">
        <f t="shared" ref="J131:J141" si="62">IF(H131=0,0,H131/G131)</f>
        <v>0</v>
      </c>
      <c r="K131" s="53">
        <v>11900</v>
      </c>
      <c r="L131" s="49">
        <f>'Kaivun hintavaikutus'!$C$3</f>
        <v>0</v>
      </c>
      <c r="M131" s="52">
        <v>40</v>
      </c>
      <c r="N131" s="52">
        <v>55</v>
      </c>
      <c r="O131" s="31" t="str">
        <f t="shared" ref="O131:O141" si="63">IF(AND(B131&gt;0,C131=""),"Ilmoita tuella rahoitettu osuus",IF(C131&gt;100,"Tuella rahoitettu osuus ei voi olla yli 100",IF(AND(B131&gt;0,G131=""),"Pitoaika puuttuu",IF(E131&gt;G131,"Keski-ikä ei voi olla suurempi kuin pitoaika",IF(AND(B131&gt;0,E131=""),"Keski-ikä puuttuu",IF(AND(B131&gt;0,OR(G131&lt;M131,G131&gt;N131)),"Syötetty pitoaika ei ole pitoaikavälin sisällä",IF(AND(B131&gt;0,L131=0),"Syötä kaivun hintavaikutus Kaivun hintavaikutus -välilehdelle","OK")))))))</f>
        <v>OK</v>
      </c>
    </row>
    <row r="132" spans="1:15" ht="15.75" thickBot="1" x14ac:dyDescent="0.3">
      <c r="A132" s="38" t="s">
        <v>58</v>
      </c>
      <c r="B132" s="99"/>
      <c r="C132" s="55"/>
      <c r="D132" s="49">
        <f t="shared" si="59"/>
        <v>0</v>
      </c>
      <c r="E132" s="55"/>
      <c r="F132" s="55"/>
      <c r="G132" s="104"/>
      <c r="H132" s="57">
        <f t="shared" si="60"/>
        <v>0</v>
      </c>
      <c r="I132" s="49">
        <f t="shared" si="61"/>
        <v>0</v>
      </c>
      <c r="J132" s="49">
        <f t="shared" si="62"/>
        <v>0</v>
      </c>
      <c r="K132" s="53">
        <v>14600</v>
      </c>
      <c r="L132" s="49">
        <f>'Kaivun hintavaikutus'!$C$3</f>
        <v>0</v>
      </c>
      <c r="M132" s="52">
        <v>40</v>
      </c>
      <c r="N132" s="52">
        <v>55</v>
      </c>
      <c r="O132" s="31" t="str">
        <f t="shared" si="63"/>
        <v>OK</v>
      </c>
    </row>
    <row r="133" spans="1:15" ht="15.75" thickBot="1" x14ac:dyDescent="0.3">
      <c r="A133" s="38" t="s">
        <v>59</v>
      </c>
      <c r="B133" s="99"/>
      <c r="C133" s="55"/>
      <c r="D133" s="49">
        <f t="shared" si="59"/>
        <v>0</v>
      </c>
      <c r="E133" s="55"/>
      <c r="F133" s="55"/>
      <c r="G133" s="104"/>
      <c r="H133" s="57">
        <f t="shared" si="60"/>
        <v>0</v>
      </c>
      <c r="I133" s="49">
        <f t="shared" si="61"/>
        <v>0</v>
      </c>
      <c r="J133" s="49">
        <f t="shared" si="62"/>
        <v>0</v>
      </c>
      <c r="K133" s="53">
        <v>16200</v>
      </c>
      <c r="L133" s="49">
        <f>'Kaivun hintavaikutus'!$C$3</f>
        <v>0</v>
      </c>
      <c r="M133" s="52">
        <v>40</v>
      </c>
      <c r="N133" s="52">
        <v>55</v>
      </c>
      <c r="O133" s="31" t="str">
        <f t="shared" si="63"/>
        <v>OK</v>
      </c>
    </row>
    <row r="134" spans="1:15" ht="15.75" thickBot="1" x14ac:dyDescent="0.3">
      <c r="A134" s="38" t="s">
        <v>60</v>
      </c>
      <c r="B134" s="99"/>
      <c r="C134" s="55"/>
      <c r="D134" s="49">
        <f t="shared" si="59"/>
        <v>0</v>
      </c>
      <c r="E134" s="55"/>
      <c r="F134" s="55"/>
      <c r="G134" s="104"/>
      <c r="H134" s="57">
        <f t="shared" si="60"/>
        <v>0</v>
      </c>
      <c r="I134" s="49">
        <f t="shared" si="61"/>
        <v>0</v>
      </c>
      <c r="J134" s="49">
        <f t="shared" si="62"/>
        <v>0</v>
      </c>
      <c r="K134" s="53">
        <v>17900</v>
      </c>
      <c r="L134" s="49">
        <f>'Kaivun hintavaikutus'!$C$3</f>
        <v>0</v>
      </c>
      <c r="M134" s="52">
        <v>40</v>
      </c>
      <c r="N134" s="52">
        <v>55</v>
      </c>
      <c r="O134" s="31" t="str">
        <f t="shared" si="63"/>
        <v>OK</v>
      </c>
    </row>
    <row r="135" spans="1:15" ht="15.75" thickBot="1" x14ac:dyDescent="0.3">
      <c r="A135" s="38" t="s">
        <v>61</v>
      </c>
      <c r="B135" s="99"/>
      <c r="C135" s="55"/>
      <c r="D135" s="49">
        <f t="shared" si="59"/>
        <v>0</v>
      </c>
      <c r="E135" s="55"/>
      <c r="F135" s="55"/>
      <c r="G135" s="104"/>
      <c r="H135" s="57">
        <f t="shared" si="60"/>
        <v>0</v>
      </c>
      <c r="I135" s="49">
        <f t="shared" si="61"/>
        <v>0</v>
      </c>
      <c r="J135" s="49">
        <f t="shared" si="62"/>
        <v>0</v>
      </c>
      <c r="K135" s="53">
        <v>22400</v>
      </c>
      <c r="L135" s="49">
        <f>'Kaivun hintavaikutus'!$C$3</f>
        <v>0</v>
      </c>
      <c r="M135" s="52">
        <v>40</v>
      </c>
      <c r="N135" s="52">
        <v>55</v>
      </c>
      <c r="O135" s="31" t="str">
        <f t="shared" si="63"/>
        <v>OK</v>
      </c>
    </row>
    <row r="136" spans="1:15" ht="15.75" thickBot="1" x14ac:dyDescent="0.3">
      <c r="A136" s="38" t="s">
        <v>62</v>
      </c>
      <c r="B136" s="99"/>
      <c r="C136" s="55"/>
      <c r="D136" s="49">
        <f t="shared" si="59"/>
        <v>0</v>
      </c>
      <c r="E136" s="55"/>
      <c r="F136" s="55"/>
      <c r="G136" s="104"/>
      <c r="H136" s="57">
        <f t="shared" si="60"/>
        <v>0</v>
      </c>
      <c r="I136" s="49">
        <f t="shared" si="61"/>
        <v>0</v>
      </c>
      <c r="J136" s="49">
        <f t="shared" si="62"/>
        <v>0</v>
      </c>
      <c r="K136" s="53">
        <v>25800</v>
      </c>
      <c r="L136" s="49">
        <f>'Kaivun hintavaikutus'!$C$3</f>
        <v>0</v>
      </c>
      <c r="M136" s="52">
        <v>40</v>
      </c>
      <c r="N136" s="52">
        <v>55</v>
      </c>
      <c r="O136" s="31" t="str">
        <f t="shared" si="63"/>
        <v>OK</v>
      </c>
    </row>
    <row r="137" spans="1:15" ht="15.75" thickBot="1" x14ac:dyDescent="0.3">
      <c r="A137" s="38" t="s">
        <v>63</v>
      </c>
      <c r="B137" s="99"/>
      <c r="C137" s="55"/>
      <c r="D137" s="49">
        <f t="shared" si="59"/>
        <v>0</v>
      </c>
      <c r="E137" s="55"/>
      <c r="F137" s="55"/>
      <c r="G137" s="104"/>
      <c r="H137" s="57">
        <f t="shared" si="60"/>
        <v>0</v>
      </c>
      <c r="I137" s="49">
        <f t="shared" si="61"/>
        <v>0</v>
      </c>
      <c r="J137" s="49">
        <f t="shared" si="62"/>
        <v>0</v>
      </c>
      <c r="K137" s="53">
        <v>29800</v>
      </c>
      <c r="L137" s="49">
        <f>'Kaivun hintavaikutus'!$C$3</f>
        <v>0</v>
      </c>
      <c r="M137" s="52">
        <v>40</v>
      </c>
      <c r="N137" s="52">
        <v>55</v>
      </c>
      <c r="O137" s="31" t="str">
        <f t="shared" si="63"/>
        <v>OK</v>
      </c>
    </row>
    <row r="138" spans="1:15" ht="15.75" thickBot="1" x14ac:dyDescent="0.3">
      <c r="A138" s="38" t="s">
        <v>120</v>
      </c>
      <c r="B138" s="99"/>
      <c r="C138" s="55"/>
      <c r="D138" s="49">
        <f t="shared" si="59"/>
        <v>0</v>
      </c>
      <c r="E138" s="55"/>
      <c r="F138" s="55"/>
      <c r="G138" s="104"/>
      <c r="H138" s="57">
        <f t="shared" si="60"/>
        <v>0</v>
      </c>
      <c r="I138" s="49">
        <f t="shared" si="61"/>
        <v>0</v>
      </c>
      <c r="J138" s="49">
        <f t="shared" si="62"/>
        <v>0</v>
      </c>
      <c r="K138" s="53">
        <v>36500</v>
      </c>
      <c r="L138" s="49">
        <f>'Kaivun hintavaikutus'!$C$3</f>
        <v>0</v>
      </c>
      <c r="M138" s="52">
        <v>40</v>
      </c>
      <c r="N138" s="52">
        <v>55</v>
      </c>
      <c r="O138" s="31" t="str">
        <f t="shared" si="63"/>
        <v>OK</v>
      </c>
    </row>
    <row r="139" spans="1:15" ht="15.75" thickBot="1" x14ac:dyDescent="0.3">
      <c r="A139" s="38" t="s">
        <v>121</v>
      </c>
      <c r="B139" s="99"/>
      <c r="C139" s="55"/>
      <c r="D139" s="49">
        <f t="shared" si="59"/>
        <v>0</v>
      </c>
      <c r="E139" s="55"/>
      <c r="F139" s="55"/>
      <c r="G139" s="104"/>
      <c r="H139" s="57">
        <f t="shared" si="60"/>
        <v>0</v>
      </c>
      <c r="I139" s="49">
        <f t="shared" si="61"/>
        <v>0</v>
      </c>
      <c r="J139" s="49">
        <f t="shared" si="62"/>
        <v>0</v>
      </c>
      <c r="K139" s="53">
        <v>43300</v>
      </c>
      <c r="L139" s="49">
        <f>'Kaivun hintavaikutus'!$C$3</f>
        <v>0</v>
      </c>
      <c r="M139" s="52">
        <v>40</v>
      </c>
      <c r="N139" s="52">
        <v>55</v>
      </c>
      <c r="O139" s="31" t="str">
        <f t="shared" si="63"/>
        <v>OK</v>
      </c>
    </row>
    <row r="140" spans="1:15" ht="15.75" thickBot="1" x14ac:dyDescent="0.3">
      <c r="A140" s="38" t="s">
        <v>122</v>
      </c>
      <c r="B140" s="99"/>
      <c r="C140" s="55"/>
      <c r="D140" s="49">
        <f t="shared" si="59"/>
        <v>0</v>
      </c>
      <c r="E140" s="55"/>
      <c r="F140" s="55"/>
      <c r="G140" s="104"/>
      <c r="H140" s="57">
        <f t="shared" si="60"/>
        <v>0</v>
      </c>
      <c r="I140" s="49">
        <f t="shared" si="61"/>
        <v>0</v>
      </c>
      <c r="J140" s="49">
        <f t="shared" si="62"/>
        <v>0</v>
      </c>
      <c r="K140" s="53">
        <v>52000</v>
      </c>
      <c r="L140" s="49">
        <f>'Kaivun hintavaikutus'!$C$3</f>
        <v>0</v>
      </c>
      <c r="M140" s="52">
        <v>40</v>
      </c>
      <c r="N140" s="52">
        <v>55</v>
      </c>
      <c r="O140" s="31" t="str">
        <f t="shared" si="63"/>
        <v>OK</v>
      </c>
    </row>
    <row r="141" spans="1:15" ht="15.75" thickBot="1" x14ac:dyDescent="0.3">
      <c r="A141" s="38" t="s">
        <v>123</v>
      </c>
      <c r="B141" s="99"/>
      <c r="C141" s="55"/>
      <c r="D141" s="49">
        <f t="shared" si="59"/>
        <v>0</v>
      </c>
      <c r="E141" s="55"/>
      <c r="F141" s="55"/>
      <c r="G141" s="104"/>
      <c r="H141" s="57">
        <f t="shared" si="60"/>
        <v>0</v>
      </c>
      <c r="I141" s="49">
        <f t="shared" si="61"/>
        <v>0</v>
      </c>
      <c r="J141" s="49">
        <f t="shared" si="62"/>
        <v>0</v>
      </c>
      <c r="K141" s="53">
        <v>63500</v>
      </c>
      <c r="L141" s="49">
        <f>'Kaivun hintavaikutus'!$C$3</f>
        <v>0</v>
      </c>
      <c r="M141" s="52">
        <v>40</v>
      </c>
      <c r="N141" s="52">
        <v>55</v>
      </c>
      <c r="O141" s="31" t="str">
        <f t="shared" si="63"/>
        <v>OK</v>
      </c>
    </row>
    <row r="142" spans="1:15" ht="15.75" thickBot="1" x14ac:dyDescent="0.3">
      <c r="A142" s="7" t="s">
        <v>124</v>
      </c>
      <c r="B142" s="100"/>
      <c r="C142" s="101"/>
      <c r="D142" s="32"/>
      <c r="E142" s="101"/>
      <c r="F142" s="101"/>
      <c r="G142" s="105"/>
      <c r="K142" s="24"/>
      <c r="L142" s="22"/>
      <c r="M142" s="24"/>
      <c r="N142" s="24"/>
      <c r="O142"/>
    </row>
    <row r="143" spans="1:15" ht="15.75" thickBot="1" x14ac:dyDescent="0.3">
      <c r="A143" s="38" t="s">
        <v>119</v>
      </c>
      <c r="B143" s="99"/>
      <c r="C143" s="55"/>
      <c r="D143" s="49">
        <f t="shared" ref="D143:D153" si="64">B143*C143/100</f>
        <v>0</v>
      </c>
      <c r="E143" s="55"/>
      <c r="F143" s="55"/>
      <c r="G143" s="104"/>
      <c r="H143" s="57">
        <f t="shared" ref="H143:H153" si="65">(D143*(K143+L143))/1000</f>
        <v>0</v>
      </c>
      <c r="I143" s="49">
        <f t="shared" ref="I143:I153" si="66">IF(D143=0,0,H143*(1-E143/G143))</f>
        <v>0</v>
      </c>
      <c r="J143" s="49">
        <f t="shared" ref="J143:J153" si="67">IF(H143=0,0,H143/G143)</f>
        <v>0</v>
      </c>
      <c r="K143" s="53">
        <v>19400</v>
      </c>
      <c r="L143" s="49">
        <f>'Kaivun hintavaikutus'!$C$3</f>
        <v>0</v>
      </c>
      <c r="M143" s="52">
        <v>40</v>
      </c>
      <c r="N143" s="52">
        <v>55</v>
      </c>
      <c r="O143" s="31" t="str">
        <f t="shared" ref="O143:O153" si="68">IF(AND(B143&gt;0,C143=""),"Ilmoita tuella rahoitettu osuus",IF(C143&gt;100,"Tuella rahoitettu osuus ei voi olla yli 100",IF(AND(B143&gt;0,G143=""),"Pitoaika puuttuu",IF(E143&gt;G143,"Keski-ikä ei voi olla suurempi kuin pitoaika",IF(AND(B143&gt;0,E143=""),"Keski-ikä puuttuu",IF(AND(B143&gt;0,OR(G143&lt;M143,G143&gt;N143)),"Syötetty pitoaika ei ole pitoaikavälin sisällä",IF(AND(B143&gt;0,L143=0),"Syötä kaivun hintavaikutus Kaivun hintavaikutus -välilehdelle","OK")))))))</f>
        <v>OK</v>
      </c>
    </row>
    <row r="144" spans="1:15" ht="15.75" thickBot="1" x14ac:dyDescent="0.3">
      <c r="A144" s="38" t="s">
        <v>58</v>
      </c>
      <c r="B144" s="99"/>
      <c r="C144" s="55"/>
      <c r="D144" s="49">
        <f t="shared" si="64"/>
        <v>0</v>
      </c>
      <c r="E144" s="55"/>
      <c r="F144" s="55"/>
      <c r="G144" s="104"/>
      <c r="H144" s="57">
        <f t="shared" si="65"/>
        <v>0</v>
      </c>
      <c r="I144" s="49">
        <f t="shared" si="66"/>
        <v>0</v>
      </c>
      <c r="J144" s="49">
        <f t="shared" si="67"/>
        <v>0</v>
      </c>
      <c r="K144" s="53">
        <v>21400</v>
      </c>
      <c r="L144" s="49">
        <f>'Kaivun hintavaikutus'!$C$3</f>
        <v>0</v>
      </c>
      <c r="M144" s="52">
        <v>40</v>
      </c>
      <c r="N144" s="52">
        <v>55</v>
      </c>
      <c r="O144" s="31" t="str">
        <f t="shared" si="68"/>
        <v>OK</v>
      </c>
    </row>
    <row r="145" spans="1:15" ht="15.75" thickBot="1" x14ac:dyDescent="0.3">
      <c r="A145" s="38" t="s">
        <v>59</v>
      </c>
      <c r="B145" s="99"/>
      <c r="C145" s="55"/>
      <c r="D145" s="49">
        <f t="shared" si="64"/>
        <v>0</v>
      </c>
      <c r="E145" s="55"/>
      <c r="F145" s="55"/>
      <c r="G145" s="104"/>
      <c r="H145" s="57">
        <f t="shared" si="65"/>
        <v>0</v>
      </c>
      <c r="I145" s="49">
        <f t="shared" si="66"/>
        <v>0</v>
      </c>
      <c r="J145" s="49">
        <f t="shared" si="67"/>
        <v>0</v>
      </c>
      <c r="K145" s="53">
        <v>23200</v>
      </c>
      <c r="L145" s="49">
        <f>'Kaivun hintavaikutus'!$C$3</f>
        <v>0</v>
      </c>
      <c r="M145" s="52">
        <v>40</v>
      </c>
      <c r="N145" s="52">
        <v>55</v>
      </c>
      <c r="O145" s="31" t="str">
        <f t="shared" si="68"/>
        <v>OK</v>
      </c>
    </row>
    <row r="146" spans="1:15" ht="15.75" thickBot="1" x14ac:dyDescent="0.3">
      <c r="A146" s="38" t="s">
        <v>60</v>
      </c>
      <c r="B146" s="99"/>
      <c r="C146" s="55"/>
      <c r="D146" s="49">
        <f t="shared" si="64"/>
        <v>0</v>
      </c>
      <c r="E146" s="55"/>
      <c r="F146" s="55"/>
      <c r="G146" s="104"/>
      <c r="H146" s="57">
        <f t="shared" si="65"/>
        <v>0</v>
      </c>
      <c r="I146" s="49">
        <f t="shared" si="66"/>
        <v>0</v>
      </c>
      <c r="J146" s="49">
        <f t="shared" si="67"/>
        <v>0</v>
      </c>
      <c r="K146" s="53">
        <v>24400</v>
      </c>
      <c r="L146" s="49">
        <f>'Kaivun hintavaikutus'!$C$3</f>
        <v>0</v>
      </c>
      <c r="M146" s="52">
        <v>40</v>
      </c>
      <c r="N146" s="52">
        <v>55</v>
      </c>
      <c r="O146" s="31" t="str">
        <f t="shared" si="68"/>
        <v>OK</v>
      </c>
    </row>
    <row r="147" spans="1:15" ht="15.75" thickBot="1" x14ac:dyDescent="0.3">
      <c r="A147" s="38" t="s">
        <v>61</v>
      </c>
      <c r="B147" s="99"/>
      <c r="C147" s="55"/>
      <c r="D147" s="49">
        <f t="shared" si="64"/>
        <v>0</v>
      </c>
      <c r="E147" s="55"/>
      <c r="F147" s="55"/>
      <c r="G147" s="104"/>
      <c r="H147" s="57">
        <f t="shared" si="65"/>
        <v>0</v>
      </c>
      <c r="I147" s="49">
        <f t="shared" si="66"/>
        <v>0</v>
      </c>
      <c r="J147" s="49">
        <f t="shared" si="67"/>
        <v>0</v>
      </c>
      <c r="K147" s="53">
        <v>27400</v>
      </c>
      <c r="L147" s="49">
        <f>'Kaivun hintavaikutus'!$C$3</f>
        <v>0</v>
      </c>
      <c r="M147" s="52">
        <v>40</v>
      </c>
      <c r="N147" s="52">
        <v>55</v>
      </c>
      <c r="O147" s="31" t="str">
        <f t="shared" si="68"/>
        <v>OK</v>
      </c>
    </row>
    <row r="148" spans="1:15" ht="15.75" thickBot="1" x14ac:dyDescent="0.3">
      <c r="A148" s="38" t="s">
        <v>62</v>
      </c>
      <c r="B148" s="99"/>
      <c r="C148" s="55"/>
      <c r="D148" s="49">
        <f t="shared" si="64"/>
        <v>0</v>
      </c>
      <c r="E148" s="55"/>
      <c r="F148" s="55"/>
      <c r="G148" s="104"/>
      <c r="H148" s="57">
        <f t="shared" si="65"/>
        <v>0</v>
      </c>
      <c r="I148" s="49">
        <f t="shared" si="66"/>
        <v>0</v>
      </c>
      <c r="J148" s="49">
        <f t="shared" si="67"/>
        <v>0</v>
      </c>
      <c r="K148" s="53">
        <v>29700</v>
      </c>
      <c r="L148" s="49">
        <f>'Kaivun hintavaikutus'!$C$3</f>
        <v>0</v>
      </c>
      <c r="M148" s="52">
        <v>40</v>
      </c>
      <c r="N148" s="52">
        <v>55</v>
      </c>
      <c r="O148" s="31" t="str">
        <f t="shared" si="68"/>
        <v>OK</v>
      </c>
    </row>
    <row r="149" spans="1:15" ht="15.75" thickBot="1" x14ac:dyDescent="0.3">
      <c r="A149" s="38" t="s">
        <v>63</v>
      </c>
      <c r="B149" s="99"/>
      <c r="C149" s="55"/>
      <c r="D149" s="49">
        <f t="shared" si="64"/>
        <v>0</v>
      </c>
      <c r="E149" s="55"/>
      <c r="F149" s="55"/>
      <c r="G149" s="104"/>
      <c r="H149" s="57">
        <f t="shared" si="65"/>
        <v>0</v>
      </c>
      <c r="I149" s="49">
        <f t="shared" si="66"/>
        <v>0</v>
      </c>
      <c r="J149" s="49">
        <f t="shared" si="67"/>
        <v>0</v>
      </c>
      <c r="K149" s="53">
        <v>33700</v>
      </c>
      <c r="L149" s="49">
        <f>'Kaivun hintavaikutus'!$C$3</f>
        <v>0</v>
      </c>
      <c r="M149" s="52">
        <v>40</v>
      </c>
      <c r="N149" s="52">
        <v>55</v>
      </c>
      <c r="O149" s="31" t="str">
        <f t="shared" si="68"/>
        <v>OK</v>
      </c>
    </row>
    <row r="150" spans="1:15" ht="15.75" thickBot="1" x14ac:dyDescent="0.3">
      <c r="A150" s="38" t="s">
        <v>120</v>
      </c>
      <c r="B150" s="99"/>
      <c r="C150" s="55"/>
      <c r="D150" s="49">
        <f t="shared" si="64"/>
        <v>0</v>
      </c>
      <c r="E150" s="55"/>
      <c r="F150" s="55"/>
      <c r="G150" s="104"/>
      <c r="H150" s="57">
        <f t="shared" si="65"/>
        <v>0</v>
      </c>
      <c r="I150" s="49">
        <f t="shared" si="66"/>
        <v>0</v>
      </c>
      <c r="J150" s="49">
        <f t="shared" si="67"/>
        <v>0</v>
      </c>
      <c r="K150" s="53">
        <v>40500</v>
      </c>
      <c r="L150" s="49">
        <f>'Kaivun hintavaikutus'!$C$3</f>
        <v>0</v>
      </c>
      <c r="M150" s="52">
        <v>40</v>
      </c>
      <c r="N150" s="52">
        <v>55</v>
      </c>
      <c r="O150" s="31" t="str">
        <f t="shared" si="68"/>
        <v>OK</v>
      </c>
    </row>
    <row r="151" spans="1:15" ht="15.75" thickBot="1" x14ac:dyDescent="0.3">
      <c r="A151" s="38" t="s">
        <v>121</v>
      </c>
      <c r="B151" s="99"/>
      <c r="C151" s="55"/>
      <c r="D151" s="49">
        <f t="shared" si="64"/>
        <v>0</v>
      </c>
      <c r="E151" s="55"/>
      <c r="F151" s="55"/>
      <c r="G151" s="104"/>
      <c r="H151" s="57">
        <f t="shared" si="65"/>
        <v>0</v>
      </c>
      <c r="I151" s="49">
        <f t="shared" si="66"/>
        <v>0</v>
      </c>
      <c r="J151" s="49">
        <f t="shared" si="67"/>
        <v>0</v>
      </c>
      <c r="K151" s="53">
        <v>47200</v>
      </c>
      <c r="L151" s="49">
        <f>'Kaivun hintavaikutus'!$C$3</f>
        <v>0</v>
      </c>
      <c r="M151" s="52">
        <v>40</v>
      </c>
      <c r="N151" s="52">
        <v>55</v>
      </c>
      <c r="O151" s="31" t="str">
        <f t="shared" si="68"/>
        <v>OK</v>
      </c>
    </row>
    <row r="152" spans="1:15" ht="15.75" thickBot="1" x14ac:dyDescent="0.3">
      <c r="A152" s="38" t="s">
        <v>122</v>
      </c>
      <c r="B152" s="99"/>
      <c r="C152" s="55"/>
      <c r="D152" s="49">
        <f t="shared" si="64"/>
        <v>0</v>
      </c>
      <c r="E152" s="55"/>
      <c r="F152" s="55"/>
      <c r="G152" s="104"/>
      <c r="H152" s="57">
        <f t="shared" si="65"/>
        <v>0</v>
      </c>
      <c r="I152" s="49">
        <f t="shared" si="66"/>
        <v>0</v>
      </c>
      <c r="J152" s="49">
        <f t="shared" si="67"/>
        <v>0</v>
      </c>
      <c r="K152" s="53">
        <v>56000</v>
      </c>
      <c r="L152" s="49">
        <f>'Kaivun hintavaikutus'!$C$3</f>
        <v>0</v>
      </c>
      <c r="M152" s="52">
        <v>40</v>
      </c>
      <c r="N152" s="52">
        <v>55</v>
      </c>
      <c r="O152" s="31" t="str">
        <f t="shared" si="68"/>
        <v>OK</v>
      </c>
    </row>
    <row r="153" spans="1:15" ht="15.75" thickBot="1" x14ac:dyDescent="0.3">
      <c r="A153" s="38" t="s">
        <v>123</v>
      </c>
      <c r="B153" s="99"/>
      <c r="C153" s="55"/>
      <c r="D153" s="49">
        <f t="shared" si="64"/>
        <v>0</v>
      </c>
      <c r="E153" s="55"/>
      <c r="F153" s="55"/>
      <c r="G153" s="104"/>
      <c r="H153" s="57">
        <f t="shared" si="65"/>
        <v>0</v>
      </c>
      <c r="I153" s="49">
        <f t="shared" si="66"/>
        <v>0</v>
      </c>
      <c r="J153" s="49">
        <f t="shared" si="67"/>
        <v>0</v>
      </c>
      <c r="K153" s="53">
        <v>67400</v>
      </c>
      <c r="L153" s="49">
        <f>'Kaivun hintavaikutus'!$C$3</f>
        <v>0</v>
      </c>
      <c r="M153" s="52">
        <v>40</v>
      </c>
      <c r="N153" s="52">
        <v>55</v>
      </c>
      <c r="O153" s="31" t="str">
        <f t="shared" si="68"/>
        <v>OK</v>
      </c>
    </row>
    <row r="154" spans="1:15" ht="15.75" thickBot="1" x14ac:dyDescent="0.3">
      <c r="A154" s="3" t="s">
        <v>125</v>
      </c>
      <c r="B154" s="100"/>
      <c r="C154" s="101"/>
      <c r="D154" s="32"/>
      <c r="E154" s="101"/>
      <c r="F154" s="101"/>
      <c r="G154" s="105"/>
      <c r="K154" s="23"/>
      <c r="L154" s="22"/>
      <c r="M154" s="23"/>
      <c r="N154" s="23"/>
      <c r="O154"/>
    </row>
    <row r="155" spans="1:15" ht="15.75" thickBot="1" x14ac:dyDescent="0.3">
      <c r="A155" s="38" t="s">
        <v>126</v>
      </c>
      <c r="B155" s="99"/>
      <c r="C155" s="55"/>
      <c r="D155" s="49">
        <f t="shared" ref="D155:D161" si="69">B155*C155/100</f>
        <v>0</v>
      </c>
      <c r="E155" s="55"/>
      <c r="F155" s="55"/>
      <c r="G155" s="104"/>
      <c r="H155" s="57">
        <f t="shared" ref="H155:H161" si="70">(D155*(K155+L155))/1000</f>
        <v>0</v>
      </c>
      <c r="I155" s="49">
        <f t="shared" ref="I155:I161" si="71">IF(D155=0,0,H155*(1-E155/G155))</f>
        <v>0</v>
      </c>
      <c r="J155" s="49">
        <f t="shared" ref="J155:J161" si="72">IF(H155=0,0,H155/G155)</f>
        <v>0</v>
      </c>
      <c r="K155" s="53">
        <v>26800</v>
      </c>
      <c r="L155" s="49"/>
      <c r="M155" s="52">
        <v>40</v>
      </c>
      <c r="N155" s="52">
        <v>55</v>
      </c>
      <c r="O155" s="31" t="str">
        <f t="shared" ref="O155:O161" si="73">IF(AND(B155&gt;0,C155=""),"Ilmoita tuella rahoitettu osuus",IF(C155&gt;100,"Tuella rahoitettu osuus ei voi olla yli 100",IF(AND(B155&gt;0,G155=""),"Pitoaika puuttuu",IF(E155&gt;G155,"Keski-ikä ei voi olla suurempi kuin pitoaika",IF(AND(B155&gt;0,E155=""),"Keski-ikä puuttuu",IF(AND(B155&gt;0,OR(G155&lt;M155,G155&gt;N155)),"Syötetty pitoaika ei ole pitoaikavälin sisällä","OK"))))))</f>
        <v>OK</v>
      </c>
    </row>
    <row r="156" spans="1:15" ht="15.75" thickBot="1" x14ac:dyDescent="0.3">
      <c r="A156" s="38" t="s">
        <v>127</v>
      </c>
      <c r="B156" s="99"/>
      <c r="C156" s="55"/>
      <c r="D156" s="49">
        <f t="shared" si="69"/>
        <v>0</v>
      </c>
      <c r="E156" s="55"/>
      <c r="F156" s="55"/>
      <c r="G156" s="104"/>
      <c r="H156" s="57">
        <f t="shared" si="70"/>
        <v>0</v>
      </c>
      <c r="I156" s="49">
        <f t="shared" si="71"/>
        <v>0</v>
      </c>
      <c r="J156" s="49">
        <f t="shared" si="72"/>
        <v>0</v>
      </c>
      <c r="K156" s="53">
        <v>28700</v>
      </c>
      <c r="L156" s="49"/>
      <c r="M156" s="52">
        <v>40</v>
      </c>
      <c r="N156" s="52">
        <v>55</v>
      </c>
      <c r="O156" s="31" t="str">
        <f t="shared" si="73"/>
        <v>OK</v>
      </c>
    </row>
    <row r="157" spans="1:15" ht="15.75" thickBot="1" x14ac:dyDescent="0.3">
      <c r="A157" s="38" t="s">
        <v>69</v>
      </c>
      <c r="B157" s="99"/>
      <c r="C157" s="55"/>
      <c r="D157" s="49">
        <f t="shared" si="69"/>
        <v>0</v>
      </c>
      <c r="E157" s="55"/>
      <c r="F157" s="55"/>
      <c r="G157" s="104"/>
      <c r="H157" s="57">
        <f t="shared" si="70"/>
        <v>0</v>
      </c>
      <c r="I157" s="49">
        <f t="shared" si="71"/>
        <v>0</v>
      </c>
      <c r="J157" s="49">
        <f t="shared" si="72"/>
        <v>0</v>
      </c>
      <c r="K157" s="53">
        <v>31000</v>
      </c>
      <c r="L157" s="49"/>
      <c r="M157" s="52">
        <v>40</v>
      </c>
      <c r="N157" s="52">
        <v>55</v>
      </c>
      <c r="O157" s="31" t="str">
        <f t="shared" si="73"/>
        <v>OK</v>
      </c>
    </row>
    <row r="158" spans="1:15" ht="15.75" thickBot="1" x14ac:dyDescent="0.3">
      <c r="A158" s="38" t="s">
        <v>70</v>
      </c>
      <c r="B158" s="99"/>
      <c r="C158" s="55"/>
      <c r="D158" s="49">
        <f t="shared" si="69"/>
        <v>0</v>
      </c>
      <c r="E158" s="55"/>
      <c r="F158" s="55"/>
      <c r="G158" s="104"/>
      <c r="H158" s="57">
        <f t="shared" si="70"/>
        <v>0</v>
      </c>
      <c r="I158" s="49">
        <f t="shared" si="71"/>
        <v>0</v>
      </c>
      <c r="J158" s="49">
        <f t="shared" si="72"/>
        <v>0</v>
      </c>
      <c r="K158" s="53">
        <v>33700</v>
      </c>
      <c r="L158" s="49"/>
      <c r="M158" s="52">
        <v>40</v>
      </c>
      <c r="N158" s="52">
        <v>55</v>
      </c>
      <c r="O158" s="31" t="str">
        <f t="shared" si="73"/>
        <v>OK</v>
      </c>
    </row>
    <row r="159" spans="1:15" ht="15.75" thickBot="1" x14ac:dyDescent="0.3">
      <c r="A159" s="38" t="s">
        <v>71</v>
      </c>
      <c r="B159" s="99"/>
      <c r="C159" s="55"/>
      <c r="D159" s="49">
        <f t="shared" si="69"/>
        <v>0</v>
      </c>
      <c r="E159" s="55"/>
      <c r="F159" s="55"/>
      <c r="G159" s="104"/>
      <c r="H159" s="57">
        <f t="shared" si="70"/>
        <v>0</v>
      </c>
      <c r="I159" s="49">
        <f t="shared" si="71"/>
        <v>0</v>
      </c>
      <c r="J159" s="49">
        <f t="shared" si="72"/>
        <v>0</v>
      </c>
      <c r="K159" s="53">
        <v>36900</v>
      </c>
      <c r="L159" s="49"/>
      <c r="M159" s="52">
        <v>40</v>
      </c>
      <c r="N159" s="52">
        <v>55</v>
      </c>
      <c r="O159" s="31" t="str">
        <f t="shared" si="73"/>
        <v>OK</v>
      </c>
    </row>
    <row r="160" spans="1:15" ht="15.75" thickBot="1" x14ac:dyDescent="0.3">
      <c r="A160" s="38" t="s">
        <v>128</v>
      </c>
      <c r="B160" s="99"/>
      <c r="C160" s="55"/>
      <c r="D160" s="49">
        <f t="shared" si="69"/>
        <v>0</v>
      </c>
      <c r="E160" s="55"/>
      <c r="F160" s="55"/>
      <c r="G160" s="104"/>
      <c r="H160" s="57">
        <f t="shared" si="70"/>
        <v>0</v>
      </c>
      <c r="I160" s="49">
        <f t="shared" si="71"/>
        <v>0</v>
      </c>
      <c r="J160" s="49">
        <f t="shared" si="72"/>
        <v>0</v>
      </c>
      <c r="K160" s="53">
        <v>42000</v>
      </c>
      <c r="L160" s="49"/>
      <c r="M160" s="52">
        <v>40</v>
      </c>
      <c r="N160" s="52">
        <v>55</v>
      </c>
      <c r="O160" s="31" t="str">
        <f t="shared" si="73"/>
        <v>OK</v>
      </c>
    </row>
    <row r="161" spans="1:15" ht="15.75" thickBot="1" x14ac:dyDescent="0.3">
      <c r="A161" s="38" t="s">
        <v>129</v>
      </c>
      <c r="B161" s="99"/>
      <c r="C161" s="55"/>
      <c r="D161" s="49">
        <f t="shared" si="69"/>
        <v>0</v>
      </c>
      <c r="E161" s="55"/>
      <c r="F161" s="55"/>
      <c r="G161" s="104"/>
      <c r="H161" s="57">
        <f t="shared" si="70"/>
        <v>0</v>
      </c>
      <c r="I161" s="49">
        <f t="shared" si="71"/>
        <v>0</v>
      </c>
      <c r="J161" s="49">
        <f t="shared" si="72"/>
        <v>0</v>
      </c>
      <c r="K161" s="53">
        <v>47500</v>
      </c>
      <c r="L161" s="49"/>
      <c r="M161" s="52">
        <v>40</v>
      </c>
      <c r="N161" s="52">
        <v>55</v>
      </c>
      <c r="O161" s="31" t="str">
        <f t="shared" si="73"/>
        <v>OK</v>
      </c>
    </row>
    <row r="162" spans="1:15" ht="15.75" thickBot="1" x14ac:dyDescent="0.3">
      <c r="A162" s="6" t="s">
        <v>130</v>
      </c>
      <c r="B162" s="100"/>
      <c r="C162" s="101"/>
      <c r="D162" s="32"/>
      <c r="E162" s="101"/>
      <c r="F162" s="101"/>
      <c r="G162" s="105"/>
      <c r="K162" s="24"/>
      <c r="L162" s="22"/>
      <c r="M162" s="24"/>
      <c r="N162" s="24"/>
      <c r="O162"/>
    </row>
    <row r="163" spans="1:15" ht="15.75" thickBot="1" x14ac:dyDescent="0.3">
      <c r="A163" s="38" t="s">
        <v>131</v>
      </c>
      <c r="B163" s="99"/>
      <c r="C163" s="55"/>
      <c r="D163" s="49">
        <f t="shared" ref="D163:D169" si="74">B163*C163/100</f>
        <v>0</v>
      </c>
      <c r="E163" s="55"/>
      <c r="F163" s="55"/>
      <c r="G163" s="104"/>
      <c r="H163" s="57">
        <f t="shared" ref="H163:H169" si="75">(D163*(K163+L163))/1000</f>
        <v>0</v>
      </c>
      <c r="I163" s="49">
        <f t="shared" ref="I163:I169" si="76">IF(D163=0,0,H163*(1-E163/G163))</f>
        <v>0</v>
      </c>
      <c r="J163" s="49">
        <f t="shared" ref="J163:J169" si="77">IF(H163=0,0,H163/G163)</f>
        <v>0</v>
      </c>
      <c r="K163" s="53">
        <v>66200</v>
      </c>
      <c r="L163" s="49"/>
      <c r="M163" s="52">
        <v>40</v>
      </c>
      <c r="N163" s="52">
        <v>55</v>
      </c>
      <c r="O163" s="31" t="str">
        <f t="shared" ref="O163:O169" si="78">IF(AND(B163&gt;0,C163=""),"Ilmoita tuella rahoitettu osuus",IF(C163&gt;100,"Tuella rahoitettu osuus ei voi olla yli 100",IF(AND(B163&gt;0,G163=""),"Pitoaika puuttuu",IF(E163&gt;G163,"Keski-ikä ei voi olla suurempi kuin pitoaika",IF(AND(B163&gt;0,E163=""),"Keski-ikä puuttuu",IF(AND(B163&gt;0,OR(G163&lt;M163,G163&gt;N163)),"Syötetty pitoaika ei ole pitoaikavälin sisällä","OK"))))))</f>
        <v>OK</v>
      </c>
    </row>
    <row r="164" spans="1:15" ht="15.75" thickBot="1" x14ac:dyDescent="0.3">
      <c r="A164" s="38" t="s">
        <v>132</v>
      </c>
      <c r="B164" s="99"/>
      <c r="C164" s="55"/>
      <c r="D164" s="49">
        <f t="shared" si="74"/>
        <v>0</v>
      </c>
      <c r="E164" s="55"/>
      <c r="F164" s="55"/>
      <c r="G164" s="104"/>
      <c r="H164" s="57">
        <f t="shared" si="75"/>
        <v>0</v>
      </c>
      <c r="I164" s="49">
        <f t="shared" si="76"/>
        <v>0</v>
      </c>
      <c r="J164" s="49">
        <f t="shared" si="77"/>
        <v>0</v>
      </c>
      <c r="K164" s="53">
        <v>86900</v>
      </c>
      <c r="L164" s="49"/>
      <c r="M164" s="52">
        <v>40</v>
      </c>
      <c r="N164" s="52">
        <v>55</v>
      </c>
      <c r="O164" s="31" t="str">
        <f t="shared" si="78"/>
        <v>OK</v>
      </c>
    </row>
    <row r="165" spans="1:15" ht="15.75" thickBot="1" x14ac:dyDescent="0.3">
      <c r="A165" s="38" t="s">
        <v>77</v>
      </c>
      <c r="B165" s="99"/>
      <c r="C165" s="55"/>
      <c r="D165" s="49">
        <f t="shared" si="74"/>
        <v>0</v>
      </c>
      <c r="E165" s="55"/>
      <c r="F165" s="55"/>
      <c r="G165" s="104"/>
      <c r="H165" s="57">
        <f t="shared" si="75"/>
        <v>0</v>
      </c>
      <c r="I165" s="49">
        <f t="shared" si="76"/>
        <v>0</v>
      </c>
      <c r="J165" s="49">
        <f t="shared" si="77"/>
        <v>0</v>
      </c>
      <c r="K165" s="53">
        <v>89800</v>
      </c>
      <c r="L165" s="49"/>
      <c r="M165" s="52">
        <v>40</v>
      </c>
      <c r="N165" s="52">
        <v>55</v>
      </c>
      <c r="O165" s="31" t="str">
        <f t="shared" si="78"/>
        <v>OK</v>
      </c>
    </row>
    <row r="166" spans="1:15" ht="15.75" thickBot="1" x14ac:dyDescent="0.3">
      <c r="A166" s="38" t="s">
        <v>78</v>
      </c>
      <c r="B166" s="99"/>
      <c r="C166" s="55"/>
      <c r="D166" s="49">
        <f t="shared" si="74"/>
        <v>0</v>
      </c>
      <c r="E166" s="55"/>
      <c r="F166" s="55"/>
      <c r="G166" s="104"/>
      <c r="H166" s="57">
        <f t="shared" si="75"/>
        <v>0</v>
      </c>
      <c r="I166" s="49">
        <f t="shared" si="76"/>
        <v>0</v>
      </c>
      <c r="J166" s="49">
        <f t="shared" si="77"/>
        <v>0</v>
      </c>
      <c r="K166" s="53">
        <v>93200</v>
      </c>
      <c r="L166" s="49"/>
      <c r="M166" s="52">
        <v>40</v>
      </c>
      <c r="N166" s="52">
        <v>55</v>
      </c>
      <c r="O166" s="31" t="str">
        <f t="shared" si="78"/>
        <v>OK</v>
      </c>
    </row>
    <row r="167" spans="1:15" ht="15.75" thickBot="1" x14ac:dyDescent="0.3">
      <c r="A167" s="38" t="s">
        <v>79</v>
      </c>
      <c r="B167" s="99"/>
      <c r="C167" s="55"/>
      <c r="D167" s="49">
        <f t="shared" si="74"/>
        <v>0</v>
      </c>
      <c r="E167" s="55"/>
      <c r="F167" s="55"/>
      <c r="G167" s="104"/>
      <c r="H167" s="57">
        <f t="shared" si="75"/>
        <v>0</v>
      </c>
      <c r="I167" s="49">
        <f t="shared" si="76"/>
        <v>0</v>
      </c>
      <c r="J167" s="49">
        <f t="shared" si="77"/>
        <v>0</v>
      </c>
      <c r="K167" s="53">
        <v>97300</v>
      </c>
      <c r="L167" s="49"/>
      <c r="M167" s="52">
        <v>40</v>
      </c>
      <c r="N167" s="52">
        <v>55</v>
      </c>
      <c r="O167" s="31" t="str">
        <f t="shared" si="78"/>
        <v>OK</v>
      </c>
    </row>
    <row r="168" spans="1:15" ht="15.75" thickBot="1" x14ac:dyDescent="0.3">
      <c r="A168" s="38" t="s">
        <v>133</v>
      </c>
      <c r="B168" s="99"/>
      <c r="C168" s="55"/>
      <c r="D168" s="49">
        <f t="shared" si="74"/>
        <v>0</v>
      </c>
      <c r="E168" s="55"/>
      <c r="F168" s="55"/>
      <c r="G168" s="104"/>
      <c r="H168" s="57">
        <f t="shared" si="75"/>
        <v>0</v>
      </c>
      <c r="I168" s="49">
        <f t="shared" si="76"/>
        <v>0</v>
      </c>
      <c r="J168" s="49">
        <f t="shared" si="77"/>
        <v>0</v>
      </c>
      <c r="K168" s="53">
        <v>103700</v>
      </c>
      <c r="L168" s="49"/>
      <c r="M168" s="52">
        <v>40</v>
      </c>
      <c r="N168" s="52">
        <v>55</v>
      </c>
      <c r="O168" s="31" t="str">
        <f t="shared" si="78"/>
        <v>OK</v>
      </c>
    </row>
    <row r="169" spans="1:15" ht="15.75" thickBot="1" x14ac:dyDescent="0.3">
      <c r="A169" s="38" t="s">
        <v>134</v>
      </c>
      <c r="B169" s="99"/>
      <c r="C169" s="55"/>
      <c r="D169" s="49">
        <f t="shared" si="74"/>
        <v>0</v>
      </c>
      <c r="E169" s="55"/>
      <c r="F169" s="55"/>
      <c r="G169" s="104"/>
      <c r="H169" s="57">
        <f t="shared" si="75"/>
        <v>0</v>
      </c>
      <c r="I169" s="49">
        <f t="shared" si="76"/>
        <v>0</v>
      </c>
      <c r="J169" s="49">
        <f t="shared" si="77"/>
        <v>0</v>
      </c>
      <c r="K169" s="53">
        <v>108700</v>
      </c>
      <c r="L169" s="49"/>
      <c r="M169" s="52">
        <v>40</v>
      </c>
      <c r="N169" s="52">
        <v>55</v>
      </c>
      <c r="O169" s="31" t="str">
        <f t="shared" si="78"/>
        <v>OK</v>
      </c>
    </row>
    <row r="170" spans="1:15" ht="15.75" thickBot="1" x14ac:dyDescent="0.3">
      <c r="A170" s="8" t="s">
        <v>81</v>
      </c>
      <c r="B170" s="100"/>
      <c r="C170" s="101"/>
      <c r="D170" s="32"/>
      <c r="E170" s="101"/>
      <c r="F170" s="101"/>
      <c r="G170" s="105"/>
      <c r="K170" s="24"/>
      <c r="L170" s="22"/>
      <c r="M170" s="24"/>
      <c r="N170" s="24"/>
      <c r="O170"/>
    </row>
    <row r="171" spans="1:15" ht="15.75" thickBot="1" x14ac:dyDescent="0.3">
      <c r="A171" s="38" t="s">
        <v>81</v>
      </c>
      <c r="B171" s="99"/>
      <c r="C171" s="55"/>
      <c r="D171" s="49">
        <f t="shared" ref="D171:D172" si="79">B171*C171/100</f>
        <v>0</v>
      </c>
      <c r="E171" s="55"/>
      <c r="F171" s="55"/>
      <c r="G171" s="104"/>
      <c r="H171" s="57">
        <f>(D171*(K171+L171))/1000</f>
        <v>0</v>
      </c>
      <c r="I171" s="49">
        <f>IF(D171=0,0,H171*(1-E171/G171))</f>
        <v>0</v>
      </c>
      <c r="J171" s="49">
        <f t="shared" ref="J171:J172" si="80">IF(H171=0,0,H171/G171)</f>
        <v>0</v>
      </c>
      <c r="K171" s="53">
        <v>1960</v>
      </c>
      <c r="L171" s="49"/>
      <c r="M171" s="52">
        <v>40</v>
      </c>
      <c r="N171" s="52">
        <v>55</v>
      </c>
      <c r="O171" s="31" t="str">
        <f>IF(AND(B171&gt;0,C171=""),"Ilmoita tuella rahoitettu osuus",IF(C171&gt;100,"Tuella rahoitettu osuus ei voi olla yli 100",IF(AND(B171&gt;0,G171=""),"Pitoaika puuttuu",IF(E171&gt;G171,"Keski-ikä ei voi olla suurempi kuin pitoaika",IF(AND(B171&gt;0,E171=""),"Keski-ikä puuttuu",IF(AND(B171&gt;0,OR(G171&lt;M171,G171&gt;N171)),"Syötetty pitoaika ei ole pitoaikavälin sisällä","OK"))))))</f>
        <v>OK</v>
      </c>
    </row>
    <row r="172" spans="1:15" ht="15.75" thickBot="1" x14ac:dyDescent="0.3">
      <c r="A172" s="38" t="s">
        <v>82</v>
      </c>
      <c r="B172" s="99"/>
      <c r="C172" s="55"/>
      <c r="D172" s="49">
        <f t="shared" si="79"/>
        <v>0</v>
      </c>
      <c r="E172" s="55"/>
      <c r="F172" s="55"/>
      <c r="G172" s="104"/>
      <c r="H172" s="57">
        <f>(D172*(K172+L172))/1000</f>
        <v>0</v>
      </c>
      <c r="I172" s="49">
        <f>IF(D172=0,0,H172*(1-E172/G172))</f>
        <v>0</v>
      </c>
      <c r="J172" s="49">
        <f t="shared" si="80"/>
        <v>0</v>
      </c>
      <c r="K172" s="53">
        <v>2340</v>
      </c>
      <c r="L172" s="49"/>
      <c r="M172" s="52">
        <v>40</v>
      </c>
      <c r="N172" s="52">
        <v>55</v>
      </c>
      <c r="O172" s="31" t="str">
        <f>IF(AND(B172&gt;0,C172=""),"Ilmoita tuella rahoitettu osuus",IF(C172&gt;100,"Tuella rahoitettu osuus ei voi olla yli 100",IF(AND(B172&gt;0,G172=""),"Pitoaika puuttuu",IF(E172&gt;G172,"Keski-ikä ei voi olla suurempi kuin pitoaika",IF(AND(B172&gt;0,E172=""),"Keski-ikä puuttuu",IF(AND(B172&gt;0,OR(G172&lt;M172,G172&gt;N172)),"Syötetty pitoaika ei ole pitoaikavälin sisällä","OK"))))))</f>
        <v>OK</v>
      </c>
    </row>
    <row r="173" spans="1:15" ht="15.75" thickBot="1" x14ac:dyDescent="0.3">
      <c r="A173" s="3" t="s">
        <v>135</v>
      </c>
      <c r="B173" s="100"/>
      <c r="C173" s="101"/>
      <c r="D173" s="32"/>
      <c r="E173" s="101"/>
      <c r="F173" s="101"/>
      <c r="G173" s="105"/>
      <c r="K173" s="23"/>
      <c r="L173" s="22"/>
      <c r="M173" s="23"/>
      <c r="N173" s="23"/>
      <c r="O173"/>
    </row>
    <row r="174" spans="1:15" ht="15.75" thickBot="1" x14ac:dyDescent="0.3">
      <c r="A174" s="6" t="s">
        <v>136</v>
      </c>
      <c r="B174" s="100"/>
      <c r="C174" s="101"/>
      <c r="D174" s="32"/>
      <c r="E174" s="101"/>
      <c r="F174" s="101"/>
      <c r="G174" s="105"/>
      <c r="K174" s="24"/>
      <c r="L174" s="22"/>
      <c r="M174" s="24"/>
      <c r="N174" s="24"/>
      <c r="O174"/>
    </row>
    <row r="175" spans="1:15" ht="15.75" thickBot="1" x14ac:dyDescent="0.3">
      <c r="A175" s="38" t="s">
        <v>137</v>
      </c>
      <c r="B175" s="99"/>
      <c r="C175" s="55"/>
      <c r="D175" s="49">
        <f t="shared" ref="D175:D178" si="81">B175*C175/100</f>
        <v>0</v>
      </c>
      <c r="E175" s="55"/>
      <c r="F175" s="55"/>
      <c r="G175" s="104"/>
      <c r="H175" s="57">
        <f>(D175*(K175+L175))/1000</f>
        <v>0</v>
      </c>
      <c r="I175" s="49">
        <f>IF(D175=0,0,H175*(1-E175/G175))</f>
        <v>0</v>
      </c>
      <c r="J175" s="49">
        <f t="shared" ref="J175:J178" si="82">IF(H175=0,0,H175/G175)</f>
        <v>0</v>
      </c>
      <c r="K175" s="53">
        <v>1370</v>
      </c>
      <c r="L175" s="49"/>
      <c r="M175" s="52">
        <v>35</v>
      </c>
      <c r="N175" s="52">
        <v>50</v>
      </c>
      <c r="O175" s="31" t="str">
        <f>IF(AND(B175&gt;0,C175=""),"Ilmoita tuella rahoitettu osuus",IF(C175&gt;100,"Tuella rahoitettu osuus ei voi olla yli 100",IF(AND(B175&gt;0,G175=""),"Pitoaika puuttuu",IF(E175&gt;G175,"Keski-ikä ei voi olla suurempi kuin pitoaika",IF(AND(B175&gt;0,E175=""),"Keski-ikä puuttuu",IF(AND(B175&gt;0,OR(G175&lt;M175,G175&gt;N175)),"Syötetty pitoaika ei ole pitoaikavälin sisällä","OK"))))))</f>
        <v>OK</v>
      </c>
    </row>
    <row r="176" spans="1:15" ht="15.75" thickBot="1" x14ac:dyDescent="0.3">
      <c r="A176" s="38" t="s">
        <v>138</v>
      </c>
      <c r="B176" s="99"/>
      <c r="C176" s="55"/>
      <c r="D176" s="49">
        <f t="shared" si="81"/>
        <v>0</v>
      </c>
      <c r="E176" s="55"/>
      <c r="F176" s="55"/>
      <c r="G176" s="104"/>
      <c r="H176" s="57">
        <f>(D176*(K176+L176))/1000</f>
        <v>0</v>
      </c>
      <c r="I176" s="49">
        <f>IF(D176=0,0,H176*(1-E176/G176))</f>
        <v>0</v>
      </c>
      <c r="J176" s="49">
        <f t="shared" si="82"/>
        <v>0</v>
      </c>
      <c r="K176" s="52">
        <v>640</v>
      </c>
      <c r="L176" s="49"/>
      <c r="M176" s="52">
        <v>35</v>
      </c>
      <c r="N176" s="52">
        <v>50</v>
      </c>
      <c r="O176" s="31" t="str">
        <f>IF(AND(B176&gt;0,C176=""),"Ilmoita tuella rahoitettu osuus",IF(C176&gt;100,"Tuella rahoitettu osuus ei voi olla yli 100",IF(AND(B176&gt;0,G176=""),"Pitoaika puuttuu",IF(E176&gt;G176,"Keski-ikä ei voi olla suurempi kuin pitoaika",IF(AND(B176&gt;0,E176=""),"Keski-ikä puuttuu",IF(AND(B176&gt;0,OR(G176&lt;M176,G176&gt;N176)),"Syötetty pitoaika ei ole pitoaikavälin sisällä","OK"))))))</f>
        <v>OK</v>
      </c>
    </row>
    <row r="177" spans="1:15" ht="15.75" thickBot="1" x14ac:dyDescent="0.3">
      <c r="A177" s="38" t="s">
        <v>139</v>
      </c>
      <c r="B177" s="99"/>
      <c r="C177" s="55"/>
      <c r="D177" s="49">
        <f t="shared" si="81"/>
        <v>0</v>
      </c>
      <c r="E177" s="55"/>
      <c r="F177" s="55"/>
      <c r="G177" s="104"/>
      <c r="H177" s="57">
        <f>(D177*(K177+L177))/1000</f>
        <v>0</v>
      </c>
      <c r="I177" s="49">
        <f>IF(D177=0,0,H177*(1-E177/G177))</f>
        <v>0</v>
      </c>
      <c r="J177" s="49">
        <f t="shared" si="82"/>
        <v>0</v>
      </c>
      <c r="K177" s="52">
        <v>830</v>
      </c>
      <c r="L177" s="49"/>
      <c r="M177" s="52">
        <v>35</v>
      </c>
      <c r="N177" s="52">
        <v>50</v>
      </c>
      <c r="O177" s="31" t="str">
        <f>IF(AND(B177&gt;0,C177=""),"Ilmoita tuella rahoitettu osuus",IF(C177&gt;100,"Tuella rahoitettu osuus ei voi olla yli 100",IF(AND(B177&gt;0,G177=""),"Pitoaika puuttuu",IF(E177&gt;G177,"Keski-ikä ei voi olla suurempi kuin pitoaika",IF(AND(B177&gt;0,E177=""),"Keski-ikä puuttuu",IF(AND(B177&gt;0,OR(G177&lt;M177,G177&gt;N177)),"Syötetty pitoaika ei ole pitoaikavälin sisällä","OK"))))))</f>
        <v>OK</v>
      </c>
    </row>
    <row r="178" spans="1:15" ht="15.75" thickBot="1" x14ac:dyDescent="0.3">
      <c r="A178" s="38" t="s">
        <v>140</v>
      </c>
      <c r="B178" s="99"/>
      <c r="C178" s="55"/>
      <c r="D178" s="49">
        <f t="shared" si="81"/>
        <v>0</v>
      </c>
      <c r="E178" s="55"/>
      <c r="F178" s="55"/>
      <c r="G178" s="104"/>
      <c r="H178" s="57">
        <f>(D178*(K178+L178))/1000</f>
        <v>0</v>
      </c>
      <c r="I178" s="49">
        <f>IF(D178=0,0,H178*(1-E178/G178))</f>
        <v>0</v>
      </c>
      <c r="J178" s="49">
        <f t="shared" si="82"/>
        <v>0</v>
      </c>
      <c r="K178" s="53">
        <v>4240</v>
      </c>
      <c r="L178" s="49"/>
      <c r="M178" s="52">
        <v>35</v>
      </c>
      <c r="N178" s="52">
        <v>50</v>
      </c>
      <c r="O178" s="31" t="str">
        <f>IF(AND(B178&gt;0,C178=""),"Ilmoita tuella rahoitettu osuus",IF(C178&gt;100,"Tuella rahoitettu osuus ei voi olla yli 100",IF(AND(B178&gt;0,G178=""),"Pitoaika puuttuu",IF(E178&gt;G178,"Keski-ikä ei voi olla suurempi kuin pitoaika",IF(AND(B178&gt;0,E178=""),"Keski-ikä puuttuu",IF(AND(B178&gt;0,OR(G178&lt;M178,G178&gt;N178)),"Syötetty pitoaika ei ole pitoaikavälin sisällä","OK"))))))</f>
        <v>OK</v>
      </c>
    </row>
    <row r="179" spans="1:15" ht="15.75" thickBot="1" x14ac:dyDescent="0.3">
      <c r="A179" s="7" t="s">
        <v>141</v>
      </c>
      <c r="B179" s="100"/>
      <c r="C179" s="101"/>
      <c r="D179" s="32"/>
      <c r="E179" s="101"/>
      <c r="F179" s="101"/>
      <c r="G179" s="105"/>
      <c r="K179" s="24"/>
      <c r="L179" s="22"/>
      <c r="M179" s="24"/>
      <c r="N179" s="24"/>
      <c r="O179"/>
    </row>
    <row r="180" spans="1:15" ht="15.75" thickBot="1" x14ac:dyDescent="0.3">
      <c r="A180" s="38" t="s">
        <v>142</v>
      </c>
      <c r="B180" s="99"/>
      <c r="C180" s="55"/>
      <c r="D180" s="49">
        <f t="shared" ref="D180:D181" si="83">B180*C180/100</f>
        <v>0</v>
      </c>
      <c r="E180" s="55"/>
      <c r="F180" s="55"/>
      <c r="G180" s="104"/>
      <c r="H180" s="57">
        <f>(D180*(K180+L180))/1000</f>
        <v>0</v>
      </c>
      <c r="I180" s="49">
        <f>IF(D180=0,0,H180*(1-E180/G180))</f>
        <v>0</v>
      </c>
      <c r="J180" s="49">
        <f t="shared" ref="J180:J181" si="84">IF(H180=0,0,H180/G180)</f>
        <v>0</v>
      </c>
      <c r="K180" s="52">
        <v>640</v>
      </c>
      <c r="L180" s="49"/>
      <c r="M180" s="52">
        <v>35</v>
      </c>
      <c r="N180" s="52">
        <v>50</v>
      </c>
      <c r="O180" s="31" t="str">
        <f>IF(AND(B180&gt;0,C180=""),"Ilmoita tuella rahoitettu osuus",IF(C180&gt;100,"Tuella rahoitettu osuus ei voi olla yli 100",IF(AND(B180&gt;0,G180=""),"Pitoaika puuttuu",IF(E180&gt;G180,"Keski-ikä ei voi olla suurempi kuin pitoaika",IF(AND(B180&gt;0,E180=""),"Keski-ikä puuttuu",IF(AND(B180&gt;0,OR(G180&lt;M180,G180&gt;N180)),"Syötetty pitoaika ei ole pitoaikavälin sisällä","OK"))))))</f>
        <v>OK</v>
      </c>
    </row>
    <row r="181" spans="1:15" ht="15.75" thickBot="1" x14ac:dyDescent="0.3">
      <c r="A181" s="38" t="s">
        <v>143</v>
      </c>
      <c r="B181" s="99"/>
      <c r="C181" s="55"/>
      <c r="D181" s="49">
        <f t="shared" si="83"/>
        <v>0</v>
      </c>
      <c r="E181" s="55"/>
      <c r="F181" s="55"/>
      <c r="G181" s="104"/>
      <c r="H181" s="57">
        <f>(D181*(K181+L181))/1000</f>
        <v>0</v>
      </c>
      <c r="I181" s="49">
        <f>IF(D181=0,0,H181*(1-E181/G181))</f>
        <v>0</v>
      </c>
      <c r="J181" s="49">
        <f t="shared" si="84"/>
        <v>0</v>
      </c>
      <c r="K181" s="53">
        <v>1350</v>
      </c>
      <c r="L181" s="49"/>
      <c r="M181" s="52">
        <v>35</v>
      </c>
      <c r="N181" s="52">
        <v>50</v>
      </c>
      <c r="O181" s="31" t="str">
        <f>IF(AND(B181&gt;0,C181=""),"Ilmoita tuella rahoitettu osuus",IF(C181&gt;100,"Tuella rahoitettu osuus ei voi olla yli 100",IF(AND(B181&gt;0,G181=""),"Pitoaika puuttuu",IF(E181&gt;G181,"Keski-ikä ei voi olla suurempi kuin pitoaika",IF(AND(B181&gt;0,E181=""),"Keski-ikä puuttuu",IF(AND(B181&gt;0,OR(G181&lt;M181,G181&gt;N181)),"Syötetty pitoaika ei ole pitoaikavälin sisällä","OK"))))))</f>
        <v>OK</v>
      </c>
    </row>
    <row r="182" spans="1:15" ht="15.75" thickBot="1" x14ac:dyDescent="0.3">
      <c r="A182" s="6" t="s">
        <v>144</v>
      </c>
      <c r="B182" s="100"/>
      <c r="C182" s="101"/>
      <c r="D182" s="32"/>
      <c r="E182" s="101"/>
      <c r="F182" s="101"/>
      <c r="G182" s="105"/>
      <c r="K182" s="24"/>
      <c r="L182" s="22"/>
      <c r="M182" s="24"/>
      <c r="N182" s="24"/>
      <c r="O182"/>
    </row>
    <row r="183" spans="1:15" ht="15.75" thickBot="1" x14ac:dyDescent="0.3">
      <c r="A183" s="38" t="s">
        <v>145</v>
      </c>
      <c r="B183" s="99"/>
      <c r="C183" s="55"/>
      <c r="D183" s="49">
        <f t="shared" ref="D183:D186" si="85">B183*C183/100</f>
        <v>0</v>
      </c>
      <c r="E183" s="55"/>
      <c r="F183" s="55"/>
      <c r="G183" s="104"/>
      <c r="H183" s="57">
        <f>(D183*(K183+L183))/1000</f>
        <v>0</v>
      </c>
      <c r="I183" s="49">
        <f>IF(D183=0,0,H183*(1-E183/G183))</f>
        <v>0</v>
      </c>
      <c r="J183" s="49">
        <f t="shared" ref="J183:J186" si="86">IF(H183=0,0,H183/G183)</f>
        <v>0</v>
      </c>
      <c r="K183" s="52">
        <v>880</v>
      </c>
      <c r="L183" s="49"/>
      <c r="M183" s="52">
        <v>35</v>
      </c>
      <c r="N183" s="52">
        <v>50</v>
      </c>
      <c r="O183" s="31" t="str">
        <f>IF(AND(B183&gt;0,C183=""),"Ilmoita tuella rahoitettu osuus",IF(C183&gt;100,"Tuella rahoitettu osuus ei voi olla yli 100",IF(AND(B183&gt;0,G183=""),"Pitoaika puuttuu",IF(E183&gt;G183,"Keski-ikä ei voi olla suurempi kuin pitoaika",IF(AND(B183&gt;0,E183=""),"Keski-ikä puuttuu",IF(AND(B183&gt;0,OR(G183&lt;M183,G183&gt;N183)),"Syötetty pitoaika ei ole pitoaikavälin sisällä","OK"))))))</f>
        <v>OK</v>
      </c>
    </row>
    <row r="184" spans="1:15" ht="15.75" thickBot="1" x14ac:dyDescent="0.3">
      <c r="A184" s="38" t="s">
        <v>146</v>
      </c>
      <c r="B184" s="99"/>
      <c r="C184" s="55"/>
      <c r="D184" s="49">
        <f t="shared" si="85"/>
        <v>0</v>
      </c>
      <c r="E184" s="55"/>
      <c r="F184" s="55"/>
      <c r="G184" s="104"/>
      <c r="H184" s="57">
        <f>(D184*(K184+L184))/1000</f>
        <v>0</v>
      </c>
      <c r="I184" s="49">
        <f>IF(D184=0,0,H184*(1-E184/G184))</f>
        <v>0</v>
      </c>
      <c r="J184" s="49">
        <f t="shared" si="86"/>
        <v>0</v>
      </c>
      <c r="K184" s="53">
        <v>1260</v>
      </c>
      <c r="L184" s="49"/>
      <c r="M184" s="52">
        <v>35</v>
      </c>
      <c r="N184" s="52">
        <v>50</v>
      </c>
      <c r="O184" s="31" t="str">
        <f>IF(AND(B184&gt;0,C184=""),"Ilmoita tuella rahoitettu osuus",IF(C184&gt;100,"Tuella rahoitettu osuus ei voi olla yli 100",IF(AND(B184&gt;0,G184=""),"Pitoaika puuttuu",IF(E184&gt;G184,"Keski-ikä ei voi olla suurempi kuin pitoaika",IF(AND(B184&gt;0,E184=""),"Keski-ikä puuttuu",IF(AND(B184&gt;0,OR(G184&lt;M184,G184&gt;N184)),"Syötetty pitoaika ei ole pitoaikavälin sisällä","OK"))))))</f>
        <v>OK</v>
      </c>
    </row>
    <row r="185" spans="1:15" ht="15.75" thickBot="1" x14ac:dyDescent="0.3">
      <c r="A185" s="38" t="s">
        <v>147</v>
      </c>
      <c r="B185" s="99"/>
      <c r="C185" s="55"/>
      <c r="D185" s="49">
        <f t="shared" si="85"/>
        <v>0</v>
      </c>
      <c r="E185" s="55"/>
      <c r="F185" s="55"/>
      <c r="G185" s="104"/>
      <c r="H185" s="57">
        <f>(D185*(K185+L185))/1000</f>
        <v>0</v>
      </c>
      <c r="I185" s="49">
        <f>IF(D185=0,0,H185*(1-E185/G185))</f>
        <v>0</v>
      </c>
      <c r="J185" s="49">
        <f t="shared" si="86"/>
        <v>0</v>
      </c>
      <c r="K185" s="53">
        <v>1370</v>
      </c>
      <c r="L185" s="49"/>
      <c r="M185" s="52">
        <v>35</v>
      </c>
      <c r="N185" s="52">
        <v>50</v>
      </c>
      <c r="O185" s="31" t="str">
        <f>IF(AND(B185&gt;0,C185=""),"Ilmoita tuella rahoitettu osuus",IF(C185&gt;100,"Tuella rahoitettu osuus ei voi olla yli 100",IF(AND(B185&gt;0,G185=""),"Pitoaika puuttuu",IF(E185&gt;G185,"Keski-ikä ei voi olla suurempi kuin pitoaika",IF(AND(B185&gt;0,E185=""),"Keski-ikä puuttuu",IF(AND(B185&gt;0,OR(G185&lt;M185,G185&gt;N185)),"Syötetty pitoaika ei ole pitoaikavälin sisällä","OK"))))))</f>
        <v>OK</v>
      </c>
    </row>
    <row r="186" spans="1:15" ht="15.75" thickBot="1" x14ac:dyDescent="0.3">
      <c r="A186" s="38" t="s">
        <v>148</v>
      </c>
      <c r="B186" s="99"/>
      <c r="C186" s="55"/>
      <c r="D186" s="49">
        <f t="shared" si="85"/>
        <v>0</v>
      </c>
      <c r="E186" s="55"/>
      <c r="F186" s="55"/>
      <c r="G186" s="104"/>
      <c r="H186" s="57">
        <f>(D186*(K186+L186))/1000</f>
        <v>0</v>
      </c>
      <c r="I186" s="49">
        <f>IF(D186=0,0,H186*(1-E186/G186))</f>
        <v>0</v>
      </c>
      <c r="J186" s="49">
        <f t="shared" si="86"/>
        <v>0</v>
      </c>
      <c r="K186" s="53">
        <v>1820</v>
      </c>
      <c r="L186" s="49"/>
      <c r="M186" s="52">
        <v>35</v>
      </c>
      <c r="N186" s="52">
        <v>50</v>
      </c>
      <c r="O186" s="31" t="str">
        <f>IF(AND(B186&gt;0,C186=""),"Ilmoita tuella rahoitettu osuus",IF(C186&gt;100,"Tuella rahoitettu osuus ei voi olla yli 100",IF(AND(B186&gt;0,G186=""),"Pitoaika puuttuu",IF(E186&gt;G186,"Keski-ikä ei voi olla suurempi kuin pitoaika",IF(AND(B186&gt;0,E186=""),"Keski-ikä puuttuu",IF(AND(B186&gt;0,OR(G186&lt;M186,G186&gt;N186)),"Syötetty pitoaika ei ole pitoaikavälin sisällä","OK"))))))</f>
        <v>OK</v>
      </c>
    </row>
    <row r="187" spans="1:15" ht="15.75" thickBot="1" x14ac:dyDescent="0.3">
      <c r="A187" s="6" t="s">
        <v>149</v>
      </c>
      <c r="B187" s="100"/>
      <c r="C187" s="101"/>
      <c r="D187" s="32"/>
      <c r="E187" s="101"/>
      <c r="F187" s="101"/>
      <c r="G187" s="105"/>
      <c r="K187" s="24"/>
      <c r="L187" s="22"/>
      <c r="M187" s="24"/>
      <c r="N187" s="24"/>
      <c r="O187"/>
    </row>
    <row r="188" spans="1:15" ht="15.75" thickBot="1" x14ac:dyDescent="0.3">
      <c r="A188" s="38" t="s">
        <v>150</v>
      </c>
      <c r="B188" s="99"/>
      <c r="C188" s="55"/>
      <c r="D188" s="49">
        <f t="shared" ref="D188:D189" si="87">B188*C188/100</f>
        <v>0</v>
      </c>
      <c r="E188" s="55"/>
      <c r="F188" s="55"/>
      <c r="G188" s="104"/>
      <c r="H188" s="57">
        <f>(D188*(K188+L188))/1000</f>
        <v>0</v>
      </c>
      <c r="I188" s="49">
        <f>IF(D188=0,0,H188*(1-E188/G188))</f>
        <v>0</v>
      </c>
      <c r="J188" s="49">
        <f t="shared" ref="J188:J189" si="88">IF(H188=0,0,H188/G188)</f>
        <v>0</v>
      </c>
      <c r="K188" s="52">
        <v>980</v>
      </c>
      <c r="L188" s="49"/>
      <c r="M188" s="52">
        <v>35</v>
      </c>
      <c r="N188" s="52">
        <v>50</v>
      </c>
      <c r="O188" s="31" t="str">
        <f>IF(AND(B188&gt;0,C188=""),"Ilmoita tuella rahoitettu osuus",IF(C188&gt;100,"Tuella rahoitettu osuus ei voi olla yli 100",IF(AND(B188&gt;0,G188=""),"Pitoaika puuttuu",IF(E188&gt;G188,"Keski-ikä ei voi olla suurempi kuin pitoaika",IF(AND(B188&gt;0,E188=""),"Keski-ikä puuttuu",IF(AND(B188&gt;0,OR(G188&lt;M188,G188&gt;N188)),"Syötetty pitoaika ei ole pitoaikavälin sisällä","OK"))))))</f>
        <v>OK</v>
      </c>
    </row>
    <row r="189" spans="1:15" ht="15.75" thickBot="1" x14ac:dyDescent="0.3">
      <c r="A189" s="38" t="s">
        <v>151</v>
      </c>
      <c r="B189" s="99"/>
      <c r="C189" s="55"/>
      <c r="D189" s="49">
        <f t="shared" si="87"/>
        <v>0</v>
      </c>
      <c r="E189" s="55"/>
      <c r="F189" s="55"/>
      <c r="G189" s="104"/>
      <c r="H189" s="57">
        <f>(D189*(K189+L189))/1000</f>
        <v>0</v>
      </c>
      <c r="I189" s="49">
        <f>IF(D189=0,0,H189*(1-E189/G189))</f>
        <v>0</v>
      </c>
      <c r="J189" s="49">
        <f t="shared" si="88"/>
        <v>0</v>
      </c>
      <c r="K189" s="53">
        <v>3940</v>
      </c>
      <c r="L189" s="49"/>
      <c r="M189" s="52">
        <v>35</v>
      </c>
      <c r="N189" s="52">
        <v>50</v>
      </c>
      <c r="O189" s="31" t="str">
        <f>IF(AND(B189&gt;0,C189=""),"Ilmoita tuella rahoitettu osuus",IF(C189&gt;100,"Tuella rahoitettu osuus ei voi olla yli 100",IF(AND(B189&gt;0,G189=""),"Pitoaika puuttuu",IF(E189&gt;G189,"Keski-ikä ei voi olla suurempi kuin pitoaika",IF(AND(B189&gt;0,E189=""),"Keski-ikä puuttuu",IF(AND(B189&gt;0,OR(G189&lt;M189,G189&gt;N189)),"Syötetty pitoaika ei ole pitoaikavälin sisällä","OK"))))))</f>
        <v>OK</v>
      </c>
    </row>
    <row r="190" spans="1:15" ht="15.75" thickBot="1" x14ac:dyDescent="0.3">
      <c r="A190" s="4" t="s">
        <v>152</v>
      </c>
      <c r="B190" s="100"/>
      <c r="C190" s="101"/>
      <c r="D190" s="32"/>
      <c r="E190" s="101"/>
      <c r="F190" s="101"/>
      <c r="G190" s="105"/>
      <c r="K190" s="23"/>
      <c r="L190" s="22"/>
      <c r="M190" s="23"/>
      <c r="N190" s="23"/>
      <c r="O190"/>
    </row>
    <row r="191" spans="1:15" ht="15.75" thickBot="1" x14ac:dyDescent="0.3">
      <c r="A191" s="9" t="s">
        <v>153</v>
      </c>
      <c r="B191" s="100"/>
      <c r="C191" s="101"/>
      <c r="D191" s="32"/>
      <c r="E191" s="101"/>
      <c r="F191" s="101"/>
      <c r="G191" s="105"/>
      <c r="K191" s="24"/>
      <c r="L191" s="22"/>
      <c r="M191" s="24"/>
      <c r="N191" s="24"/>
      <c r="O191"/>
    </row>
    <row r="192" spans="1:15" ht="15.75" thickBot="1" x14ac:dyDescent="0.3">
      <c r="A192" s="38" t="s">
        <v>154</v>
      </c>
      <c r="B192" s="99"/>
      <c r="C192" s="55"/>
      <c r="D192" s="49">
        <f t="shared" ref="D192:D201" si="89">B192*C192/100</f>
        <v>0</v>
      </c>
      <c r="E192" s="55"/>
      <c r="F192" s="55"/>
      <c r="G192" s="104"/>
      <c r="H192" s="57">
        <f t="shared" ref="H192:H201" si="90">(D192*(K192+L192))/1000</f>
        <v>0</v>
      </c>
      <c r="I192" s="49">
        <f t="shared" ref="I192:I201" si="91">IF(D192=0,0,H192*(1-E192/G192))</f>
        <v>0</v>
      </c>
      <c r="J192" s="49">
        <f t="shared" ref="J192:J201" si="92">IF(H192=0,0,H192/G192)</f>
        <v>0</v>
      </c>
      <c r="K192" s="53">
        <v>7500</v>
      </c>
      <c r="L192" s="49"/>
      <c r="M192" s="52">
        <v>35</v>
      </c>
      <c r="N192" s="52">
        <v>50</v>
      </c>
      <c r="O192" s="31" t="str">
        <f t="shared" ref="O192:O201" si="93">IF(AND(B192&gt;0,C192=""),"Ilmoita tuella rahoitettu osuus",IF(C192&gt;100,"Tuella rahoitettu osuus ei voi olla yli 100",IF(AND(B192&gt;0,G192=""),"Pitoaika puuttuu",IF(E192&gt;G192,"Keski-ikä ei voi olla suurempi kuin pitoaika",IF(AND(B192&gt;0,E192=""),"Keski-ikä puuttuu",IF(AND(B192&gt;0,OR(G192&lt;M192,G192&gt;N192)),"Syötetty pitoaika ei ole pitoaikavälin sisällä","OK"))))))</f>
        <v>OK</v>
      </c>
    </row>
    <row r="193" spans="1:15" ht="15.75" thickBot="1" x14ac:dyDescent="0.3">
      <c r="A193" s="38" t="s">
        <v>155</v>
      </c>
      <c r="B193" s="99"/>
      <c r="C193" s="55"/>
      <c r="D193" s="49">
        <f t="shared" si="89"/>
        <v>0</v>
      </c>
      <c r="E193" s="55"/>
      <c r="F193" s="55"/>
      <c r="G193" s="104"/>
      <c r="H193" s="57">
        <f t="shared" si="90"/>
        <v>0</v>
      </c>
      <c r="I193" s="49">
        <f t="shared" si="91"/>
        <v>0</v>
      </c>
      <c r="J193" s="49">
        <f t="shared" si="92"/>
        <v>0</v>
      </c>
      <c r="K193" s="53">
        <v>13100</v>
      </c>
      <c r="L193" s="49"/>
      <c r="M193" s="52">
        <v>35</v>
      </c>
      <c r="N193" s="52">
        <v>50</v>
      </c>
      <c r="O193" s="31" t="str">
        <f t="shared" si="93"/>
        <v>OK</v>
      </c>
    </row>
    <row r="194" spans="1:15" ht="15.75" thickBot="1" x14ac:dyDescent="0.3">
      <c r="A194" s="38" t="s">
        <v>156</v>
      </c>
      <c r="B194" s="99"/>
      <c r="C194" s="55"/>
      <c r="D194" s="49">
        <f t="shared" si="89"/>
        <v>0</v>
      </c>
      <c r="E194" s="55"/>
      <c r="F194" s="55"/>
      <c r="G194" s="104"/>
      <c r="H194" s="57">
        <f t="shared" si="90"/>
        <v>0</v>
      </c>
      <c r="I194" s="49">
        <f t="shared" si="91"/>
        <v>0</v>
      </c>
      <c r="J194" s="49">
        <f t="shared" si="92"/>
        <v>0</v>
      </c>
      <c r="K194" s="53">
        <v>14600</v>
      </c>
      <c r="L194" s="49"/>
      <c r="M194" s="52">
        <v>35</v>
      </c>
      <c r="N194" s="52">
        <v>50</v>
      </c>
      <c r="O194" s="31" t="str">
        <f t="shared" si="93"/>
        <v>OK</v>
      </c>
    </row>
    <row r="195" spans="1:15" ht="15.75" thickBot="1" x14ac:dyDescent="0.3">
      <c r="A195" s="38" t="s">
        <v>157</v>
      </c>
      <c r="B195" s="99"/>
      <c r="C195" s="55"/>
      <c r="D195" s="49">
        <f t="shared" si="89"/>
        <v>0</v>
      </c>
      <c r="E195" s="55"/>
      <c r="F195" s="55"/>
      <c r="G195" s="104"/>
      <c r="H195" s="57">
        <f t="shared" si="90"/>
        <v>0</v>
      </c>
      <c r="I195" s="49">
        <f t="shared" si="91"/>
        <v>0</v>
      </c>
      <c r="J195" s="49">
        <f t="shared" si="92"/>
        <v>0</v>
      </c>
      <c r="K195" s="53">
        <v>16300</v>
      </c>
      <c r="L195" s="49"/>
      <c r="M195" s="52">
        <v>35</v>
      </c>
      <c r="N195" s="52">
        <v>50</v>
      </c>
      <c r="O195" s="31" t="str">
        <f t="shared" si="93"/>
        <v>OK</v>
      </c>
    </row>
    <row r="196" spans="1:15" ht="15.75" thickBot="1" x14ac:dyDescent="0.3">
      <c r="A196" s="38" t="s">
        <v>158</v>
      </c>
      <c r="B196" s="99"/>
      <c r="C196" s="55"/>
      <c r="D196" s="49">
        <f t="shared" si="89"/>
        <v>0</v>
      </c>
      <c r="E196" s="55"/>
      <c r="F196" s="55"/>
      <c r="G196" s="104"/>
      <c r="H196" s="57">
        <f t="shared" si="90"/>
        <v>0</v>
      </c>
      <c r="I196" s="49">
        <f t="shared" si="91"/>
        <v>0</v>
      </c>
      <c r="J196" s="49">
        <f t="shared" si="92"/>
        <v>0</v>
      </c>
      <c r="K196" s="53">
        <v>19200</v>
      </c>
      <c r="L196" s="49"/>
      <c r="M196" s="52">
        <v>35</v>
      </c>
      <c r="N196" s="52">
        <v>50</v>
      </c>
      <c r="O196" s="31" t="str">
        <f t="shared" si="93"/>
        <v>OK</v>
      </c>
    </row>
    <row r="197" spans="1:15" ht="15.75" thickBot="1" x14ac:dyDescent="0.3">
      <c r="A197" s="38" t="s">
        <v>159</v>
      </c>
      <c r="B197" s="99"/>
      <c r="C197" s="55"/>
      <c r="D197" s="49">
        <f t="shared" si="89"/>
        <v>0</v>
      </c>
      <c r="E197" s="55"/>
      <c r="F197" s="55"/>
      <c r="G197" s="104"/>
      <c r="H197" s="57">
        <f t="shared" si="90"/>
        <v>0</v>
      </c>
      <c r="I197" s="49">
        <f t="shared" si="91"/>
        <v>0</v>
      </c>
      <c r="J197" s="49">
        <f t="shared" si="92"/>
        <v>0</v>
      </c>
      <c r="K197" s="53">
        <v>13400</v>
      </c>
      <c r="L197" s="49"/>
      <c r="M197" s="52">
        <v>35</v>
      </c>
      <c r="N197" s="52">
        <v>50</v>
      </c>
      <c r="O197" s="31" t="str">
        <f t="shared" si="93"/>
        <v>OK</v>
      </c>
    </row>
    <row r="198" spans="1:15" ht="15.75" thickBot="1" x14ac:dyDescent="0.3">
      <c r="A198" s="38" t="s">
        <v>160</v>
      </c>
      <c r="B198" s="99"/>
      <c r="C198" s="55"/>
      <c r="D198" s="49">
        <f t="shared" si="89"/>
        <v>0</v>
      </c>
      <c r="E198" s="55"/>
      <c r="F198" s="55"/>
      <c r="G198" s="104"/>
      <c r="H198" s="57">
        <f t="shared" si="90"/>
        <v>0</v>
      </c>
      <c r="I198" s="49">
        <f t="shared" si="91"/>
        <v>0</v>
      </c>
      <c r="J198" s="49">
        <f t="shared" si="92"/>
        <v>0</v>
      </c>
      <c r="K198" s="53">
        <v>15800</v>
      </c>
      <c r="L198" s="49"/>
      <c r="M198" s="52">
        <v>35</v>
      </c>
      <c r="N198" s="52">
        <v>50</v>
      </c>
      <c r="O198" s="31" t="str">
        <f t="shared" si="93"/>
        <v>OK</v>
      </c>
    </row>
    <row r="199" spans="1:15" ht="15.75" thickBot="1" x14ac:dyDescent="0.3">
      <c r="A199" s="38" t="s">
        <v>161</v>
      </c>
      <c r="B199" s="99"/>
      <c r="C199" s="55"/>
      <c r="D199" s="49">
        <f t="shared" si="89"/>
        <v>0</v>
      </c>
      <c r="E199" s="55"/>
      <c r="F199" s="55"/>
      <c r="G199" s="104"/>
      <c r="H199" s="57">
        <f t="shared" si="90"/>
        <v>0</v>
      </c>
      <c r="I199" s="49">
        <f t="shared" si="91"/>
        <v>0</v>
      </c>
      <c r="J199" s="49">
        <f t="shared" si="92"/>
        <v>0</v>
      </c>
      <c r="K199" s="53">
        <v>18200</v>
      </c>
      <c r="L199" s="49"/>
      <c r="M199" s="52">
        <v>35</v>
      </c>
      <c r="N199" s="52">
        <v>50</v>
      </c>
      <c r="O199" s="31" t="str">
        <f t="shared" si="93"/>
        <v>OK</v>
      </c>
    </row>
    <row r="200" spans="1:15" ht="15.75" thickBot="1" x14ac:dyDescent="0.3">
      <c r="A200" s="38" t="s">
        <v>162</v>
      </c>
      <c r="B200" s="99"/>
      <c r="C200" s="55"/>
      <c r="D200" s="49">
        <f t="shared" si="89"/>
        <v>0</v>
      </c>
      <c r="E200" s="55"/>
      <c r="F200" s="55"/>
      <c r="G200" s="104"/>
      <c r="H200" s="57">
        <f t="shared" si="90"/>
        <v>0</v>
      </c>
      <c r="I200" s="49">
        <f t="shared" si="91"/>
        <v>0</v>
      </c>
      <c r="J200" s="49">
        <f t="shared" si="92"/>
        <v>0</v>
      </c>
      <c r="K200" s="53">
        <v>20100</v>
      </c>
      <c r="L200" s="49"/>
      <c r="M200" s="52">
        <v>35</v>
      </c>
      <c r="N200" s="52">
        <v>50</v>
      </c>
      <c r="O200" s="31" t="str">
        <f t="shared" si="93"/>
        <v>OK</v>
      </c>
    </row>
    <row r="201" spans="1:15" ht="15.75" thickBot="1" x14ac:dyDescent="0.3">
      <c r="A201" s="38" t="s">
        <v>163</v>
      </c>
      <c r="B201" s="99"/>
      <c r="C201" s="55"/>
      <c r="D201" s="49">
        <f t="shared" si="89"/>
        <v>0</v>
      </c>
      <c r="E201" s="55"/>
      <c r="F201" s="55"/>
      <c r="G201" s="104"/>
      <c r="H201" s="57">
        <f t="shared" si="90"/>
        <v>0</v>
      </c>
      <c r="I201" s="49">
        <f t="shared" si="91"/>
        <v>0</v>
      </c>
      <c r="J201" s="49">
        <f t="shared" si="92"/>
        <v>0</v>
      </c>
      <c r="K201" s="53">
        <v>23100</v>
      </c>
      <c r="L201" s="49"/>
      <c r="M201" s="52">
        <v>35</v>
      </c>
      <c r="N201" s="52">
        <v>50</v>
      </c>
      <c r="O201" s="31" t="str">
        <f t="shared" si="93"/>
        <v>OK</v>
      </c>
    </row>
    <row r="202" spans="1:15" ht="15.75" thickBot="1" x14ac:dyDescent="0.3">
      <c r="A202" s="6" t="s">
        <v>164</v>
      </c>
      <c r="B202" s="100"/>
      <c r="C202" s="101"/>
      <c r="D202" s="32"/>
      <c r="E202" s="101"/>
      <c r="F202" s="101"/>
      <c r="G202" s="105"/>
      <c r="K202" s="24"/>
      <c r="L202" s="22"/>
      <c r="M202" s="24"/>
      <c r="N202" s="24"/>
      <c r="O202"/>
    </row>
    <row r="203" spans="1:15" ht="15.75" thickBot="1" x14ac:dyDescent="0.3">
      <c r="A203" s="38" t="s">
        <v>165</v>
      </c>
      <c r="B203" s="99"/>
      <c r="C203" s="55"/>
      <c r="D203" s="49">
        <f t="shared" ref="D203:D212" si="94">B203*C203/100</f>
        <v>0</v>
      </c>
      <c r="E203" s="55"/>
      <c r="F203" s="55"/>
      <c r="G203" s="104"/>
      <c r="H203" s="57">
        <f t="shared" ref="H203:H212" si="95">(D203*(K203+L203))/1000</f>
        <v>0</v>
      </c>
      <c r="I203" s="49">
        <f t="shared" ref="I203:I212" si="96">IF(D203=0,0,H203*(1-E203/G203))</f>
        <v>0</v>
      </c>
      <c r="J203" s="49">
        <f t="shared" ref="J203:J212" si="97">IF(H203=0,0,H203/G203)</f>
        <v>0</v>
      </c>
      <c r="K203" s="53">
        <v>13600</v>
      </c>
      <c r="L203" s="49"/>
      <c r="M203" s="52">
        <v>35</v>
      </c>
      <c r="N203" s="52">
        <v>50</v>
      </c>
      <c r="O203" s="31" t="str">
        <f t="shared" ref="O203:O212" si="98">IF(AND(B203&gt;0,C203=""),"Ilmoita tuella rahoitettu osuus",IF(C203&gt;100,"Tuella rahoitettu osuus ei voi olla yli 100",IF(AND(B203&gt;0,G203=""),"Pitoaika puuttuu",IF(E203&gt;G203,"Keski-ikä ei voi olla suurempi kuin pitoaika",IF(AND(B203&gt;0,E203=""),"Keski-ikä puuttuu",IF(AND(B203&gt;0,OR(G203&lt;M203,G203&gt;N203)),"Syötetty pitoaika ei ole pitoaikavälin sisällä","OK"))))))</f>
        <v>OK</v>
      </c>
    </row>
    <row r="204" spans="1:15" ht="15.75" thickBot="1" x14ac:dyDescent="0.3">
      <c r="A204" s="38" t="s">
        <v>156</v>
      </c>
      <c r="B204" s="99"/>
      <c r="C204" s="55"/>
      <c r="D204" s="49">
        <f t="shared" si="94"/>
        <v>0</v>
      </c>
      <c r="E204" s="55"/>
      <c r="F204" s="55"/>
      <c r="G204" s="104"/>
      <c r="H204" s="57">
        <f t="shared" si="95"/>
        <v>0</v>
      </c>
      <c r="I204" s="49">
        <f t="shared" si="96"/>
        <v>0</v>
      </c>
      <c r="J204" s="49">
        <f t="shared" si="97"/>
        <v>0</v>
      </c>
      <c r="K204" s="53">
        <v>19100</v>
      </c>
      <c r="L204" s="49"/>
      <c r="M204" s="52">
        <v>35</v>
      </c>
      <c r="N204" s="52">
        <v>50</v>
      </c>
      <c r="O204" s="31" t="str">
        <f t="shared" si="98"/>
        <v>OK</v>
      </c>
    </row>
    <row r="205" spans="1:15" ht="15.75" thickBot="1" x14ac:dyDescent="0.3">
      <c r="A205" s="38" t="s">
        <v>157</v>
      </c>
      <c r="B205" s="99"/>
      <c r="C205" s="55"/>
      <c r="D205" s="49">
        <f t="shared" si="94"/>
        <v>0</v>
      </c>
      <c r="E205" s="55"/>
      <c r="F205" s="55"/>
      <c r="G205" s="104"/>
      <c r="H205" s="57">
        <f t="shared" si="95"/>
        <v>0</v>
      </c>
      <c r="I205" s="49">
        <f t="shared" si="96"/>
        <v>0</v>
      </c>
      <c r="J205" s="49">
        <f t="shared" si="97"/>
        <v>0</v>
      </c>
      <c r="K205" s="53">
        <v>22000</v>
      </c>
      <c r="L205" s="49"/>
      <c r="M205" s="52">
        <v>35</v>
      </c>
      <c r="N205" s="52">
        <v>50</v>
      </c>
      <c r="O205" s="31" t="str">
        <f t="shared" si="98"/>
        <v>OK</v>
      </c>
    </row>
    <row r="206" spans="1:15" ht="15.75" thickBot="1" x14ac:dyDescent="0.3">
      <c r="A206" s="38" t="s">
        <v>158</v>
      </c>
      <c r="B206" s="99"/>
      <c r="C206" s="55"/>
      <c r="D206" s="49">
        <f t="shared" si="94"/>
        <v>0</v>
      </c>
      <c r="E206" s="55"/>
      <c r="F206" s="55"/>
      <c r="G206" s="104"/>
      <c r="H206" s="57">
        <f t="shared" si="95"/>
        <v>0</v>
      </c>
      <c r="I206" s="49">
        <f t="shared" si="96"/>
        <v>0</v>
      </c>
      <c r="J206" s="49">
        <f t="shared" si="97"/>
        <v>0</v>
      </c>
      <c r="K206" s="53">
        <v>24000</v>
      </c>
      <c r="L206" s="49"/>
      <c r="M206" s="52">
        <v>35</v>
      </c>
      <c r="N206" s="52">
        <v>50</v>
      </c>
      <c r="O206" s="31" t="str">
        <f t="shared" si="98"/>
        <v>OK</v>
      </c>
    </row>
    <row r="207" spans="1:15" ht="15.75" thickBot="1" x14ac:dyDescent="0.3">
      <c r="A207" s="38" t="s">
        <v>166</v>
      </c>
      <c r="B207" s="99"/>
      <c r="C207" s="55"/>
      <c r="D207" s="49">
        <f t="shared" si="94"/>
        <v>0</v>
      </c>
      <c r="E207" s="55"/>
      <c r="F207" s="55"/>
      <c r="G207" s="104"/>
      <c r="H207" s="57">
        <f t="shared" si="95"/>
        <v>0</v>
      </c>
      <c r="I207" s="49">
        <f t="shared" si="96"/>
        <v>0</v>
      </c>
      <c r="J207" s="49">
        <f t="shared" si="97"/>
        <v>0</v>
      </c>
      <c r="K207" s="53">
        <v>28800</v>
      </c>
      <c r="L207" s="49"/>
      <c r="M207" s="52">
        <v>35</v>
      </c>
      <c r="N207" s="52">
        <v>50</v>
      </c>
      <c r="O207" s="31" t="str">
        <f t="shared" si="98"/>
        <v>OK</v>
      </c>
    </row>
    <row r="208" spans="1:15" ht="15.75" thickBot="1" x14ac:dyDescent="0.3">
      <c r="A208" s="38" t="s">
        <v>167</v>
      </c>
      <c r="B208" s="99"/>
      <c r="C208" s="55"/>
      <c r="D208" s="49">
        <f t="shared" si="94"/>
        <v>0</v>
      </c>
      <c r="E208" s="55"/>
      <c r="F208" s="55"/>
      <c r="G208" s="104"/>
      <c r="H208" s="57">
        <f t="shared" si="95"/>
        <v>0</v>
      </c>
      <c r="I208" s="49">
        <f t="shared" si="96"/>
        <v>0</v>
      </c>
      <c r="J208" s="49">
        <f t="shared" si="97"/>
        <v>0</v>
      </c>
      <c r="K208" s="53">
        <v>21100</v>
      </c>
      <c r="L208" s="49"/>
      <c r="M208" s="52">
        <v>35</v>
      </c>
      <c r="N208" s="52">
        <v>50</v>
      </c>
      <c r="O208" s="31" t="str">
        <f t="shared" si="98"/>
        <v>OK</v>
      </c>
    </row>
    <row r="209" spans="1:15" ht="15.75" thickBot="1" x14ac:dyDescent="0.3">
      <c r="A209" s="38" t="s">
        <v>161</v>
      </c>
      <c r="B209" s="99"/>
      <c r="C209" s="55"/>
      <c r="D209" s="49">
        <f t="shared" si="94"/>
        <v>0</v>
      </c>
      <c r="E209" s="55"/>
      <c r="F209" s="55"/>
      <c r="G209" s="104"/>
      <c r="H209" s="57">
        <f t="shared" si="95"/>
        <v>0</v>
      </c>
      <c r="I209" s="49">
        <f t="shared" si="96"/>
        <v>0</v>
      </c>
      <c r="J209" s="49">
        <f t="shared" si="97"/>
        <v>0</v>
      </c>
      <c r="K209" s="53">
        <v>24200</v>
      </c>
      <c r="L209" s="49"/>
      <c r="M209" s="52">
        <v>35</v>
      </c>
      <c r="N209" s="52">
        <v>50</v>
      </c>
      <c r="O209" s="31" t="str">
        <f t="shared" si="98"/>
        <v>OK</v>
      </c>
    </row>
    <row r="210" spans="1:15" ht="15.75" thickBot="1" x14ac:dyDescent="0.3">
      <c r="A210" s="38" t="s">
        <v>162</v>
      </c>
      <c r="B210" s="99"/>
      <c r="C210" s="55"/>
      <c r="D210" s="49">
        <f t="shared" si="94"/>
        <v>0</v>
      </c>
      <c r="E210" s="55"/>
      <c r="F210" s="55"/>
      <c r="G210" s="104"/>
      <c r="H210" s="57">
        <f t="shared" si="95"/>
        <v>0</v>
      </c>
      <c r="I210" s="49">
        <f t="shared" si="96"/>
        <v>0</v>
      </c>
      <c r="J210" s="49">
        <f t="shared" si="97"/>
        <v>0</v>
      </c>
      <c r="K210" s="53">
        <v>27400</v>
      </c>
      <c r="L210" s="49"/>
      <c r="M210" s="52">
        <v>35</v>
      </c>
      <c r="N210" s="52">
        <v>50</v>
      </c>
      <c r="O210" s="31" t="str">
        <f t="shared" si="98"/>
        <v>OK</v>
      </c>
    </row>
    <row r="211" spans="1:15" ht="15.75" thickBot="1" x14ac:dyDescent="0.3">
      <c r="A211" s="38" t="s">
        <v>168</v>
      </c>
      <c r="B211" s="99"/>
      <c r="C211" s="55"/>
      <c r="D211" s="49">
        <f t="shared" si="94"/>
        <v>0</v>
      </c>
      <c r="E211" s="55"/>
      <c r="F211" s="55"/>
      <c r="G211" s="104"/>
      <c r="H211" s="57">
        <f t="shared" si="95"/>
        <v>0</v>
      </c>
      <c r="I211" s="49">
        <f t="shared" si="96"/>
        <v>0</v>
      </c>
      <c r="J211" s="49">
        <f t="shared" si="97"/>
        <v>0</v>
      </c>
      <c r="K211" s="53">
        <v>30500</v>
      </c>
      <c r="L211" s="49"/>
      <c r="M211" s="52">
        <v>35</v>
      </c>
      <c r="N211" s="52">
        <v>50</v>
      </c>
      <c r="O211" s="31" t="str">
        <f t="shared" si="98"/>
        <v>OK</v>
      </c>
    </row>
    <row r="212" spans="1:15" ht="15.75" thickBot="1" x14ac:dyDescent="0.3">
      <c r="A212" s="38" t="s">
        <v>169</v>
      </c>
      <c r="B212" s="99"/>
      <c r="C212" s="55"/>
      <c r="D212" s="49">
        <f t="shared" si="94"/>
        <v>0</v>
      </c>
      <c r="E212" s="55"/>
      <c r="F212" s="55"/>
      <c r="G212" s="104"/>
      <c r="H212" s="57">
        <f t="shared" si="95"/>
        <v>0</v>
      </c>
      <c r="I212" s="49">
        <f t="shared" si="96"/>
        <v>0</v>
      </c>
      <c r="J212" s="49">
        <f t="shared" si="97"/>
        <v>0</v>
      </c>
      <c r="K212" s="53">
        <v>33700</v>
      </c>
      <c r="L212" s="49"/>
      <c r="M212" s="52">
        <v>35</v>
      </c>
      <c r="N212" s="52">
        <v>50</v>
      </c>
      <c r="O212" s="31" t="str">
        <f t="shared" si="98"/>
        <v>OK</v>
      </c>
    </row>
    <row r="213" spans="1:15" ht="15.75" thickBot="1" x14ac:dyDescent="0.3">
      <c r="A213" s="6" t="s">
        <v>170</v>
      </c>
      <c r="B213" s="100"/>
      <c r="C213" s="101"/>
      <c r="D213" s="32"/>
      <c r="E213" s="101"/>
      <c r="F213" s="101"/>
      <c r="G213" s="105"/>
      <c r="K213" s="24"/>
      <c r="L213" s="22"/>
      <c r="M213" s="24"/>
      <c r="N213" s="24"/>
      <c r="O213"/>
    </row>
    <row r="214" spans="1:15" ht="15.75" thickBot="1" x14ac:dyDescent="0.3">
      <c r="A214" s="38" t="s">
        <v>171</v>
      </c>
      <c r="B214" s="99"/>
      <c r="C214" s="55"/>
      <c r="D214" s="49">
        <f t="shared" ref="D214:D215" si="99">B214*C214/100</f>
        <v>0</v>
      </c>
      <c r="E214" s="55"/>
      <c r="F214" s="55"/>
      <c r="G214" s="104"/>
      <c r="H214" s="57">
        <f>(D214*(K214+L214))/1000</f>
        <v>0</v>
      </c>
      <c r="I214" s="49">
        <f>IF(D214=0,0,H214*(1-E214/G214))</f>
        <v>0</v>
      </c>
      <c r="J214" s="49">
        <f t="shared" ref="J214:J215" si="100">IF(H214=0,0,H214/G214)</f>
        <v>0</v>
      </c>
      <c r="K214" s="53">
        <v>40400</v>
      </c>
      <c r="L214" s="49"/>
      <c r="M214" s="52">
        <v>35</v>
      </c>
      <c r="N214" s="52">
        <v>50</v>
      </c>
      <c r="O214" s="31" t="str">
        <f>IF(AND(B214&gt;0,C214=""),"Ilmoita tuella rahoitettu osuus",IF(C214&gt;100,"Tuella rahoitettu osuus ei voi olla yli 100",IF(AND(B214&gt;0,G214=""),"Pitoaika puuttuu",IF(E214&gt;G214,"Keski-ikä ei voi olla suurempi kuin pitoaika",IF(AND(B214&gt;0,E214=""),"Keski-ikä puuttuu",IF(AND(B214&gt;0,OR(G214&lt;M214,G214&gt;N214)),"Syötetty pitoaika ei ole pitoaikavälin sisällä","OK"))))))</f>
        <v>OK</v>
      </c>
    </row>
    <row r="215" spans="1:15" ht="15.75" thickBot="1" x14ac:dyDescent="0.3">
      <c r="A215" s="38" t="s">
        <v>172</v>
      </c>
      <c r="B215" s="99"/>
      <c r="C215" s="55"/>
      <c r="D215" s="49">
        <f t="shared" si="99"/>
        <v>0</v>
      </c>
      <c r="E215" s="55"/>
      <c r="F215" s="55"/>
      <c r="G215" s="104"/>
      <c r="H215" s="57">
        <f>(D215*(K215+L215))/1000</f>
        <v>0</v>
      </c>
      <c r="I215" s="49">
        <f>IF(D215=0,0,H215*(1-E215/G215))</f>
        <v>0</v>
      </c>
      <c r="J215" s="49">
        <f t="shared" si="100"/>
        <v>0</v>
      </c>
      <c r="K215" s="53">
        <v>45400</v>
      </c>
      <c r="L215" s="49"/>
      <c r="M215" s="52">
        <v>35</v>
      </c>
      <c r="N215" s="52">
        <v>50</v>
      </c>
      <c r="O215" s="31" t="str">
        <f>IF(AND(B215&gt;0,C215=""),"Ilmoita tuella rahoitettu osuus",IF(C215&gt;100,"Tuella rahoitettu osuus ei voi olla yli 100",IF(AND(B215&gt;0,G215=""),"Pitoaika puuttuu",IF(E215&gt;G215,"Keski-ikä ei voi olla suurempi kuin pitoaika",IF(AND(B215&gt;0,E215=""),"Keski-ikä puuttuu",IF(AND(B215&gt;0,OR(G215&lt;M215,G215&gt;N215)),"Syötetty pitoaika ei ole pitoaikavälin sisällä","OK"))))))</f>
        <v>OK</v>
      </c>
    </row>
    <row r="216" spans="1:15" ht="15.75" thickBot="1" x14ac:dyDescent="0.3">
      <c r="A216" s="6" t="s">
        <v>173</v>
      </c>
      <c r="B216" s="100"/>
      <c r="C216" s="101"/>
      <c r="D216" s="32"/>
      <c r="E216" s="101"/>
      <c r="F216" s="101"/>
      <c r="G216" s="105"/>
      <c r="K216" s="24"/>
      <c r="L216" s="22"/>
      <c r="M216" s="24"/>
      <c r="N216" s="24"/>
      <c r="O216"/>
    </row>
    <row r="217" spans="1:15" ht="15.75" thickBot="1" x14ac:dyDescent="0.3">
      <c r="A217" s="38" t="s">
        <v>174</v>
      </c>
      <c r="B217" s="99"/>
      <c r="C217" s="55"/>
      <c r="D217" s="49">
        <f t="shared" ref="D217:D219" si="101">B217*C217/100</f>
        <v>0</v>
      </c>
      <c r="E217" s="55"/>
      <c r="F217" s="55"/>
      <c r="G217" s="104"/>
      <c r="H217" s="57">
        <f>(D217*(K217+L217))/1000</f>
        <v>0</v>
      </c>
      <c r="I217" s="49">
        <f>IF(D217=0,0,H217*(1-E217/G217))</f>
        <v>0</v>
      </c>
      <c r="J217" s="49">
        <f t="shared" ref="J217:J219" si="102">IF(H217=0,0,H217/G217)</f>
        <v>0</v>
      </c>
      <c r="K217" s="53">
        <v>49400</v>
      </c>
      <c r="L217" s="49"/>
      <c r="M217" s="52">
        <v>35</v>
      </c>
      <c r="N217" s="52">
        <v>50</v>
      </c>
      <c r="O217" s="31" t="str">
        <f>IF(AND(B217&gt;0,C217=""),"Ilmoita tuella rahoitettu osuus",IF(C217&gt;100,"Tuella rahoitettu osuus ei voi olla yli 100",IF(AND(B217&gt;0,G217=""),"Pitoaika puuttuu",IF(E217&gt;G217,"Keski-ikä ei voi olla suurempi kuin pitoaika",IF(AND(B217&gt;0,E217=""),"Keski-ikä puuttuu",IF(AND(B217&gt;0,OR(G217&lt;M217,G217&gt;N217)),"Syötetty pitoaika ei ole pitoaikavälin sisällä","OK"))))))</f>
        <v>OK</v>
      </c>
    </row>
    <row r="218" spans="1:15" ht="15.75" thickBot="1" x14ac:dyDescent="0.3">
      <c r="A218" s="38" t="s">
        <v>175</v>
      </c>
      <c r="B218" s="99"/>
      <c r="C218" s="55"/>
      <c r="D218" s="49">
        <f t="shared" si="101"/>
        <v>0</v>
      </c>
      <c r="E218" s="55"/>
      <c r="F218" s="55"/>
      <c r="G218" s="104"/>
      <c r="H218" s="57">
        <f>(D218*(K218+L218))/1000</f>
        <v>0</v>
      </c>
      <c r="I218" s="49">
        <f>IF(D218=0,0,H218*(1-E218/G218))</f>
        <v>0</v>
      </c>
      <c r="J218" s="49">
        <f t="shared" si="102"/>
        <v>0</v>
      </c>
      <c r="K218" s="53">
        <v>51600</v>
      </c>
      <c r="L218" s="49"/>
      <c r="M218" s="52">
        <v>35</v>
      </c>
      <c r="N218" s="52">
        <v>50</v>
      </c>
      <c r="O218" s="31" t="str">
        <f>IF(AND(B218&gt;0,C218=""),"Ilmoita tuella rahoitettu osuus",IF(C218&gt;100,"Tuella rahoitettu osuus ei voi olla yli 100",IF(AND(B218&gt;0,G218=""),"Pitoaika puuttuu",IF(E218&gt;G218,"Keski-ikä ei voi olla suurempi kuin pitoaika",IF(AND(B218&gt;0,E218=""),"Keski-ikä puuttuu",IF(AND(B218&gt;0,OR(G218&lt;M218,G218&gt;N218)),"Syötetty pitoaika ei ole pitoaikavälin sisällä","OK"))))))</f>
        <v>OK</v>
      </c>
    </row>
    <row r="219" spans="1:15" ht="15.75" thickBot="1" x14ac:dyDescent="0.3">
      <c r="A219" s="38" t="s">
        <v>176</v>
      </c>
      <c r="B219" s="99"/>
      <c r="C219" s="55"/>
      <c r="D219" s="49">
        <f t="shared" si="101"/>
        <v>0</v>
      </c>
      <c r="E219" s="55"/>
      <c r="F219" s="55"/>
      <c r="G219" s="104"/>
      <c r="H219" s="57">
        <f>(D219*(K219+L219))/1000</f>
        <v>0</v>
      </c>
      <c r="I219" s="49">
        <f>IF(D219=0,0,H219*(1-E219/G219))</f>
        <v>0</v>
      </c>
      <c r="J219" s="49">
        <f t="shared" si="102"/>
        <v>0</v>
      </c>
      <c r="K219" s="53">
        <v>77500</v>
      </c>
      <c r="L219" s="49"/>
      <c r="M219" s="52">
        <v>35</v>
      </c>
      <c r="N219" s="52">
        <v>50</v>
      </c>
      <c r="O219" s="31" t="str">
        <f>IF(AND(B219&gt;0,C219=""),"Ilmoita tuella rahoitettu osuus",IF(C219&gt;100,"Tuella rahoitettu osuus ei voi olla yli 100",IF(AND(B219&gt;0,G219=""),"Pitoaika puuttuu",IF(E219&gt;G219,"Keski-ikä ei voi olla suurempi kuin pitoaika",IF(AND(B219&gt;0,E219=""),"Keski-ikä puuttuu",IF(AND(B219&gt;0,OR(G219&lt;M219,G219&gt;N219)),"Syötetty pitoaika ei ole pitoaikavälin sisällä","OK"))))))</f>
        <v>OK</v>
      </c>
    </row>
    <row r="220" spans="1:15" ht="15.75" thickBot="1" x14ac:dyDescent="0.3">
      <c r="A220" s="6" t="s">
        <v>177</v>
      </c>
      <c r="B220" s="100"/>
      <c r="C220" s="101"/>
      <c r="D220" s="32"/>
      <c r="E220" s="101"/>
      <c r="F220" s="101"/>
      <c r="G220" s="105"/>
      <c r="K220" s="24"/>
      <c r="L220" s="22"/>
      <c r="M220" s="24"/>
      <c r="N220" s="24"/>
      <c r="O220"/>
    </row>
    <row r="221" spans="1:15" ht="15.75" thickBot="1" x14ac:dyDescent="0.3">
      <c r="A221" s="38" t="s">
        <v>178</v>
      </c>
      <c r="B221" s="99"/>
      <c r="C221" s="55"/>
      <c r="D221" s="49">
        <f t="shared" ref="D221:D223" si="103">B221*C221/100</f>
        <v>0</v>
      </c>
      <c r="E221" s="55"/>
      <c r="F221" s="55"/>
      <c r="G221" s="104"/>
      <c r="H221" s="57">
        <f>(D221*(K221+L221))/1000</f>
        <v>0</v>
      </c>
      <c r="I221" s="49">
        <f>IF(D221=0,0,H221*(1-E221/G221))</f>
        <v>0</v>
      </c>
      <c r="J221" s="49">
        <f t="shared" ref="J221:J223" si="104">IF(H221=0,0,H221/G221)</f>
        <v>0</v>
      </c>
      <c r="K221" s="53">
        <v>44700</v>
      </c>
      <c r="L221" s="49"/>
      <c r="M221" s="52">
        <v>35</v>
      </c>
      <c r="N221" s="52">
        <v>50</v>
      </c>
      <c r="O221" s="31" t="str">
        <f>IF(AND(B221&gt;0,C221=""),"Ilmoita tuella rahoitettu osuus",IF(C221&gt;100,"Tuella rahoitettu osuus ei voi olla yli 100",IF(AND(B221&gt;0,G221=""),"Pitoaika puuttuu",IF(E221&gt;G221,"Keski-ikä ei voi olla suurempi kuin pitoaika",IF(AND(B221&gt;0,E221=""),"Keski-ikä puuttuu",IF(AND(B221&gt;0,OR(G221&lt;M221,G221&gt;N221)),"Syötetty pitoaika ei ole pitoaikavälin sisällä","OK"))))))</f>
        <v>OK</v>
      </c>
    </row>
    <row r="222" spans="1:15" ht="15.75" thickBot="1" x14ac:dyDescent="0.3">
      <c r="A222" s="38" t="s">
        <v>179</v>
      </c>
      <c r="B222" s="99"/>
      <c r="C222" s="55"/>
      <c r="D222" s="49">
        <f t="shared" si="103"/>
        <v>0</v>
      </c>
      <c r="E222" s="55"/>
      <c r="F222" s="55"/>
      <c r="G222" s="104"/>
      <c r="H222" s="57">
        <f>(D222*(K222+L222))/1000</f>
        <v>0</v>
      </c>
      <c r="I222" s="49">
        <f>IF(D222=0,0,H222*(1-E222/G222))</f>
        <v>0</v>
      </c>
      <c r="J222" s="49">
        <f t="shared" si="104"/>
        <v>0</v>
      </c>
      <c r="K222" s="53">
        <v>85500</v>
      </c>
      <c r="L222" s="49"/>
      <c r="M222" s="52">
        <v>35</v>
      </c>
      <c r="N222" s="52">
        <v>50</v>
      </c>
      <c r="O222" s="31" t="str">
        <f>IF(AND(B222&gt;0,C222=""),"Ilmoita tuella rahoitettu osuus",IF(C222&gt;100,"Tuella rahoitettu osuus ei voi olla yli 100",IF(AND(B222&gt;0,G222=""),"Pitoaika puuttuu",IF(E222&gt;G222,"Keski-ikä ei voi olla suurempi kuin pitoaika",IF(AND(B222&gt;0,E222=""),"Keski-ikä puuttuu",IF(AND(B222&gt;0,OR(G222&lt;M222,G222&gt;N222)),"Syötetty pitoaika ei ole pitoaikavälin sisällä","OK"))))))</f>
        <v>OK</v>
      </c>
    </row>
    <row r="223" spans="1:15" ht="15.75" thickBot="1" x14ac:dyDescent="0.3">
      <c r="A223" s="38" t="s">
        <v>180</v>
      </c>
      <c r="B223" s="99"/>
      <c r="C223" s="55"/>
      <c r="D223" s="49">
        <f t="shared" si="103"/>
        <v>0</v>
      </c>
      <c r="E223" s="55"/>
      <c r="F223" s="55"/>
      <c r="G223" s="104"/>
      <c r="H223" s="57">
        <f>(D223*(K223+L223))/1000</f>
        <v>0</v>
      </c>
      <c r="I223" s="49">
        <f>IF(D223=0,0,H223*(1-E223/G223))</f>
        <v>0</v>
      </c>
      <c r="J223" s="49">
        <f t="shared" si="104"/>
        <v>0</v>
      </c>
      <c r="K223" s="53">
        <v>76900</v>
      </c>
      <c r="L223" s="49"/>
      <c r="M223" s="52">
        <v>35</v>
      </c>
      <c r="N223" s="52">
        <v>50</v>
      </c>
      <c r="O223" s="31" t="str">
        <f>IF(AND(B223&gt;0,C223=""),"Ilmoita tuella rahoitettu osuus",IF(C223&gt;100,"Tuella rahoitettu osuus ei voi olla yli 100",IF(AND(B223&gt;0,G223=""),"Pitoaika puuttuu",IF(E223&gt;G223,"Keski-ikä ei voi olla suurempi kuin pitoaika",IF(AND(B223&gt;0,E223=""),"Keski-ikä puuttuu",IF(AND(B223&gt;0,OR(G223&lt;M223,G223&gt;N223)),"Syötetty pitoaika ei ole pitoaikavälin sisällä","OK"))))))</f>
        <v>OK</v>
      </c>
    </row>
    <row r="224" spans="1:15" ht="15.75" thickBot="1" x14ac:dyDescent="0.3">
      <c r="A224" s="10" t="s">
        <v>181</v>
      </c>
      <c r="B224" s="100"/>
      <c r="C224" s="101"/>
      <c r="D224" s="32"/>
      <c r="E224" s="101"/>
      <c r="F224" s="101"/>
      <c r="G224" s="105"/>
      <c r="K224" s="23"/>
      <c r="L224" s="22"/>
      <c r="M224" s="23"/>
      <c r="N224" s="23"/>
      <c r="O224"/>
    </row>
    <row r="225" spans="1:15" ht="15.75" thickBot="1" x14ac:dyDescent="0.3">
      <c r="A225" s="38" t="s">
        <v>182</v>
      </c>
      <c r="B225" s="99"/>
      <c r="C225" s="55"/>
      <c r="D225" s="49">
        <f t="shared" ref="D225:D229" si="105">B225*C225/100</f>
        <v>0</v>
      </c>
      <c r="E225" s="55"/>
      <c r="F225" s="55"/>
      <c r="G225" s="104"/>
      <c r="H225" s="57">
        <f>(D225*(K225+L225))/1000</f>
        <v>0</v>
      </c>
      <c r="I225" s="49">
        <f>IF(D225=0,0,H225*(1-E225/G225))</f>
        <v>0</v>
      </c>
      <c r="J225" s="49">
        <f t="shared" ref="J225:J229" si="106">IF(H225=0,0,H225/G225)</f>
        <v>0</v>
      </c>
      <c r="K225" s="53">
        <v>6900</v>
      </c>
      <c r="L225" s="49"/>
      <c r="M225" s="52">
        <v>35</v>
      </c>
      <c r="N225" s="52">
        <v>50</v>
      </c>
      <c r="O225" s="31" t="str">
        <f>IF(AND(B225&gt;0,C225=""),"Ilmoita tuella rahoitettu osuus",IF(C225&gt;100,"Tuella rahoitettu osuus ei voi olla yli 100",IF(AND(B225&gt;0,G225=""),"Pitoaika puuttuu",IF(E225&gt;G225,"Keski-ikä ei voi olla suurempi kuin pitoaika",IF(AND(B225&gt;0,E225=""),"Keski-ikä puuttuu",IF(AND(B225&gt;0,OR(G225&lt;M225,G225&gt;N225)),"Syötetty pitoaika ei ole pitoaikavälin sisällä","OK"))))))</f>
        <v>OK</v>
      </c>
    </row>
    <row r="226" spans="1:15" ht="15.75" thickBot="1" x14ac:dyDescent="0.3">
      <c r="A226" s="38" t="s">
        <v>183</v>
      </c>
      <c r="B226" s="99"/>
      <c r="C226" s="55"/>
      <c r="D226" s="49">
        <f t="shared" si="105"/>
        <v>0</v>
      </c>
      <c r="E226" s="55"/>
      <c r="F226" s="55"/>
      <c r="G226" s="104"/>
      <c r="H226" s="57">
        <f>(D226*(K226+L226))/1000</f>
        <v>0</v>
      </c>
      <c r="I226" s="49">
        <f>IF(D226=0,0,H226*(1-E226/G226))</f>
        <v>0</v>
      </c>
      <c r="J226" s="49">
        <f t="shared" si="106"/>
        <v>0</v>
      </c>
      <c r="K226" s="53">
        <v>13400</v>
      </c>
      <c r="L226" s="49"/>
      <c r="M226" s="52">
        <v>35</v>
      </c>
      <c r="N226" s="52">
        <v>50</v>
      </c>
      <c r="O226" s="31" t="str">
        <f>IF(AND(B226&gt;0,C226=""),"Ilmoita tuella rahoitettu osuus",IF(C226&gt;100,"Tuella rahoitettu osuus ei voi olla yli 100",IF(AND(B226&gt;0,G226=""),"Pitoaika puuttuu",IF(E226&gt;G226,"Keski-ikä ei voi olla suurempi kuin pitoaika",IF(AND(B226&gt;0,E226=""),"Keski-ikä puuttuu",IF(AND(B226&gt;0,OR(G226&lt;M226,G226&gt;N226)),"Syötetty pitoaika ei ole pitoaikavälin sisällä","OK"))))))</f>
        <v>OK</v>
      </c>
    </row>
    <row r="227" spans="1:15" ht="15.75" thickBot="1" x14ac:dyDescent="0.3">
      <c r="A227" s="38" t="s">
        <v>184</v>
      </c>
      <c r="B227" s="99"/>
      <c r="C227" s="55"/>
      <c r="D227" s="49">
        <f t="shared" si="105"/>
        <v>0</v>
      </c>
      <c r="E227" s="55"/>
      <c r="F227" s="55"/>
      <c r="G227" s="104"/>
      <c r="H227" s="57">
        <f>(D227*(K227+L227))/1000</f>
        <v>0</v>
      </c>
      <c r="I227" s="49">
        <f>IF(D227=0,0,H227*(1-E227/G227))</f>
        <v>0</v>
      </c>
      <c r="J227" s="49">
        <f t="shared" si="106"/>
        <v>0</v>
      </c>
      <c r="K227" s="53">
        <v>19200</v>
      </c>
      <c r="L227" s="49"/>
      <c r="M227" s="52">
        <v>35</v>
      </c>
      <c r="N227" s="52">
        <v>50</v>
      </c>
      <c r="O227" s="31" t="str">
        <f>IF(AND(B227&gt;0,C227=""),"Ilmoita tuella rahoitettu osuus",IF(C227&gt;100,"Tuella rahoitettu osuus ei voi olla yli 100",IF(AND(B227&gt;0,G227=""),"Pitoaika puuttuu",IF(E227&gt;G227,"Keski-ikä ei voi olla suurempi kuin pitoaika",IF(AND(B227&gt;0,E227=""),"Keski-ikä puuttuu",IF(AND(B227&gt;0,OR(G227&lt;M227,G227&gt;N227)),"Syötetty pitoaika ei ole pitoaikavälin sisällä","OK"))))))</f>
        <v>OK</v>
      </c>
    </row>
    <row r="228" spans="1:15" ht="15.75" thickBot="1" x14ac:dyDescent="0.3">
      <c r="A228" s="38" t="s">
        <v>185</v>
      </c>
      <c r="B228" s="99"/>
      <c r="C228" s="55"/>
      <c r="D228" s="49">
        <f t="shared" si="105"/>
        <v>0</v>
      </c>
      <c r="E228" s="55"/>
      <c r="F228" s="55"/>
      <c r="G228" s="104"/>
      <c r="H228" s="57">
        <f>(D228*(K228+L228))/1000</f>
        <v>0</v>
      </c>
      <c r="I228" s="49">
        <f>IF(D228=0,0,H228*(1-E228/G228))</f>
        <v>0</v>
      </c>
      <c r="J228" s="49">
        <f t="shared" si="106"/>
        <v>0</v>
      </c>
      <c r="K228" s="53">
        <v>22300</v>
      </c>
      <c r="L228" s="49"/>
      <c r="M228" s="52">
        <v>35</v>
      </c>
      <c r="N228" s="52">
        <v>50</v>
      </c>
      <c r="O228" s="31" t="str">
        <f>IF(AND(B228&gt;0,C228=""),"Ilmoita tuella rahoitettu osuus",IF(C228&gt;100,"Tuella rahoitettu osuus ei voi olla yli 100",IF(AND(B228&gt;0,G228=""),"Pitoaika puuttuu",IF(E228&gt;G228,"Keski-ikä ei voi olla suurempi kuin pitoaika",IF(AND(B228&gt;0,E228=""),"Keski-ikä puuttuu",IF(AND(B228&gt;0,OR(G228&lt;M228,G228&gt;N228)),"Syötetty pitoaika ei ole pitoaikavälin sisällä","OK"))))))</f>
        <v>OK</v>
      </c>
    </row>
    <row r="229" spans="1:15" ht="15.75" thickBot="1" x14ac:dyDescent="0.3">
      <c r="A229" s="38" t="s">
        <v>186</v>
      </c>
      <c r="B229" s="99"/>
      <c r="C229" s="55"/>
      <c r="D229" s="49">
        <f t="shared" si="105"/>
        <v>0</v>
      </c>
      <c r="E229" s="55"/>
      <c r="F229" s="55"/>
      <c r="G229" s="104"/>
      <c r="H229" s="57">
        <f>(D229*(K229+L229))/1000</f>
        <v>0</v>
      </c>
      <c r="I229" s="49">
        <f>IF(D229=0,0,H229*(1-E229/G229))</f>
        <v>0</v>
      </c>
      <c r="J229" s="49">
        <f t="shared" si="106"/>
        <v>0</v>
      </c>
      <c r="K229" s="53">
        <v>25900</v>
      </c>
      <c r="L229" s="49"/>
      <c r="M229" s="52">
        <v>35</v>
      </c>
      <c r="N229" s="52">
        <v>50</v>
      </c>
      <c r="O229" s="31" t="str">
        <f>IF(AND(B229&gt;0,C229=""),"Ilmoita tuella rahoitettu osuus",IF(C229&gt;100,"Tuella rahoitettu osuus ei voi olla yli 100",IF(AND(B229&gt;0,G229=""),"Pitoaika puuttuu",IF(E229&gt;G229,"Keski-ikä ei voi olla suurempi kuin pitoaika",IF(AND(B229&gt;0,E229=""),"Keski-ikä puuttuu",IF(AND(B229&gt;0,OR(G229&lt;M229,G229&gt;N229)),"Syötetty pitoaika ei ole pitoaikavälin sisällä","OK"))))))</f>
        <v>OK</v>
      </c>
    </row>
    <row r="230" spans="1:15" ht="15.75" thickBot="1" x14ac:dyDescent="0.3">
      <c r="A230" s="4" t="s">
        <v>187</v>
      </c>
      <c r="B230" s="100"/>
      <c r="C230" s="101"/>
      <c r="D230" s="32"/>
      <c r="E230" s="101"/>
      <c r="F230" s="101"/>
      <c r="G230" s="105"/>
      <c r="K230" s="23"/>
      <c r="L230" s="22"/>
      <c r="M230" s="23"/>
      <c r="N230" s="23"/>
      <c r="O230"/>
    </row>
    <row r="231" spans="1:15" ht="15.75" thickBot="1" x14ac:dyDescent="0.3">
      <c r="A231" s="38" t="s">
        <v>188</v>
      </c>
      <c r="B231" s="99"/>
      <c r="C231" s="55"/>
      <c r="D231" s="49">
        <f t="shared" ref="D231:D234" si="107">B231*C231/100</f>
        <v>0</v>
      </c>
      <c r="E231" s="55"/>
      <c r="F231" s="55"/>
      <c r="G231" s="104"/>
      <c r="H231" s="57">
        <f>(D231*(K231+L231))/1000</f>
        <v>0</v>
      </c>
      <c r="I231" s="49">
        <f>IF(D231=0,0,H231*(1-E231/G231))</f>
        <v>0</v>
      </c>
      <c r="J231" s="49">
        <f t="shared" ref="J231:J234" si="108">IF(H231=0,0,H231/G231)</f>
        <v>0</v>
      </c>
      <c r="K231" s="53">
        <v>12100</v>
      </c>
      <c r="L231" s="49"/>
      <c r="M231" s="52">
        <v>30</v>
      </c>
      <c r="N231" s="52">
        <v>40</v>
      </c>
      <c r="O231" s="31" t="str">
        <f>IF(AND(B231&gt;0,C231=""),"Ilmoita tuella rahoitettu osuus",IF(C231&gt;100,"Tuella rahoitettu osuus ei voi olla yli 100",IF(AND(B231&gt;0,G231=""),"Pitoaika puuttuu",IF(E231&gt;G231,"Keski-ikä ei voi olla suurempi kuin pitoaika",IF(AND(B231&gt;0,E231=""),"Keski-ikä puuttuu",IF(AND(B231&gt;0,OR(G231&lt;M231,G231&gt;N231)),"Syötetty pitoaika ei ole pitoaikavälin sisällä","OK"))))))</f>
        <v>OK</v>
      </c>
    </row>
    <row r="232" spans="1:15" ht="15.75" thickBot="1" x14ac:dyDescent="0.3">
      <c r="A232" s="38" t="s">
        <v>189</v>
      </c>
      <c r="B232" s="99"/>
      <c r="C232" s="55"/>
      <c r="D232" s="49">
        <f t="shared" si="107"/>
        <v>0</v>
      </c>
      <c r="E232" s="55"/>
      <c r="F232" s="55"/>
      <c r="G232" s="104"/>
      <c r="H232" s="57">
        <f>(D232*(K232+L232))/1000</f>
        <v>0</v>
      </c>
      <c r="I232" s="49">
        <f>IF(D232=0,0,H232*(1-E232/G232))</f>
        <v>0</v>
      </c>
      <c r="J232" s="49">
        <f t="shared" si="108"/>
        <v>0</v>
      </c>
      <c r="K232" s="52">
        <v>790</v>
      </c>
      <c r="L232" s="49"/>
      <c r="M232" s="52">
        <v>20</v>
      </c>
      <c r="N232" s="52">
        <v>35</v>
      </c>
      <c r="O232" s="31" t="str">
        <f>IF(AND(B232&gt;0,C232=""),"Ilmoita tuella rahoitettu osuus",IF(C232&gt;100,"Tuella rahoitettu osuus ei voi olla yli 100",IF(AND(B232&gt;0,G232=""),"Pitoaika puuttuu",IF(E232&gt;G232,"Keski-ikä ei voi olla suurempi kuin pitoaika",IF(AND(B232&gt;0,E232=""),"Keski-ikä puuttuu",IF(AND(B232&gt;0,OR(G232&lt;M232,G232&gt;N232)),"Syötetty pitoaika ei ole pitoaikavälin sisällä","OK"))))))</f>
        <v>OK</v>
      </c>
    </row>
    <row r="233" spans="1:15" ht="15.75" thickBot="1" x14ac:dyDescent="0.3">
      <c r="A233" s="38" t="s">
        <v>190</v>
      </c>
      <c r="B233" s="99"/>
      <c r="C233" s="55"/>
      <c r="D233" s="49">
        <f t="shared" si="107"/>
        <v>0</v>
      </c>
      <c r="E233" s="55"/>
      <c r="F233" s="55"/>
      <c r="G233" s="104"/>
      <c r="H233" s="57">
        <f>(D233*(K233+L233))/1000</f>
        <v>0</v>
      </c>
      <c r="I233" s="49">
        <f>IF(D233=0,0,H233*(1-E233/G233))</f>
        <v>0</v>
      </c>
      <c r="J233" s="49">
        <f t="shared" si="108"/>
        <v>0</v>
      </c>
      <c r="K233" s="52">
        <v>700</v>
      </c>
      <c r="L233" s="49"/>
      <c r="M233" s="52">
        <v>15</v>
      </c>
      <c r="N233" s="52">
        <v>30</v>
      </c>
      <c r="O233" s="31" t="str">
        <f>IF(AND(B233&gt;0,C233=""),"Ilmoita tuella rahoitettu osuus",IF(C233&gt;100,"Tuella rahoitettu osuus ei voi olla yli 100",IF(AND(B233&gt;0,G233=""),"Pitoaika puuttuu",IF(E233&gt;G233,"Keski-ikä ei voi olla suurempi kuin pitoaika",IF(AND(B233&gt;0,E233=""),"Keski-ikä puuttuu",IF(AND(B233&gt;0,OR(G233&lt;M233,G233&gt;N233)),"Syötetty pitoaika ei ole pitoaikavälin sisällä","OK"))))))</f>
        <v>OK</v>
      </c>
    </row>
    <row r="234" spans="1:15" ht="15.75" thickBot="1" x14ac:dyDescent="0.3">
      <c r="A234" s="38" t="s">
        <v>42</v>
      </c>
      <c r="B234" s="99"/>
      <c r="C234" s="55"/>
      <c r="D234" s="49">
        <f t="shared" si="107"/>
        <v>0</v>
      </c>
      <c r="E234" s="55"/>
      <c r="F234" s="55"/>
      <c r="G234" s="104"/>
      <c r="H234" s="57">
        <f>(D234*(K234+L234))/1000</f>
        <v>0</v>
      </c>
      <c r="I234" s="49">
        <f>IF(D234=0,0,H234*(1-E234/G234))</f>
        <v>0</v>
      </c>
      <c r="J234" s="49">
        <f t="shared" si="108"/>
        <v>0</v>
      </c>
      <c r="K234" s="53">
        <v>4500</v>
      </c>
      <c r="L234" s="49"/>
      <c r="M234" s="52">
        <v>15</v>
      </c>
      <c r="N234" s="52">
        <v>30</v>
      </c>
      <c r="O234" s="31" t="str">
        <f>IF(AND(B234&gt;0,C234=""),"Ilmoita tuella rahoitettu osuus",IF(C234&gt;100,"Tuella rahoitettu osuus ei voi olla yli 100",IF(AND(B234&gt;0,G234=""),"Pitoaika puuttuu",IF(E234&gt;G234,"Keski-ikä ei voi olla suurempi kuin pitoaika",IF(AND(B234&gt;0,E234=""),"Keski-ikä puuttuu",IF(AND(B234&gt;0,OR(G234&lt;M234,G234&gt;N234)),"Syötetty pitoaika ei ole pitoaikavälin sisällä","OK"))))))</f>
        <v>OK</v>
      </c>
    </row>
    <row r="235" spans="1:15" ht="15.75" thickBot="1" x14ac:dyDescent="0.3">
      <c r="A235" s="10" t="s">
        <v>191</v>
      </c>
      <c r="B235" s="100"/>
      <c r="C235" s="101"/>
      <c r="D235" s="32"/>
      <c r="E235" s="101"/>
      <c r="F235" s="101"/>
      <c r="G235" s="105"/>
      <c r="K235" s="23"/>
      <c r="L235" s="22"/>
      <c r="M235" s="23"/>
      <c r="N235" s="23"/>
      <c r="O235"/>
    </row>
    <row r="236" spans="1:15" ht="15.75" thickBot="1" x14ac:dyDescent="0.3">
      <c r="A236" s="38" t="s">
        <v>192</v>
      </c>
      <c r="B236" s="99"/>
      <c r="C236" s="55"/>
      <c r="D236" s="49">
        <f>B236*C236/100</f>
        <v>0</v>
      </c>
      <c r="E236" s="55"/>
      <c r="F236" s="55"/>
      <c r="G236" s="104"/>
      <c r="H236" s="57">
        <f>(D236*(K236+L236))/1000</f>
        <v>0</v>
      </c>
      <c r="I236" s="49">
        <f>IF(D236=0,0,H236*(1-E236/G236))</f>
        <v>0</v>
      </c>
      <c r="J236" s="49">
        <f>IF(H236=0,0,H236/G236)</f>
        <v>0</v>
      </c>
      <c r="K236" s="53">
        <v>34300</v>
      </c>
      <c r="L236" s="49">
        <f>'Kaivun hintavaikutus'!$C$3</f>
        <v>0</v>
      </c>
      <c r="M236" s="52">
        <v>40</v>
      </c>
      <c r="N236" s="52">
        <v>55</v>
      </c>
      <c r="O236" s="31" t="str">
        <f>IF(AND(B236&gt;0,C236=""),"Ilmoita tuella rahoitettu osuus",IF(C236&gt;100,"Tuella rahoitettu osuus ei voi olla yli 100",IF(AND(B236&gt;0,G236=""),"Pitoaika puuttuu",IF(E236&gt;G236,"Keski-ikä ei voi olla suurempi kuin pitoaika",IF(AND(B236&gt;0,E236=""),"Keski-ikä puuttuu",IF(AND(B236&gt;0,OR(G236&lt;M236,G236&gt;N236)),"Syötetty pitoaika ei ole pitoaikavälin sisällä",IF(AND(B236&gt;0,L236=0),"Syötä kaivun hintavaikutus Kaivun hintavaikutus -välilehdelle","OK")))))))</f>
        <v>OK</v>
      </c>
    </row>
    <row r="237" spans="1:15" ht="15.75" thickBot="1" x14ac:dyDescent="0.3">
      <c r="A237" s="11" t="s">
        <v>193</v>
      </c>
      <c r="B237" s="100"/>
      <c r="C237" s="101"/>
      <c r="D237" s="32"/>
      <c r="E237" s="101"/>
      <c r="F237" s="101"/>
      <c r="G237" s="105"/>
      <c r="K237" s="25"/>
      <c r="L237" s="22"/>
      <c r="M237" s="25"/>
      <c r="N237" s="25"/>
      <c r="O237"/>
    </row>
    <row r="238" spans="1:15" ht="15.75" thickBot="1" x14ac:dyDescent="0.3">
      <c r="A238" s="10" t="s">
        <v>194</v>
      </c>
      <c r="B238" s="100"/>
      <c r="C238" s="101"/>
      <c r="D238" s="32"/>
      <c r="E238" s="101"/>
      <c r="F238" s="101"/>
      <c r="G238" s="105"/>
      <c r="K238" s="23"/>
      <c r="L238" s="22"/>
      <c r="M238" s="23"/>
      <c r="N238" s="23"/>
      <c r="O238"/>
    </row>
    <row r="239" spans="1:15" ht="15.75" thickBot="1" x14ac:dyDescent="0.3">
      <c r="A239" s="6" t="s">
        <v>195</v>
      </c>
      <c r="B239" s="100"/>
      <c r="C239" s="101"/>
      <c r="D239" s="32"/>
      <c r="E239" s="101"/>
      <c r="F239" s="101"/>
      <c r="G239" s="105"/>
      <c r="K239" s="24"/>
      <c r="L239" s="22"/>
      <c r="M239" s="24"/>
      <c r="N239" s="24"/>
      <c r="O239"/>
    </row>
    <row r="240" spans="1:15" ht="15.75" thickBot="1" x14ac:dyDescent="0.3">
      <c r="A240" s="38" t="s">
        <v>196</v>
      </c>
      <c r="B240" s="99"/>
      <c r="C240" s="55"/>
      <c r="D240" s="49">
        <f t="shared" ref="D240:D252" si="109">B240*C240/100</f>
        <v>0</v>
      </c>
      <c r="E240" s="55"/>
      <c r="F240" s="55"/>
      <c r="G240" s="104"/>
      <c r="H240" s="57">
        <f t="shared" ref="H240:H252" si="110">(D240*(K240+L240))/1000</f>
        <v>0</v>
      </c>
      <c r="I240" s="49">
        <f t="shared" ref="I240:I252" si="111">IF(D240=0,0,H240*(1-E240/G240))</f>
        <v>0</v>
      </c>
      <c r="J240" s="49">
        <f t="shared" ref="J240:J252" si="112">IF(H240=0,0,H240/G240)</f>
        <v>0</v>
      </c>
      <c r="K240" s="53">
        <v>3100</v>
      </c>
      <c r="L240" s="49"/>
      <c r="M240" s="52">
        <v>35</v>
      </c>
      <c r="N240" s="52">
        <v>45</v>
      </c>
      <c r="O240" s="31" t="str">
        <f t="shared" ref="O240:O252" si="113">IF(AND(B240&gt;0,C240=""),"Ilmoita tuella rahoitettu osuus",IF(C240&gt;100,"Tuella rahoitettu osuus ei voi olla yli 100",IF(AND(B240&gt;0,G240=""),"Pitoaika puuttuu",IF(E240&gt;G240,"Keski-ikä ei voi olla suurempi kuin pitoaika",IF(AND(B240&gt;0,E240=""),"Keski-ikä puuttuu",IF(AND(B240&gt;0,OR(G240&lt;M240,G240&gt;N240)),"Syötetty pitoaika ei ole pitoaikavälin sisällä","OK"))))))</f>
        <v>OK</v>
      </c>
    </row>
    <row r="241" spans="1:15" ht="15.75" thickBot="1" x14ac:dyDescent="0.3">
      <c r="A241" s="38" t="s">
        <v>197</v>
      </c>
      <c r="B241" s="99"/>
      <c r="C241" s="55"/>
      <c r="D241" s="49">
        <f t="shared" si="109"/>
        <v>0</v>
      </c>
      <c r="E241" s="55"/>
      <c r="F241" s="55"/>
      <c r="G241" s="104"/>
      <c r="H241" s="57">
        <f t="shared" si="110"/>
        <v>0</v>
      </c>
      <c r="I241" s="49">
        <f t="shared" si="111"/>
        <v>0</v>
      </c>
      <c r="J241" s="49">
        <f t="shared" si="112"/>
        <v>0</v>
      </c>
      <c r="K241" s="53">
        <v>3300</v>
      </c>
      <c r="L241" s="49"/>
      <c r="M241" s="52">
        <v>35</v>
      </c>
      <c r="N241" s="52">
        <v>45</v>
      </c>
      <c r="O241" s="31" t="str">
        <f t="shared" si="113"/>
        <v>OK</v>
      </c>
    </row>
    <row r="242" spans="1:15" ht="15.75" thickBot="1" x14ac:dyDescent="0.3">
      <c r="A242" s="38" t="s">
        <v>198</v>
      </c>
      <c r="B242" s="99"/>
      <c r="C242" s="55"/>
      <c r="D242" s="49">
        <f t="shared" si="109"/>
        <v>0</v>
      </c>
      <c r="E242" s="55"/>
      <c r="F242" s="55"/>
      <c r="G242" s="104"/>
      <c r="H242" s="57">
        <f t="shared" si="110"/>
        <v>0</v>
      </c>
      <c r="I242" s="49">
        <f t="shared" si="111"/>
        <v>0</v>
      </c>
      <c r="J242" s="49">
        <f t="shared" si="112"/>
        <v>0</v>
      </c>
      <c r="K242" s="53">
        <v>4200</v>
      </c>
      <c r="L242" s="49"/>
      <c r="M242" s="52">
        <v>35</v>
      </c>
      <c r="N242" s="52">
        <v>45</v>
      </c>
      <c r="O242" s="31" t="str">
        <f t="shared" si="113"/>
        <v>OK</v>
      </c>
    </row>
    <row r="243" spans="1:15" ht="15.75" thickBot="1" x14ac:dyDescent="0.3">
      <c r="A243" s="38" t="s">
        <v>199</v>
      </c>
      <c r="B243" s="99"/>
      <c r="C243" s="55"/>
      <c r="D243" s="49">
        <f t="shared" si="109"/>
        <v>0</v>
      </c>
      <c r="E243" s="55"/>
      <c r="F243" s="55"/>
      <c r="G243" s="104"/>
      <c r="H243" s="57">
        <f t="shared" si="110"/>
        <v>0</v>
      </c>
      <c r="I243" s="49">
        <f t="shared" si="111"/>
        <v>0</v>
      </c>
      <c r="J243" s="49">
        <f t="shared" si="112"/>
        <v>0</v>
      </c>
      <c r="K243" s="53">
        <v>5300</v>
      </c>
      <c r="L243" s="49"/>
      <c r="M243" s="52">
        <v>35</v>
      </c>
      <c r="N243" s="52">
        <v>45</v>
      </c>
      <c r="O243" s="31" t="str">
        <f t="shared" si="113"/>
        <v>OK</v>
      </c>
    </row>
    <row r="244" spans="1:15" ht="15.75" thickBot="1" x14ac:dyDescent="0.3">
      <c r="A244" s="38" t="s">
        <v>200</v>
      </c>
      <c r="B244" s="99"/>
      <c r="C244" s="55"/>
      <c r="D244" s="49">
        <f t="shared" si="109"/>
        <v>0</v>
      </c>
      <c r="E244" s="55"/>
      <c r="F244" s="55"/>
      <c r="G244" s="104"/>
      <c r="H244" s="57">
        <f t="shared" si="110"/>
        <v>0</v>
      </c>
      <c r="I244" s="49">
        <f t="shared" si="111"/>
        <v>0</v>
      </c>
      <c r="J244" s="49">
        <f t="shared" si="112"/>
        <v>0</v>
      </c>
      <c r="K244" s="53">
        <v>7500</v>
      </c>
      <c r="L244" s="49"/>
      <c r="M244" s="52">
        <v>35</v>
      </c>
      <c r="N244" s="52">
        <v>45</v>
      </c>
      <c r="O244" s="31" t="str">
        <f t="shared" si="113"/>
        <v>OK</v>
      </c>
    </row>
    <row r="245" spans="1:15" ht="15.75" thickBot="1" x14ac:dyDescent="0.3">
      <c r="A245" s="38" t="s">
        <v>201</v>
      </c>
      <c r="B245" s="99"/>
      <c r="C245" s="55"/>
      <c r="D245" s="49">
        <f t="shared" si="109"/>
        <v>0</v>
      </c>
      <c r="E245" s="55"/>
      <c r="F245" s="55"/>
      <c r="G245" s="104"/>
      <c r="H245" s="57">
        <f t="shared" si="110"/>
        <v>0</v>
      </c>
      <c r="I245" s="49">
        <f t="shared" si="111"/>
        <v>0</v>
      </c>
      <c r="J245" s="49">
        <f t="shared" si="112"/>
        <v>0</v>
      </c>
      <c r="K245" s="53">
        <v>9000</v>
      </c>
      <c r="L245" s="49"/>
      <c r="M245" s="52">
        <v>35</v>
      </c>
      <c r="N245" s="52">
        <v>45</v>
      </c>
      <c r="O245" s="31" t="str">
        <f t="shared" si="113"/>
        <v>OK</v>
      </c>
    </row>
    <row r="246" spans="1:15" ht="15.75" thickBot="1" x14ac:dyDescent="0.3">
      <c r="A246" s="38" t="s">
        <v>202</v>
      </c>
      <c r="B246" s="99"/>
      <c r="C246" s="55"/>
      <c r="D246" s="49">
        <f t="shared" si="109"/>
        <v>0</v>
      </c>
      <c r="E246" s="55"/>
      <c r="F246" s="55"/>
      <c r="G246" s="104"/>
      <c r="H246" s="57">
        <f t="shared" si="110"/>
        <v>0</v>
      </c>
      <c r="I246" s="49">
        <f t="shared" si="111"/>
        <v>0</v>
      </c>
      <c r="J246" s="49">
        <f t="shared" si="112"/>
        <v>0</v>
      </c>
      <c r="K246" s="53">
        <v>10400</v>
      </c>
      <c r="L246" s="49"/>
      <c r="M246" s="52">
        <v>35</v>
      </c>
      <c r="N246" s="52">
        <v>45</v>
      </c>
      <c r="O246" s="31" t="str">
        <f t="shared" si="113"/>
        <v>OK</v>
      </c>
    </row>
    <row r="247" spans="1:15" ht="15.75" thickBot="1" x14ac:dyDescent="0.3">
      <c r="A247" s="38" t="s">
        <v>203</v>
      </c>
      <c r="B247" s="99"/>
      <c r="C247" s="55"/>
      <c r="D247" s="49">
        <f t="shared" si="109"/>
        <v>0</v>
      </c>
      <c r="E247" s="55"/>
      <c r="F247" s="55"/>
      <c r="G247" s="104"/>
      <c r="H247" s="57">
        <f t="shared" si="110"/>
        <v>0</v>
      </c>
      <c r="I247" s="49">
        <f t="shared" si="111"/>
        <v>0</v>
      </c>
      <c r="J247" s="49">
        <f t="shared" si="112"/>
        <v>0</v>
      </c>
      <c r="K247" s="53">
        <v>12000</v>
      </c>
      <c r="L247" s="49"/>
      <c r="M247" s="52">
        <v>35</v>
      </c>
      <c r="N247" s="52">
        <v>45</v>
      </c>
      <c r="O247" s="31" t="str">
        <f t="shared" si="113"/>
        <v>OK</v>
      </c>
    </row>
    <row r="248" spans="1:15" ht="15.75" thickBot="1" x14ac:dyDescent="0.3">
      <c r="A248" s="38" t="s">
        <v>204</v>
      </c>
      <c r="B248" s="99"/>
      <c r="C248" s="55"/>
      <c r="D248" s="49">
        <f t="shared" si="109"/>
        <v>0</v>
      </c>
      <c r="E248" s="55"/>
      <c r="F248" s="55"/>
      <c r="G248" s="104"/>
      <c r="H248" s="57">
        <f t="shared" si="110"/>
        <v>0</v>
      </c>
      <c r="I248" s="49">
        <f t="shared" si="111"/>
        <v>0</v>
      </c>
      <c r="J248" s="49">
        <f t="shared" si="112"/>
        <v>0</v>
      </c>
      <c r="K248" s="53">
        <v>13000</v>
      </c>
      <c r="L248" s="49"/>
      <c r="M248" s="52">
        <v>35</v>
      </c>
      <c r="N248" s="52">
        <v>45</v>
      </c>
      <c r="O248" s="31" t="str">
        <f t="shared" si="113"/>
        <v>OK</v>
      </c>
    </row>
    <row r="249" spans="1:15" ht="15.75" thickBot="1" x14ac:dyDescent="0.3">
      <c r="A249" s="38" t="s">
        <v>205</v>
      </c>
      <c r="B249" s="99"/>
      <c r="C249" s="55"/>
      <c r="D249" s="49">
        <f t="shared" si="109"/>
        <v>0</v>
      </c>
      <c r="E249" s="55"/>
      <c r="F249" s="55"/>
      <c r="G249" s="104"/>
      <c r="H249" s="57">
        <f t="shared" si="110"/>
        <v>0</v>
      </c>
      <c r="I249" s="49">
        <f t="shared" si="111"/>
        <v>0</v>
      </c>
      <c r="J249" s="49">
        <f t="shared" si="112"/>
        <v>0</v>
      </c>
      <c r="K249" s="53">
        <v>14900</v>
      </c>
      <c r="L249" s="49"/>
      <c r="M249" s="52">
        <v>35</v>
      </c>
      <c r="N249" s="52">
        <v>45</v>
      </c>
      <c r="O249" s="31" t="str">
        <f t="shared" si="113"/>
        <v>OK</v>
      </c>
    </row>
    <row r="250" spans="1:15" ht="15.75" thickBot="1" x14ac:dyDescent="0.3">
      <c r="A250" s="38" t="s">
        <v>206</v>
      </c>
      <c r="B250" s="99"/>
      <c r="C250" s="55"/>
      <c r="D250" s="49">
        <f t="shared" si="109"/>
        <v>0</v>
      </c>
      <c r="E250" s="55"/>
      <c r="F250" s="55"/>
      <c r="G250" s="104"/>
      <c r="H250" s="57">
        <f t="shared" si="110"/>
        <v>0</v>
      </c>
      <c r="I250" s="49">
        <f t="shared" si="111"/>
        <v>0</v>
      </c>
      <c r="J250" s="49">
        <f t="shared" si="112"/>
        <v>0</v>
      </c>
      <c r="K250" s="53">
        <v>19100</v>
      </c>
      <c r="L250" s="49"/>
      <c r="M250" s="52">
        <v>35</v>
      </c>
      <c r="N250" s="52">
        <v>45</v>
      </c>
      <c r="O250" s="31" t="str">
        <f t="shared" si="113"/>
        <v>OK</v>
      </c>
    </row>
    <row r="251" spans="1:15" ht="15.75" thickBot="1" x14ac:dyDescent="0.3">
      <c r="A251" s="38" t="s">
        <v>207</v>
      </c>
      <c r="B251" s="99"/>
      <c r="C251" s="55"/>
      <c r="D251" s="49">
        <f t="shared" si="109"/>
        <v>0</v>
      </c>
      <c r="E251" s="55"/>
      <c r="F251" s="55"/>
      <c r="G251" s="104"/>
      <c r="H251" s="57">
        <f t="shared" si="110"/>
        <v>0</v>
      </c>
      <c r="I251" s="49">
        <f t="shared" si="111"/>
        <v>0</v>
      </c>
      <c r="J251" s="49">
        <f t="shared" si="112"/>
        <v>0</v>
      </c>
      <c r="K251" s="53">
        <v>22900</v>
      </c>
      <c r="L251" s="49"/>
      <c r="M251" s="52">
        <v>35</v>
      </c>
      <c r="N251" s="52">
        <v>45</v>
      </c>
      <c r="O251" s="31" t="str">
        <f t="shared" si="113"/>
        <v>OK</v>
      </c>
    </row>
    <row r="252" spans="1:15" ht="15.75" thickBot="1" x14ac:dyDescent="0.3">
      <c r="A252" s="38" t="s">
        <v>208</v>
      </c>
      <c r="B252" s="99"/>
      <c r="C252" s="55"/>
      <c r="D252" s="49">
        <f t="shared" si="109"/>
        <v>0</v>
      </c>
      <c r="E252" s="55"/>
      <c r="F252" s="55"/>
      <c r="G252" s="104"/>
      <c r="H252" s="57">
        <f t="shared" si="110"/>
        <v>0</v>
      </c>
      <c r="I252" s="49">
        <f t="shared" si="111"/>
        <v>0</v>
      </c>
      <c r="J252" s="49">
        <f t="shared" si="112"/>
        <v>0</v>
      </c>
      <c r="K252" s="53">
        <v>28200</v>
      </c>
      <c r="L252" s="49"/>
      <c r="M252" s="52">
        <v>35</v>
      </c>
      <c r="N252" s="52">
        <v>45</v>
      </c>
      <c r="O252" s="31" t="str">
        <f t="shared" si="113"/>
        <v>OK</v>
      </c>
    </row>
    <row r="253" spans="1:15" ht="15.75" thickBot="1" x14ac:dyDescent="0.3">
      <c r="A253" s="6" t="s">
        <v>209</v>
      </c>
      <c r="B253" s="100"/>
      <c r="C253" s="101"/>
      <c r="D253" s="32"/>
      <c r="E253" s="101"/>
      <c r="F253" s="101"/>
      <c r="G253" s="105"/>
      <c r="K253" s="24"/>
      <c r="L253" s="22"/>
      <c r="M253" s="24"/>
      <c r="N253" s="24"/>
      <c r="O253"/>
    </row>
    <row r="254" spans="1:15" ht="15.75" thickBot="1" x14ac:dyDescent="0.3">
      <c r="A254" s="38" t="s">
        <v>196</v>
      </c>
      <c r="B254" s="99"/>
      <c r="C254" s="55"/>
      <c r="D254" s="49">
        <f t="shared" ref="D254:D266" si="114">B254*C254/100</f>
        <v>0</v>
      </c>
      <c r="E254" s="55"/>
      <c r="F254" s="55"/>
      <c r="G254" s="104"/>
      <c r="H254" s="57">
        <f t="shared" ref="H254:H266" si="115">(D254*(K254+L254))/1000</f>
        <v>0</v>
      </c>
      <c r="I254" s="49">
        <f t="shared" ref="I254:I266" si="116">IF(D254=0,0,H254*(1-E254/G254))</f>
        <v>0</v>
      </c>
      <c r="J254" s="49">
        <f t="shared" ref="J254:J266" si="117">IF(H254=0,0,H254/G254)</f>
        <v>0</v>
      </c>
      <c r="K254" s="53">
        <v>2700</v>
      </c>
      <c r="L254" s="49"/>
      <c r="M254" s="52">
        <v>35</v>
      </c>
      <c r="N254" s="52">
        <v>45</v>
      </c>
      <c r="O254" s="31" t="str">
        <f t="shared" ref="O254:O266" si="118">IF(AND(B254&gt;0,C254=""),"Ilmoita tuella rahoitettu osuus",IF(C254&gt;100,"Tuella rahoitettu osuus ei voi olla yli 100",IF(AND(B254&gt;0,G254=""),"Pitoaika puuttuu",IF(E254&gt;G254,"Keski-ikä ei voi olla suurempi kuin pitoaika",IF(AND(B254&gt;0,E254=""),"Keski-ikä puuttuu",IF(AND(B254&gt;0,OR(G254&lt;M254,G254&gt;N254)),"Syötetty pitoaika ei ole pitoaikavälin sisällä","OK"))))))</f>
        <v>OK</v>
      </c>
    </row>
    <row r="255" spans="1:15" ht="15.75" thickBot="1" x14ac:dyDescent="0.3">
      <c r="A255" s="38" t="s">
        <v>197</v>
      </c>
      <c r="B255" s="99"/>
      <c r="C255" s="55"/>
      <c r="D255" s="49">
        <f t="shared" si="114"/>
        <v>0</v>
      </c>
      <c r="E255" s="55"/>
      <c r="F255" s="55"/>
      <c r="G255" s="104"/>
      <c r="H255" s="57">
        <f t="shared" si="115"/>
        <v>0</v>
      </c>
      <c r="I255" s="49">
        <f t="shared" si="116"/>
        <v>0</v>
      </c>
      <c r="J255" s="49">
        <f t="shared" si="117"/>
        <v>0</v>
      </c>
      <c r="K255" s="53">
        <v>2900</v>
      </c>
      <c r="L255" s="49"/>
      <c r="M255" s="52">
        <v>35</v>
      </c>
      <c r="N255" s="52">
        <v>45</v>
      </c>
      <c r="O255" s="31" t="str">
        <f t="shared" si="118"/>
        <v>OK</v>
      </c>
    </row>
    <row r="256" spans="1:15" ht="15.75" thickBot="1" x14ac:dyDescent="0.3">
      <c r="A256" s="38" t="s">
        <v>198</v>
      </c>
      <c r="B256" s="99"/>
      <c r="C256" s="55"/>
      <c r="D256" s="49">
        <f t="shared" si="114"/>
        <v>0</v>
      </c>
      <c r="E256" s="55"/>
      <c r="F256" s="55"/>
      <c r="G256" s="104"/>
      <c r="H256" s="57">
        <f t="shared" si="115"/>
        <v>0</v>
      </c>
      <c r="I256" s="49">
        <f t="shared" si="116"/>
        <v>0</v>
      </c>
      <c r="J256" s="49">
        <f t="shared" si="117"/>
        <v>0</v>
      </c>
      <c r="K256" s="53">
        <v>3000</v>
      </c>
      <c r="L256" s="49"/>
      <c r="M256" s="52">
        <v>35</v>
      </c>
      <c r="N256" s="52">
        <v>45</v>
      </c>
      <c r="O256" s="31" t="str">
        <f t="shared" si="118"/>
        <v>OK</v>
      </c>
    </row>
    <row r="257" spans="1:15" ht="15.75" thickBot="1" x14ac:dyDescent="0.3">
      <c r="A257" s="38" t="s">
        <v>199</v>
      </c>
      <c r="B257" s="99"/>
      <c r="C257" s="55"/>
      <c r="D257" s="49">
        <f t="shared" si="114"/>
        <v>0</v>
      </c>
      <c r="E257" s="55"/>
      <c r="F257" s="55"/>
      <c r="G257" s="104"/>
      <c r="H257" s="57">
        <f t="shared" si="115"/>
        <v>0</v>
      </c>
      <c r="I257" s="49">
        <f t="shared" si="116"/>
        <v>0</v>
      </c>
      <c r="J257" s="49">
        <f t="shared" si="117"/>
        <v>0</v>
      </c>
      <c r="K257" s="53">
        <v>3900</v>
      </c>
      <c r="L257" s="49"/>
      <c r="M257" s="52">
        <v>35</v>
      </c>
      <c r="N257" s="52">
        <v>45</v>
      </c>
      <c r="O257" s="31" t="str">
        <f t="shared" si="118"/>
        <v>OK</v>
      </c>
    </row>
    <row r="258" spans="1:15" ht="15.75" thickBot="1" x14ac:dyDescent="0.3">
      <c r="A258" s="38" t="s">
        <v>200</v>
      </c>
      <c r="B258" s="99"/>
      <c r="C258" s="55"/>
      <c r="D258" s="49">
        <f t="shared" si="114"/>
        <v>0</v>
      </c>
      <c r="E258" s="55"/>
      <c r="F258" s="55"/>
      <c r="G258" s="104"/>
      <c r="H258" s="57">
        <f t="shared" si="115"/>
        <v>0</v>
      </c>
      <c r="I258" s="49">
        <f t="shared" si="116"/>
        <v>0</v>
      </c>
      <c r="J258" s="49">
        <f t="shared" si="117"/>
        <v>0</v>
      </c>
      <c r="K258" s="53">
        <v>5000</v>
      </c>
      <c r="L258" s="49"/>
      <c r="M258" s="52">
        <v>35</v>
      </c>
      <c r="N258" s="52">
        <v>45</v>
      </c>
      <c r="O258" s="31" t="str">
        <f t="shared" si="118"/>
        <v>OK</v>
      </c>
    </row>
    <row r="259" spans="1:15" ht="15.75" thickBot="1" x14ac:dyDescent="0.3">
      <c r="A259" s="38" t="s">
        <v>201</v>
      </c>
      <c r="B259" s="99"/>
      <c r="C259" s="55"/>
      <c r="D259" s="49">
        <f t="shared" si="114"/>
        <v>0</v>
      </c>
      <c r="E259" s="55"/>
      <c r="F259" s="55"/>
      <c r="G259" s="104"/>
      <c r="H259" s="57">
        <f t="shared" si="115"/>
        <v>0</v>
      </c>
      <c r="I259" s="49">
        <f t="shared" si="116"/>
        <v>0</v>
      </c>
      <c r="J259" s="49">
        <f t="shared" si="117"/>
        <v>0</v>
      </c>
      <c r="K259" s="53">
        <v>6100</v>
      </c>
      <c r="L259" s="49"/>
      <c r="M259" s="52">
        <v>35</v>
      </c>
      <c r="N259" s="52">
        <v>45</v>
      </c>
      <c r="O259" s="31" t="str">
        <f t="shared" si="118"/>
        <v>OK</v>
      </c>
    </row>
    <row r="260" spans="1:15" ht="15.75" thickBot="1" x14ac:dyDescent="0.3">
      <c r="A260" s="38" t="s">
        <v>202</v>
      </c>
      <c r="B260" s="99"/>
      <c r="C260" s="55"/>
      <c r="D260" s="49">
        <f t="shared" si="114"/>
        <v>0</v>
      </c>
      <c r="E260" s="55"/>
      <c r="F260" s="55"/>
      <c r="G260" s="104"/>
      <c r="H260" s="57">
        <f t="shared" si="115"/>
        <v>0</v>
      </c>
      <c r="I260" s="49">
        <f t="shared" si="116"/>
        <v>0</v>
      </c>
      <c r="J260" s="49">
        <f t="shared" si="117"/>
        <v>0</v>
      </c>
      <c r="K260" s="53">
        <v>7100</v>
      </c>
      <c r="L260" s="49"/>
      <c r="M260" s="52">
        <v>35</v>
      </c>
      <c r="N260" s="52">
        <v>45</v>
      </c>
      <c r="O260" s="31" t="str">
        <f t="shared" si="118"/>
        <v>OK</v>
      </c>
    </row>
    <row r="261" spans="1:15" ht="15.75" thickBot="1" x14ac:dyDescent="0.3">
      <c r="A261" s="38" t="s">
        <v>203</v>
      </c>
      <c r="B261" s="99"/>
      <c r="C261" s="55"/>
      <c r="D261" s="49">
        <f t="shared" si="114"/>
        <v>0</v>
      </c>
      <c r="E261" s="55"/>
      <c r="F261" s="55"/>
      <c r="G261" s="104"/>
      <c r="H261" s="57">
        <f t="shared" si="115"/>
        <v>0</v>
      </c>
      <c r="I261" s="49">
        <f t="shared" si="116"/>
        <v>0</v>
      </c>
      <c r="J261" s="49">
        <f t="shared" si="117"/>
        <v>0</v>
      </c>
      <c r="K261" s="53">
        <v>7800</v>
      </c>
      <c r="L261" s="49"/>
      <c r="M261" s="52">
        <v>35</v>
      </c>
      <c r="N261" s="52">
        <v>45</v>
      </c>
      <c r="O261" s="31" t="str">
        <f t="shared" si="118"/>
        <v>OK</v>
      </c>
    </row>
    <row r="262" spans="1:15" ht="15.75" thickBot="1" x14ac:dyDescent="0.3">
      <c r="A262" s="38" t="s">
        <v>204</v>
      </c>
      <c r="B262" s="99"/>
      <c r="C262" s="55"/>
      <c r="D262" s="49">
        <f t="shared" si="114"/>
        <v>0</v>
      </c>
      <c r="E262" s="55"/>
      <c r="F262" s="55"/>
      <c r="G262" s="104"/>
      <c r="H262" s="57">
        <f t="shared" si="115"/>
        <v>0</v>
      </c>
      <c r="I262" s="49">
        <f t="shared" si="116"/>
        <v>0</v>
      </c>
      <c r="J262" s="49">
        <f t="shared" si="117"/>
        <v>0</v>
      </c>
      <c r="K262" s="53">
        <v>9100</v>
      </c>
      <c r="L262" s="49"/>
      <c r="M262" s="52">
        <v>35</v>
      </c>
      <c r="N262" s="52">
        <v>45</v>
      </c>
      <c r="O262" s="31" t="str">
        <f t="shared" si="118"/>
        <v>OK</v>
      </c>
    </row>
    <row r="263" spans="1:15" ht="15.75" thickBot="1" x14ac:dyDescent="0.3">
      <c r="A263" s="38" t="s">
        <v>205</v>
      </c>
      <c r="B263" s="99"/>
      <c r="C263" s="55"/>
      <c r="D263" s="49">
        <f t="shared" si="114"/>
        <v>0</v>
      </c>
      <c r="E263" s="55"/>
      <c r="F263" s="55"/>
      <c r="G263" s="104"/>
      <c r="H263" s="57">
        <f t="shared" si="115"/>
        <v>0</v>
      </c>
      <c r="I263" s="49">
        <f t="shared" si="116"/>
        <v>0</v>
      </c>
      <c r="J263" s="49">
        <f t="shared" si="117"/>
        <v>0</v>
      </c>
      <c r="K263" s="53">
        <v>10600</v>
      </c>
      <c r="L263" s="49"/>
      <c r="M263" s="52">
        <v>35</v>
      </c>
      <c r="N263" s="52">
        <v>45</v>
      </c>
      <c r="O263" s="31" t="str">
        <f t="shared" si="118"/>
        <v>OK</v>
      </c>
    </row>
    <row r="264" spans="1:15" ht="15.75" thickBot="1" x14ac:dyDescent="0.3">
      <c r="A264" s="38" t="s">
        <v>206</v>
      </c>
      <c r="B264" s="99"/>
      <c r="C264" s="55"/>
      <c r="D264" s="49">
        <f t="shared" si="114"/>
        <v>0</v>
      </c>
      <c r="E264" s="55"/>
      <c r="F264" s="55"/>
      <c r="G264" s="104"/>
      <c r="H264" s="57">
        <f t="shared" si="115"/>
        <v>0</v>
      </c>
      <c r="I264" s="49">
        <f t="shared" si="116"/>
        <v>0</v>
      </c>
      <c r="J264" s="49">
        <f t="shared" si="117"/>
        <v>0</v>
      </c>
      <c r="K264" s="53">
        <v>13100</v>
      </c>
      <c r="L264" s="49"/>
      <c r="M264" s="52">
        <v>35</v>
      </c>
      <c r="N264" s="52">
        <v>45</v>
      </c>
      <c r="O264" s="31" t="str">
        <f t="shared" si="118"/>
        <v>OK</v>
      </c>
    </row>
    <row r="265" spans="1:15" ht="15.75" thickBot="1" x14ac:dyDescent="0.3">
      <c r="A265" s="38" t="s">
        <v>207</v>
      </c>
      <c r="B265" s="99"/>
      <c r="C265" s="55"/>
      <c r="D265" s="49">
        <f t="shared" si="114"/>
        <v>0</v>
      </c>
      <c r="E265" s="55"/>
      <c r="F265" s="55"/>
      <c r="G265" s="104"/>
      <c r="H265" s="57">
        <f t="shared" si="115"/>
        <v>0</v>
      </c>
      <c r="I265" s="49">
        <f t="shared" si="116"/>
        <v>0</v>
      </c>
      <c r="J265" s="49">
        <f t="shared" si="117"/>
        <v>0</v>
      </c>
      <c r="K265" s="53">
        <v>17800</v>
      </c>
      <c r="L265" s="49"/>
      <c r="M265" s="52">
        <v>35</v>
      </c>
      <c r="N265" s="52">
        <v>45</v>
      </c>
      <c r="O265" s="31" t="str">
        <f t="shared" si="118"/>
        <v>OK</v>
      </c>
    </row>
    <row r="266" spans="1:15" ht="15.75" thickBot="1" x14ac:dyDescent="0.3">
      <c r="A266" s="38" t="s">
        <v>208</v>
      </c>
      <c r="B266" s="99"/>
      <c r="C266" s="55"/>
      <c r="D266" s="49">
        <f t="shared" si="114"/>
        <v>0</v>
      </c>
      <c r="E266" s="55"/>
      <c r="F266" s="55"/>
      <c r="G266" s="104"/>
      <c r="H266" s="57">
        <f t="shared" si="115"/>
        <v>0</v>
      </c>
      <c r="I266" s="49">
        <f t="shared" si="116"/>
        <v>0</v>
      </c>
      <c r="J266" s="49">
        <f t="shared" si="117"/>
        <v>0</v>
      </c>
      <c r="K266" s="53">
        <v>20800</v>
      </c>
      <c r="L266" s="49"/>
      <c r="M266" s="52">
        <v>35</v>
      </c>
      <c r="N266" s="52">
        <v>45</v>
      </c>
      <c r="O266" s="31" t="str">
        <f t="shared" si="118"/>
        <v>OK</v>
      </c>
    </row>
    <row r="267" spans="1:15" ht="15.75" thickBot="1" x14ac:dyDescent="0.3">
      <c r="A267" s="10" t="s">
        <v>210</v>
      </c>
      <c r="B267" s="100"/>
      <c r="C267" s="101"/>
      <c r="D267" s="32"/>
      <c r="E267" s="101"/>
      <c r="F267" s="101"/>
      <c r="G267" s="105"/>
      <c r="K267" s="23"/>
      <c r="L267" s="22"/>
      <c r="M267" s="23"/>
      <c r="N267" s="23"/>
      <c r="O267"/>
    </row>
    <row r="268" spans="1:15" ht="15.75" thickBot="1" x14ac:dyDescent="0.3">
      <c r="A268" s="38" t="s">
        <v>211</v>
      </c>
      <c r="B268" s="99"/>
      <c r="C268" s="55"/>
      <c r="D268" s="49">
        <f t="shared" ref="D268:D270" si="119">B268*C268/100</f>
        <v>0</v>
      </c>
      <c r="E268" s="55"/>
      <c r="F268" s="55"/>
      <c r="G268" s="104"/>
      <c r="H268" s="57">
        <f>(D268*(K268+L268))/1000</f>
        <v>0</v>
      </c>
      <c r="I268" s="49">
        <f>IF(D268=0,0,H268*(1-E268/G268))</f>
        <v>0</v>
      </c>
      <c r="J268" s="49">
        <f t="shared" ref="J268:J270" si="120">IF(H268=0,0,H268/G268)</f>
        <v>0</v>
      </c>
      <c r="K268" s="53">
        <v>2900</v>
      </c>
      <c r="L268" s="49"/>
      <c r="M268" s="52">
        <v>35</v>
      </c>
      <c r="N268" s="52">
        <v>45</v>
      </c>
      <c r="O268" s="31" t="str">
        <f>IF(AND(B268&gt;0,C268=""),"Ilmoita tuella rahoitettu osuus",IF(C268&gt;100,"Tuella rahoitettu osuus ei voi olla yli 100",IF(AND(B268&gt;0,G268=""),"Pitoaika puuttuu",IF(E268&gt;G268,"Keski-ikä ei voi olla suurempi kuin pitoaika",IF(AND(B268&gt;0,E268=""),"Keski-ikä puuttuu",IF(AND(B268&gt;0,OR(G268&lt;M268,G268&gt;N268)),"Syötetty pitoaika ei ole pitoaikavälin sisällä","OK"))))))</f>
        <v>OK</v>
      </c>
    </row>
    <row r="269" spans="1:15" ht="15.75" thickBot="1" x14ac:dyDescent="0.3">
      <c r="A269" s="38" t="s">
        <v>212</v>
      </c>
      <c r="B269" s="99"/>
      <c r="C269" s="55"/>
      <c r="D269" s="49">
        <f t="shared" si="119"/>
        <v>0</v>
      </c>
      <c r="E269" s="55"/>
      <c r="F269" s="55"/>
      <c r="G269" s="104"/>
      <c r="H269" s="57">
        <f>(D269*(K269+L269))/1000</f>
        <v>0</v>
      </c>
      <c r="I269" s="49">
        <f>IF(D269=0,0,H269*(1-E269/G269))</f>
        <v>0</v>
      </c>
      <c r="J269" s="49">
        <f t="shared" si="120"/>
        <v>0</v>
      </c>
      <c r="K269" s="53">
        <v>3400</v>
      </c>
      <c r="L269" s="49"/>
      <c r="M269" s="52">
        <v>35</v>
      </c>
      <c r="N269" s="52">
        <v>45</v>
      </c>
      <c r="O269" s="31" t="str">
        <f>IF(AND(B269&gt;0,C269=""),"Ilmoita tuella rahoitettu osuus",IF(C269&gt;100,"Tuella rahoitettu osuus ei voi olla yli 100",IF(AND(B269&gt;0,G269=""),"Pitoaika puuttuu",IF(E269&gt;G269,"Keski-ikä ei voi olla suurempi kuin pitoaika",IF(AND(B269&gt;0,E269=""),"Keski-ikä puuttuu",IF(AND(B269&gt;0,OR(G269&lt;M269,G269&gt;N269)),"Syötetty pitoaika ei ole pitoaikavälin sisällä","OK"))))))</f>
        <v>OK</v>
      </c>
    </row>
    <row r="270" spans="1:15" ht="15.75" thickBot="1" x14ac:dyDescent="0.3">
      <c r="A270" s="38" t="s">
        <v>213</v>
      </c>
      <c r="B270" s="99"/>
      <c r="C270" s="55"/>
      <c r="D270" s="49">
        <f t="shared" si="119"/>
        <v>0</v>
      </c>
      <c r="E270" s="55"/>
      <c r="F270" s="55"/>
      <c r="G270" s="104"/>
      <c r="H270" s="57">
        <f>(D270*(K270+L270))/1000</f>
        <v>0</v>
      </c>
      <c r="I270" s="49">
        <f>IF(D270=0,0,H270*(1-E270/G270))</f>
        <v>0</v>
      </c>
      <c r="J270" s="49">
        <f t="shared" si="120"/>
        <v>0</v>
      </c>
      <c r="K270" s="53">
        <v>4700</v>
      </c>
      <c r="L270" s="49"/>
      <c r="M270" s="52">
        <v>35</v>
      </c>
      <c r="N270" s="52">
        <v>45</v>
      </c>
      <c r="O270" s="31" t="str">
        <f>IF(AND(B270&gt;0,C270=""),"Ilmoita tuella rahoitettu osuus",IF(C270&gt;100,"Tuella rahoitettu osuus ei voi olla yli 100",IF(AND(B270&gt;0,G270=""),"Pitoaika puuttuu",IF(E270&gt;G270,"Keski-ikä ei voi olla suurempi kuin pitoaika",IF(AND(B270&gt;0,E270=""),"Keski-ikä puuttuu",IF(AND(B270&gt;0,OR(G270&lt;M270,G270&gt;N270)),"Syötetty pitoaika ei ole pitoaikavälin sisällä","OK"))))))</f>
        <v>OK</v>
      </c>
    </row>
    <row r="271" spans="1:15" ht="15.75" thickBot="1" x14ac:dyDescent="0.3">
      <c r="A271" s="4" t="s">
        <v>214</v>
      </c>
      <c r="B271" s="100"/>
      <c r="C271" s="101"/>
      <c r="D271" s="32"/>
      <c r="E271" s="101"/>
      <c r="F271" s="101"/>
      <c r="G271" s="105"/>
      <c r="K271" s="23"/>
      <c r="L271" s="22"/>
      <c r="M271" s="23"/>
      <c r="N271" s="23"/>
      <c r="O271"/>
    </row>
    <row r="272" spans="1:15" ht="15.75" thickBot="1" x14ac:dyDescent="0.3">
      <c r="A272" s="38" t="s">
        <v>215</v>
      </c>
      <c r="B272" s="99"/>
      <c r="C272" s="55"/>
      <c r="D272" s="49">
        <f t="shared" ref="D272:D276" si="121">B272*C272/100</f>
        <v>0</v>
      </c>
      <c r="E272" s="55"/>
      <c r="F272" s="55"/>
      <c r="G272" s="104"/>
      <c r="H272" s="57">
        <f>(D272*(K272+L272))/1000</f>
        <v>0</v>
      </c>
      <c r="I272" s="49">
        <f>IF(D272=0,0,H272*(1-E272/G272))</f>
        <v>0</v>
      </c>
      <c r="J272" s="49">
        <f t="shared" ref="J272:J276" si="122">IF(H272=0,0,H272/G272)</f>
        <v>0</v>
      </c>
      <c r="K272" s="53">
        <v>6800</v>
      </c>
      <c r="L272" s="49"/>
      <c r="M272" s="52">
        <v>35</v>
      </c>
      <c r="N272" s="52">
        <v>45</v>
      </c>
      <c r="O272" s="31" t="str">
        <f>IF(AND(B272&gt;0,C272=""),"Ilmoita tuella rahoitettu osuus",IF(C272&gt;100,"Tuella rahoitettu osuus ei voi olla yli 100",IF(AND(B272&gt;0,G272=""),"Pitoaika puuttuu",IF(E272&gt;G272,"Keski-ikä ei voi olla suurempi kuin pitoaika",IF(AND(B272&gt;0,E272=""),"Keski-ikä puuttuu",IF(AND(B272&gt;0,OR(G272&lt;M272,G272&gt;N272)),"Syötetty pitoaika ei ole pitoaikavälin sisällä","OK"))))))</f>
        <v>OK</v>
      </c>
    </row>
    <row r="273" spans="1:15" ht="15.75" thickBot="1" x14ac:dyDescent="0.3">
      <c r="A273" s="38" t="s">
        <v>216</v>
      </c>
      <c r="B273" s="99"/>
      <c r="C273" s="55"/>
      <c r="D273" s="49">
        <f t="shared" si="121"/>
        <v>0</v>
      </c>
      <c r="E273" s="55"/>
      <c r="F273" s="55"/>
      <c r="G273" s="104"/>
      <c r="H273" s="57">
        <f>(D273*(K273+L273))/1000</f>
        <v>0</v>
      </c>
      <c r="I273" s="49">
        <f>IF(D273=0,0,H273*(1-E273/G273))</f>
        <v>0</v>
      </c>
      <c r="J273" s="49">
        <f t="shared" si="122"/>
        <v>0</v>
      </c>
      <c r="K273" s="53">
        <v>8200</v>
      </c>
      <c r="L273" s="49"/>
      <c r="M273" s="52">
        <v>35</v>
      </c>
      <c r="N273" s="52">
        <v>45</v>
      </c>
      <c r="O273" s="31" t="str">
        <f>IF(AND(B273&gt;0,C273=""),"Ilmoita tuella rahoitettu osuus",IF(C273&gt;100,"Tuella rahoitettu osuus ei voi olla yli 100",IF(AND(B273&gt;0,G273=""),"Pitoaika puuttuu",IF(E273&gt;G273,"Keski-ikä ei voi olla suurempi kuin pitoaika",IF(AND(B273&gt;0,E273=""),"Keski-ikä puuttuu",IF(AND(B273&gt;0,OR(G273&lt;M273,G273&gt;N273)),"Syötetty pitoaika ei ole pitoaikavälin sisällä","OK"))))))</f>
        <v>OK</v>
      </c>
    </row>
    <row r="274" spans="1:15" ht="15.75" thickBot="1" x14ac:dyDescent="0.3">
      <c r="A274" s="38" t="s">
        <v>217</v>
      </c>
      <c r="B274" s="99"/>
      <c r="C274" s="55"/>
      <c r="D274" s="49">
        <f t="shared" si="121"/>
        <v>0</v>
      </c>
      <c r="E274" s="55"/>
      <c r="F274" s="55"/>
      <c r="G274" s="104"/>
      <c r="H274" s="57">
        <f>(D274*(K274+L274))/1000</f>
        <v>0</v>
      </c>
      <c r="I274" s="49">
        <f>IF(D274=0,0,H274*(1-E274/G274))</f>
        <v>0</v>
      </c>
      <c r="J274" s="49">
        <f t="shared" si="122"/>
        <v>0</v>
      </c>
      <c r="K274" s="53">
        <v>165300</v>
      </c>
      <c r="L274" s="49"/>
      <c r="M274" s="52">
        <v>35</v>
      </c>
      <c r="N274" s="52">
        <v>45</v>
      </c>
      <c r="O274" s="31" t="str">
        <f>IF(AND(B274&gt;0,C274=""),"Ilmoita tuella rahoitettu osuus",IF(C274&gt;100,"Tuella rahoitettu osuus ei voi olla yli 100",IF(AND(B274&gt;0,G274=""),"Pitoaika puuttuu",IF(E274&gt;G274,"Keski-ikä ei voi olla suurempi kuin pitoaika",IF(AND(B274&gt;0,E274=""),"Keski-ikä puuttuu",IF(AND(B274&gt;0,OR(G274&lt;M274,G274&gt;N274)),"Syötetty pitoaika ei ole pitoaikavälin sisällä","OK"))))))</f>
        <v>OK</v>
      </c>
    </row>
    <row r="275" spans="1:15" ht="15.75" thickBot="1" x14ac:dyDescent="0.3">
      <c r="A275" s="38" t="s">
        <v>218</v>
      </c>
      <c r="B275" s="99"/>
      <c r="C275" s="55"/>
      <c r="D275" s="49">
        <f t="shared" si="121"/>
        <v>0</v>
      </c>
      <c r="E275" s="55"/>
      <c r="F275" s="55"/>
      <c r="G275" s="104"/>
      <c r="H275" s="57">
        <f>(D275*(K275+L275))/1000</f>
        <v>0</v>
      </c>
      <c r="I275" s="49">
        <f>IF(D275=0,0,H275*(1-E275/G275))</f>
        <v>0</v>
      </c>
      <c r="J275" s="49">
        <f t="shared" si="122"/>
        <v>0</v>
      </c>
      <c r="K275" s="53">
        <v>194200</v>
      </c>
      <c r="L275" s="49"/>
      <c r="M275" s="52">
        <v>35</v>
      </c>
      <c r="N275" s="52">
        <v>45</v>
      </c>
      <c r="O275" s="31" t="str">
        <f>IF(AND(B275&gt;0,C275=""),"Ilmoita tuella rahoitettu osuus",IF(C275&gt;100,"Tuella rahoitettu osuus ei voi olla yli 100",IF(AND(B275&gt;0,G275=""),"Pitoaika puuttuu",IF(E275&gt;G275,"Keski-ikä ei voi olla suurempi kuin pitoaika",IF(AND(B275&gt;0,E275=""),"Keski-ikä puuttuu",IF(AND(B275&gt;0,OR(G275&lt;M275,G275&gt;N275)),"Syötetty pitoaika ei ole pitoaikavälin sisällä","OK"))))))</f>
        <v>OK</v>
      </c>
    </row>
    <row r="276" spans="1:15" ht="15.75" thickBot="1" x14ac:dyDescent="0.3">
      <c r="A276" s="38" t="s">
        <v>219</v>
      </c>
      <c r="B276" s="99"/>
      <c r="C276" s="55"/>
      <c r="D276" s="49">
        <f t="shared" si="121"/>
        <v>0</v>
      </c>
      <c r="E276" s="55"/>
      <c r="F276" s="55"/>
      <c r="G276" s="104"/>
      <c r="H276" s="57">
        <f>(D276*(K276+L276))/1000</f>
        <v>0</v>
      </c>
      <c r="I276" s="49">
        <f>IF(D276=0,0,H276*(1-E276/G276))</f>
        <v>0</v>
      </c>
      <c r="J276" s="49">
        <f t="shared" si="122"/>
        <v>0</v>
      </c>
      <c r="K276" s="53">
        <v>7700</v>
      </c>
      <c r="L276" s="49"/>
      <c r="M276" s="52">
        <v>35</v>
      </c>
      <c r="N276" s="52">
        <v>45</v>
      </c>
      <c r="O276" s="31" t="str">
        <f>IF(AND(B276&gt;0,C276=""),"Ilmoita tuella rahoitettu osuus",IF(C276&gt;100,"Tuella rahoitettu osuus ei voi olla yli 100",IF(AND(B276&gt;0,G276=""),"Pitoaika puuttuu",IF(E276&gt;G276,"Keski-ikä ei voi olla suurempi kuin pitoaika",IF(AND(B276&gt;0,E276=""),"Keski-ikä puuttuu",IF(AND(B276&gt;0,OR(G276&lt;M276,G276&gt;N276)),"Syötetty pitoaika ei ole pitoaikavälin sisällä","OK"))))))</f>
        <v>OK</v>
      </c>
    </row>
    <row r="277" spans="1:15" ht="15.75" thickBot="1" x14ac:dyDescent="0.3">
      <c r="A277" s="11" t="s">
        <v>220</v>
      </c>
      <c r="B277" s="100"/>
      <c r="C277" s="101"/>
      <c r="D277" s="32"/>
      <c r="E277" s="101"/>
      <c r="F277" s="101"/>
      <c r="G277" s="105"/>
      <c r="K277" s="25"/>
      <c r="L277" s="22"/>
      <c r="M277" s="25"/>
      <c r="N277" s="25"/>
      <c r="O277"/>
    </row>
    <row r="278" spans="1:15" ht="15.75" thickBot="1" x14ac:dyDescent="0.3">
      <c r="A278" s="10" t="s">
        <v>221</v>
      </c>
      <c r="B278" s="100"/>
      <c r="C278" s="101"/>
      <c r="D278" s="32"/>
      <c r="E278" s="101"/>
      <c r="F278" s="101"/>
      <c r="G278" s="105"/>
      <c r="K278" s="23"/>
      <c r="L278" s="22"/>
      <c r="M278" s="23"/>
      <c r="N278" s="23"/>
      <c r="O278"/>
    </row>
    <row r="279" spans="1:15" ht="15.75" thickBot="1" x14ac:dyDescent="0.3">
      <c r="A279" s="38" t="s">
        <v>222</v>
      </c>
      <c r="B279" s="99"/>
      <c r="C279" s="55"/>
      <c r="D279" s="49">
        <f t="shared" ref="D279:D282" si="123">B279*C279/100</f>
        <v>0</v>
      </c>
      <c r="E279" s="55"/>
      <c r="F279" s="55"/>
      <c r="G279" s="104"/>
      <c r="H279" s="57">
        <f>(D279*(K279+L279))/1000</f>
        <v>0</v>
      </c>
      <c r="I279" s="49">
        <f>IF(D279=0,0,H279*(1-E279/G279))</f>
        <v>0</v>
      </c>
      <c r="J279" s="49">
        <f t="shared" ref="J279:J282" si="124">IF(H279=0,0,H279/G279)</f>
        <v>0</v>
      </c>
      <c r="K279" s="52">
        <v>200</v>
      </c>
      <c r="L279" s="49"/>
      <c r="M279" s="52">
        <v>10</v>
      </c>
      <c r="N279" s="52">
        <v>20</v>
      </c>
      <c r="O279" s="31" t="str">
        <f>IF(AND(B279&gt;0,C279=""),"Ilmoita tuella rahoitettu osuus",IF(C279&gt;100,"Tuella rahoitettu osuus ei voi olla yli 100",IF(AND(B279&gt;0,G279=""),"Pitoaika puuttuu",IF(E279&gt;G279,"Keski-ikä ei voi olla suurempi kuin pitoaika",IF(AND(B279&gt;0,E279=""),"Keski-ikä puuttuu",IF(AND(B279&gt;0,OR(G279&lt;M279,G279&gt;N279)),"Syötetty pitoaika ei ole pitoaikavälin sisällä","OK"))))))</f>
        <v>OK</v>
      </c>
    </row>
    <row r="280" spans="1:15" ht="15.75" thickBot="1" x14ac:dyDescent="0.3">
      <c r="A280" s="38" t="s">
        <v>223</v>
      </c>
      <c r="B280" s="99"/>
      <c r="C280" s="55"/>
      <c r="D280" s="49">
        <f t="shared" si="123"/>
        <v>0</v>
      </c>
      <c r="E280" s="55"/>
      <c r="F280" s="55"/>
      <c r="G280" s="104"/>
      <c r="H280" s="57">
        <f>(D280*(K280+L280))/1000</f>
        <v>0</v>
      </c>
      <c r="I280" s="49">
        <f>IF(D280=0,0,H280*(1-E280/G280))</f>
        <v>0</v>
      </c>
      <c r="J280" s="49">
        <f t="shared" si="124"/>
        <v>0</v>
      </c>
      <c r="K280" s="52">
        <v>470</v>
      </c>
      <c r="L280" s="49"/>
      <c r="M280" s="52">
        <v>10</v>
      </c>
      <c r="N280" s="52">
        <v>20</v>
      </c>
      <c r="O280" s="31" t="str">
        <f>IF(AND(B280&gt;0,C280=""),"Ilmoita tuella rahoitettu osuus",IF(C280&gt;100,"Tuella rahoitettu osuus ei voi olla yli 100",IF(AND(B280&gt;0,G280=""),"Pitoaika puuttuu",IF(E280&gt;G280,"Keski-ikä ei voi olla suurempi kuin pitoaika",IF(AND(B280&gt;0,E280=""),"Keski-ikä puuttuu",IF(AND(B280&gt;0,OR(G280&lt;M280,G280&gt;N280)),"Syötetty pitoaika ei ole pitoaikavälin sisällä","OK"))))))</f>
        <v>OK</v>
      </c>
    </row>
    <row r="281" spans="1:15" ht="15.75" thickBot="1" x14ac:dyDescent="0.3">
      <c r="A281" s="38" t="s">
        <v>224</v>
      </c>
      <c r="B281" s="99"/>
      <c r="C281" s="55"/>
      <c r="D281" s="49">
        <f t="shared" si="123"/>
        <v>0</v>
      </c>
      <c r="E281" s="55"/>
      <c r="F281" s="55"/>
      <c r="G281" s="104"/>
      <c r="H281" s="57">
        <f>(D281*(K281+L281))/1000</f>
        <v>0</v>
      </c>
      <c r="I281" s="49">
        <f>IF(D281=0,0,H281*(1-E281/G281))</f>
        <v>0</v>
      </c>
      <c r="J281" s="49">
        <f t="shared" si="124"/>
        <v>0</v>
      </c>
      <c r="K281" s="53">
        <v>1030</v>
      </c>
      <c r="L281" s="49"/>
      <c r="M281" s="52">
        <v>10</v>
      </c>
      <c r="N281" s="52">
        <v>20</v>
      </c>
      <c r="O281" s="31" t="str">
        <f>IF(AND(B281&gt;0,C281=""),"Ilmoita tuella rahoitettu osuus",IF(C281&gt;100,"Tuella rahoitettu osuus ei voi olla yli 100",IF(AND(B281&gt;0,G281=""),"Pitoaika puuttuu",IF(E281&gt;G281,"Keski-ikä ei voi olla suurempi kuin pitoaika",IF(AND(B281&gt;0,E281=""),"Keski-ikä puuttuu",IF(AND(B281&gt;0,OR(G281&lt;M281,G281&gt;N281)),"Syötetty pitoaika ei ole pitoaikavälin sisällä","OK"))))))</f>
        <v>OK</v>
      </c>
    </row>
    <row r="282" spans="1:15" ht="15.75" thickBot="1" x14ac:dyDescent="0.3">
      <c r="A282" s="38" t="s">
        <v>225</v>
      </c>
      <c r="B282" s="99"/>
      <c r="C282" s="55"/>
      <c r="D282" s="49">
        <f t="shared" si="123"/>
        <v>0</v>
      </c>
      <c r="E282" s="55"/>
      <c r="F282" s="55"/>
      <c r="G282" s="104"/>
      <c r="H282" s="57">
        <f>(D282*(K282+L282))/1000</f>
        <v>0</v>
      </c>
      <c r="I282" s="49">
        <f>IF(D282=0,0,H282*(1-E282/G282))</f>
        <v>0</v>
      </c>
      <c r="J282" s="49">
        <f t="shared" si="124"/>
        <v>0</v>
      </c>
      <c r="K282" s="53">
        <v>2390</v>
      </c>
      <c r="L282" s="49"/>
      <c r="M282" s="52">
        <v>10</v>
      </c>
      <c r="N282" s="52">
        <v>20</v>
      </c>
      <c r="O282" s="31" t="str">
        <f>IF(AND(B282&gt;0,C282=""),"Ilmoita tuella rahoitettu osuus",IF(C282&gt;100,"Tuella rahoitettu osuus ei voi olla yli 100",IF(AND(B282&gt;0,G282=""),"Pitoaika puuttuu",IF(E282&gt;G282,"Keski-ikä ei voi olla suurempi kuin pitoaika",IF(AND(B282&gt;0,E282=""),"Keski-ikä puuttuu",IF(AND(B282&gt;0,OR(G282&lt;M282,G282&gt;N282)),"Syötetty pitoaika ei ole pitoaikavälin sisällä","OK"))))))</f>
        <v>OK</v>
      </c>
    </row>
    <row r="283" spans="1:15" ht="15.75" thickBot="1" x14ac:dyDescent="0.3">
      <c r="A283" s="11" t="s">
        <v>226</v>
      </c>
      <c r="B283" s="100"/>
      <c r="C283" s="101"/>
      <c r="D283" s="32"/>
      <c r="E283" s="101"/>
      <c r="F283" s="101"/>
      <c r="G283" s="105"/>
      <c r="K283" s="25"/>
      <c r="L283" s="22"/>
      <c r="M283" s="25"/>
      <c r="N283" s="25"/>
      <c r="O283"/>
    </row>
    <row r="284" spans="1:15" ht="15.75" thickBot="1" x14ac:dyDescent="0.3">
      <c r="A284" s="10" t="s">
        <v>227</v>
      </c>
      <c r="B284" s="100"/>
      <c r="C284" s="101"/>
      <c r="D284" s="32"/>
      <c r="E284" s="101"/>
      <c r="F284" s="101"/>
      <c r="G284" s="105"/>
      <c r="K284" s="23"/>
      <c r="L284" s="22"/>
      <c r="M284" s="23"/>
      <c r="N284" s="23"/>
      <c r="O284"/>
    </row>
    <row r="285" spans="1:15" ht="15.75" thickBot="1" x14ac:dyDescent="0.3">
      <c r="A285" s="6" t="s">
        <v>228</v>
      </c>
      <c r="B285" s="100"/>
      <c r="C285" s="101"/>
      <c r="D285" s="32"/>
      <c r="E285" s="101"/>
      <c r="F285" s="101"/>
      <c r="G285" s="105"/>
      <c r="K285" s="24"/>
      <c r="L285" s="22"/>
      <c r="M285" s="24"/>
      <c r="N285" s="24"/>
      <c r="O285"/>
    </row>
    <row r="286" spans="1:15" ht="15.75" thickBot="1" x14ac:dyDescent="0.3">
      <c r="A286" s="39" t="s">
        <v>229</v>
      </c>
      <c r="B286" s="100"/>
      <c r="C286" s="101"/>
      <c r="D286" s="32"/>
      <c r="E286" s="101"/>
      <c r="F286" s="101"/>
      <c r="G286" s="105"/>
      <c r="K286" s="18"/>
      <c r="L286" s="22"/>
      <c r="M286" s="18"/>
      <c r="N286" s="18"/>
      <c r="O286"/>
    </row>
    <row r="287" spans="1:15" ht="15.75" thickBot="1" x14ac:dyDescent="0.3">
      <c r="A287" s="38" t="s">
        <v>230</v>
      </c>
      <c r="B287" s="99"/>
      <c r="C287" s="55"/>
      <c r="D287" s="49">
        <f t="shared" ref="D287:D289" si="125">B287*C287/100</f>
        <v>0</v>
      </c>
      <c r="E287" s="55"/>
      <c r="F287" s="55"/>
      <c r="G287" s="104"/>
      <c r="H287" s="57">
        <f>(D287*(K287+L287))/1000</f>
        <v>0</v>
      </c>
      <c r="I287" s="49">
        <f>IF(D287=0,0,H287*(1-E287/G287))</f>
        <v>0</v>
      </c>
      <c r="J287" s="49">
        <f t="shared" ref="J287:J289" si="126">IF(H287=0,0,H287/G287)</f>
        <v>0</v>
      </c>
      <c r="K287" s="53">
        <v>19500</v>
      </c>
      <c r="L287" s="49"/>
      <c r="M287" s="52">
        <v>50</v>
      </c>
      <c r="N287" s="52">
        <v>60</v>
      </c>
      <c r="O287" s="31" t="str">
        <f>IF(AND(B287&gt;0,C287=""),"Ilmoita tuella rahoitettu osuus",IF(C287&gt;100,"Tuella rahoitettu osuus ei voi olla yli 100",IF(AND(B287&gt;0,G287=""),"Pitoaika puuttuu",IF(E287&gt;G287,"Keski-ikä ei voi olla suurempi kuin pitoaika",IF(AND(B287&gt;0,E287=""),"Keski-ikä puuttuu",IF(AND(B287&gt;0,OR(G287&lt;M287,G287&gt;N287)),"Syötetty pitoaika ei ole pitoaikavälin sisällä","OK"))))))</f>
        <v>OK</v>
      </c>
    </row>
    <row r="288" spans="1:15" ht="15.75" thickBot="1" x14ac:dyDescent="0.3">
      <c r="A288" s="38" t="s">
        <v>231</v>
      </c>
      <c r="B288" s="99"/>
      <c r="C288" s="55"/>
      <c r="D288" s="49">
        <f t="shared" si="125"/>
        <v>0</v>
      </c>
      <c r="E288" s="55"/>
      <c r="F288" s="55"/>
      <c r="G288" s="104"/>
      <c r="H288" s="57">
        <f>(D288*(K288+L288))/1000</f>
        <v>0</v>
      </c>
      <c r="I288" s="49">
        <f>IF(D288=0,0,H288*(1-E288/G288))</f>
        <v>0</v>
      </c>
      <c r="J288" s="49">
        <f t="shared" si="126"/>
        <v>0</v>
      </c>
      <c r="K288" s="53">
        <v>22100</v>
      </c>
      <c r="L288" s="49"/>
      <c r="M288" s="52">
        <v>50</v>
      </c>
      <c r="N288" s="52">
        <v>60</v>
      </c>
      <c r="O288" s="31" t="str">
        <f>IF(AND(B288&gt;0,C288=""),"Ilmoita tuella rahoitettu osuus",IF(C288&gt;100,"Tuella rahoitettu osuus ei voi olla yli 100",IF(AND(B288&gt;0,G288=""),"Pitoaika puuttuu",IF(E288&gt;G288,"Keski-ikä ei voi olla suurempi kuin pitoaika",IF(AND(B288&gt;0,E288=""),"Keski-ikä puuttuu",IF(AND(B288&gt;0,OR(G288&lt;M288,G288&gt;N288)),"Syötetty pitoaika ei ole pitoaikavälin sisällä","OK"))))))</f>
        <v>OK</v>
      </c>
    </row>
    <row r="289" spans="1:15" ht="15.75" thickBot="1" x14ac:dyDescent="0.3">
      <c r="A289" s="38" t="s">
        <v>232</v>
      </c>
      <c r="B289" s="99"/>
      <c r="C289" s="55"/>
      <c r="D289" s="49">
        <f t="shared" si="125"/>
        <v>0</v>
      </c>
      <c r="E289" s="55"/>
      <c r="F289" s="55"/>
      <c r="G289" s="104"/>
      <c r="H289" s="57">
        <f>(D289*(K289+L289))/1000</f>
        <v>0</v>
      </c>
      <c r="I289" s="49">
        <f>IF(D289=0,0,H289*(1-E289/G289))</f>
        <v>0</v>
      </c>
      <c r="J289" s="49">
        <f t="shared" si="126"/>
        <v>0</v>
      </c>
      <c r="K289" s="53">
        <v>24100</v>
      </c>
      <c r="L289" s="49"/>
      <c r="M289" s="52">
        <v>50</v>
      </c>
      <c r="N289" s="52">
        <v>60</v>
      </c>
      <c r="O289" s="31" t="str">
        <f>IF(AND(B289&gt;0,C289=""),"Ilmoita tuella rahoitettu osuus",IF(C289&gt;100,"Tuella rahoitettu osuus ei voi olla yli 100",IF(AND(B289&gt;0,G289=""),"Pitoaika puuttuu",IF(E289&gt;G289,"Keski-ikä ei voi olla suurempi kuin pitoaika",IF(AND(B289&gt;0,E289=""),"Keski-ikä puuttuu",IF(AND(B289&gt;0,OR(G289&lt;M289,G289&gt;N289)),"Syötetty pitoaika ei ole pitoaikavälin sisällä","OK"))))))</f>
        <v>OK</v>
      </c>
    </row>
    <row r="290" spans="1:15" ht="15.75" thickBot="1" x14ac:dyDescent="0.3">
      <c r="A290" s="39" t="s">
        <v>233</v>
      </c>
      <c r="B290" s="100"/>
      <c r="C290" s="101"/>
      <c r="D290" s="32"/>
      <c r="E290" s="101"/>
      <c r="F290" s="101"/>
      <c r="G290" s="105"/>
      <c r="K290" s="19"/>
      <c r="L290" s="22"/>
      <c r="M290" s="18"/>
      <c r="N290" s="18"/>
      <c r="O290"/>
    </row>
    <row r="291" spans="1:15" ht="15.75" thickBot="1" x14ac:dyDescent="0.3">
      <c r="A291" s="38" t="s">
        <v>234</v>
      </c>
      <c r="B291" s="99"/>
      <c r="C291" s="55"/>
      <c r="D291" s="49">
        <f t="shared" ref="D291:D298" si="127">B291*C291/100</f>
        <v>0</v>
      </c>
      <c r="E291" s="55"/>
      <c r="F291" s="55"/>
      <c r="G291" s="104"/>
      <c r="H291" s="57">
        <f t="shared" ref="H291:H298" si="128">(D291*(K291+L291))/1000</f>
        <v>0</v>
      </c>
      <c r="I291" s="49">
        <f t="shared" ref="I291:I298" si="129">IF(D291=0,0,H291*(1-E291/G291))</f>
        <v>0</v>
      </c>
      <c r="J291" s="49">
        <f t="shared" ref="J291:J298" si="130">IF(H291=0,0,H291/G291)</f>
        <v>0</v>
      </c>
      <c r="K291" s="53">
        <v>23100</v>
      </c>
      <c r="L291" s="49"/>
      <c r="M291" s="52">
        <v>50</v>
      </c>
      <c r="N291" s="52">
        <v>60</v>
      </c>
      <c r="O291" s="31" t="str">
        <f t="shared" ref="O291:O298" si="131">IF(AND(B291&gt;0,C291=""),"Ilmoita tuella rahoitettu osuus",IF(C291&gt;100,"Tuella rahoitettu osuus ei voi olla yli 100",IF(AND(B291&gt;0,G291=""),"Pitoaika puuttuu",IF(E291&gt;G291,"Keski-ikä ei voi olla suurempi kuin pitoaika",IF(AND(B291&gt;0,E291=""),"Keski-ikä puuttuu",IF(AND(B291&gt;0,OR(G291&lt;M291,G291&gt;N291)),"Syötetty pitoaika ei ole pitoaikavälin sisällä","OK"))))))</f>
        <v>OK</v>
      </c>
    </row>
    <row r="292" spans="1:15" ht="15.75" thickBot="1" x14ac:dyDescent="0.3">
      <c r="A292" s="38" t="s">
        <v>235</v>
      </c>
      <c r="B292" s="99"/>
      <c r="C292" s="55"/>
      <c r="D292" s="49">
        <f t="shared" si="127"/>
        <v>0</v>
      </c>
      <c r="E292" s="55"/>
      <c r="F292" s="55"/>
      <c r="G292" s="104"/>
      <c r="H292" s="57">
        <f t="shared" si="128"/>
        <v>0</v>
      </c>
      <c r="I292" s="49">
        <f t="shared" si="129"/>
        <v>0</v>
      </c>
      <c r="J292" s="49">
        <f t="shared" si="130"/>
        <v>0</v>
      </c>
      <c r="K292" s="53">
        <v>25100</v>
      </c>
      <c r="L292" s="49"/>
      <c r="M292" s="52">
        <v>50</v>
      </c>
      <c r="N292" s="52">
        <v>60</v>
      </c>
      <c r="O292" s="31" t="str">
        <f t="shared" si="131"/>
        <v>OK</v>
      </c>
    </row>
    <row r="293" spans="1:15" ht="15.75" thickBot="1" x14ac:dyDescent="0.3">
      <c r="A293" s="38" t="s">
        <v>236</v>
      </c>
      <c r="B293" s="99"/>
      <c r="C293" s="55"/>
      <c r="D293" s="49">
        <f t="shared" si="127"/>
        <v>0</v>
      </c>
      <c r="E293" s="55"/>
      <c r="F293" s="55"/>
      <c r="G293" s="104"/>
      <c r="H293" s="57">
        <f t="shared" si="128"/>
        <v>0</v>
      </c>
      <c r="I293" s="49">
        <f t="shared" si="129"/>
        <v>0</v>
      </c>
      <c r="J293" s="49">
        <f t="shared" si="130"/>
        <v>0</v>
      </c>
      <c r="K293" s="53">
        <v>31400</v>
      </c>
      <c r="L293" s="49"/>
      <c r="M293" s="52">
        <v>50</v>
      </c>
      <c r="N293" s="52">
        <v>60</v>
      </c>
      <c r="O293" s="31" t="str">
        <f t="shared" si="131"/>
        <v>OK</v>
      </c>
    </row>
    <row r="294" spans="1:15" ht="15.75" thickBot="1" x14ac:dyDescent="0.3">
      <c r="A294" s="38" t="s">
        <v>237</v>
      </c>
      <c r="B294" s="99"/>
      <c r="C294" s="55"/>
      <c r="D294" s="49">
        <f t="shared" si="127"/>
        <v>0</v>
      </c>
      <c r="E294" s="55"/>
      <c r="F294" s="55"/>
      <c r="G294" s="104"/>
      <c r="H294" s="57">
        <f t="shared" si="128"/>
        <v>0</v>
      </c>
      <c r="I294" s="49">
        <f t="shared" si="129"/>
        <v>0</v>
      </c>
      <c r="J294" s="49">
        <f t="shared" si="130"/>
        <v>0</v>
      </c>
      <c r="K294" s="53">
        <v>33400</v>
      </c>
      <c r="L294" s="49"/>
      <c r="M294" s="52">
        <v>50</v>
      </c>
      <c r="N294" s="52">
        <v>60</v>
      </c>
      <c r="O294" s="31" t="str">
        <f t="shared" si="131"/>
        <v>OK</v>
      </c>
    </row>
    <row r="295" spans="1:15" ht="15.75" thickBot="1" x14ac:dyDescent="0.3">
      <c r="A295" s="38" t="s">
        <v>238</v>
      </c>
      <c r="B295" s="99"/>
      <c r="C295" s="55"/>
      <c r="D295" s="49">
        <f t="shared" si="127"/>
        <v>0</v>
      </c>
      <c r="E295" s="55"/>
      <c r="F295" s="55"/>
      <c r="G295" s="104"/>
      <c r="H295" s="57">
        <f t="shared" si="128"/>
        <v>0</v>
      </c>
      <c r="I295" s="49">
        <f t="shared" si="129"/>
        <v>0</v>
      </c>
      <c r="J295" s="49">
        <f t="shared" si="130"/>
        <v>0</v>
      </c>
      <c r="K295" s="53">
        <v>33600</v>
      </c>
      <c r="L295" s="49"/>
      <c r="M295" s="52">
        <v>50</v>
      </c>
      <c r="N295" s="52">
        <v>60</v>
      </c>
      <c r="O295" s="31" t="str">
        <f t="shared" si="131"/>
        <v>OK</v>
      </c>
    </row>
    <row r="296" spans="1:15" ht="15.75" thickBot="1" x14ac:dyDescent="0.3">
      <c r="A296" s="38" t="s">
        <v>239</v>
      </c>
      <c r="B296" s="99"/>
      <c r="C296" s="55"/>
      <c r="D296" s="49">
        <f t="shared" si="127"/>
        <v>0</v>
      </c>
      <c r="E296" s="55"/>
      <c r="F296" s="55"/>
      <c r="G296" s="104"/>
      <c r="H296" s="57">
        <f t="shared" si="128"/>
        <v>0</v>
      </c>
      <c r="I296" s="49">
        <f t="shared" si="129"/>
        <v>0</v>
      </c>
      <c r="J296" s="49">
        <f t="shared" si="130"/>
        <v>0</v>
      </c>
      <c r="K296" s="53">
        <v>35600</v>
      </c>
      <c r="L296" s="49"/>
      <c r="M296" s="52">
        <v>50</v>
      </c>
      <c r="N296" s="52">
        <v>60</v>
      </c>
      <c r="O296" s="31" t="str">
        <f t="shared" si="131"/>
        <v>OK</v>
      </c>
    </row>
    <row r="297" spans="1:15" ht="15.75" thickBot="1" x14ac:dyDescent="0.3">
      <c r="A297" s="38" t="s">
        <v>240</v>
      </c>
      <c r="B297" s="99"/>
      <c r="C297" s="55"/>
      <c r="D297" s="49">
        <f t="shared" si="127"/>
        <v>0</v>
      </c>
      <c r="E297" s="55"/>
      <c r="F297" s="55"/>
      <c r="G297" s="104"/>
      <c r="H297" s="57">
        <f t="shared" si="128"/>
        <v>0</v>
      </c>
      <c r="I297" s="49">
        <f t="shared" si="129"/>
        <v>0</v>
      </c>
      <c r="J297" s="49">
        <f t="shared" si="130"/>
        <v>0</v>
      </c>
      <c r="K297" s="53">
        <v>39300</v>
      </c>
      <c r="L297" s="49"/>
      <c r="M297" s="52">
        <v>50</v>
      </c>
      <c r="N297" s="52">
        <v>60</v>
      </c>
      <c r="O297" s="31" t="str">
        <f t="shared" si="131"/>
        <v>OK</v>
      </c>
    </row>
    <row r="298" spans="1:15" ht="15.75" thickBot="1" x14ac:dyDescent="0.3">
      <c r="A298" s="38" t="s">
        <v>241</v>
      </c>
      <c r="B298" s="99"/>
      <c r="C298" s="55"/>
      <c r="D298" s="49">
        <f t="shared" si="127"/>
        <v>0</v>
      </c>
      <c r="E298" s="55"/>
      <c r="F298" s="55"/>
      <c r="G298" s="104"/>
      <c r="H298" s="57">
        <f t="shared" si="128"/>
        <v>0</v>
      </c>
      <c r="I298" s="49">
        <f t="shared" si="129"/>
        <v>0</v>
      </c>
      <c r="J298" s="49">
        <f t="shared" si="130"/>
        <v>0</v>
      </c>
      <c r="K298" s="53">
        <v>41300</v>
      </c>
      <c r="L298" s="49"/>
      <c r="M298" s="52">
        <v>50</v>
      </c>
      <c r="N298" s="52">
        <v>60</v>
      </c>
      <c r="O298" s="31" t="str">
        <f t="shared" si="131"/>
        <v>OK</v>
      </c>
    </row>
    <row r="299" spans="1:15" ht="15.75" thickBot="1" x14ac:dyDescent="0.3">
      <c r="A299" s="39" t="s">
        <v>242</v>
      </c>
      <c r="B299" s="100"/>
      <c r="C299" s="101"/>
      <c r="D299" s="32"/>
      <c r="E299" s="101"/>
      <c r="F299" s="101"/>
      <c r="G299" s="105"/>
      <c r="K299" s="19"/>
      <c r="L299" s="22"/>
      <c r="M299" s="18"/>
      <c r="N299" s="18"/>
      <c r="O299"/>
    </row>
    <row r="300" spans="1:15" ht="15.75" thickBot="1" x14ac:dyDescent="0.3">
      <c r="A300" s="38" t="s">
        <v>243</v>
      </c>
      <c r="B300" s="99"/>
      <c r="C300" s="55"/>
      <c r="D300" s="49">
        <f t="shared" ref="D300:D307" si="132">B300*C300/100</f>
        <v>0</v>
      </c>
      <c r="E300" s="55"/>
      <c r="F300" s="55"/>
      <c r="G300" s="104"/>
      <c r="H300" s="57">
        <f t="shared" ref="H300:H307" si="133">(D300*(K300+L300))/1000</f>
        <v>0</v>
      </c>
      <c r="I300" s="49">
        <f t="shared" ref="I300:I307" si="134">IF(D300=0,0,H300*(1-E300/G300))</f>
        <v>0</v>
      </c>
      <c r="J300" s="49">
        <f t="shared" ref="J300:J307" si="135">IF(H300=0,0,H300/G300)</f>
        <v>0</v>
      </c>
      <c r="K300" s="53">
        <v>25800</v>
      </c>
      <c r="L300" s="49"/>
      <c r="M300" s="52">
        <v>50</v>
      </c>
      <c r="N300" s="52">
        <v>60</v>
      </c>
      <c r="O300" s="31" t="str">
        <f t="shared" ref="O300:O307" si="136">IF(AND(B300&gt;0,C300=""),"Ilmoita tuella rahoitettu osuus",IF(C300&gt;100,"Tuella rahoitettu osuus ei voi olla yli 100",IF(AND(B300&gt;0,G300=""),"Pitoaika puuttuu",IF(E300&gt;G300,"Keski-ikä ei voi olla suurempi kuin pitoaika",IF(AND(B300&gt;0,E300=""),"Keski-ikä puuttuu",IF(AND(B300&gt;0,OR(G300&lt;M300,G300&gt;N300)),"Syötetty pitoaika ei ole pitoaikavälin sisällä","OK"))))))</f>
        <v>OK</v>
      </c>
    </row>
    <row r="301" spans="1:15" ht="15.75" thickBot="1" x14ac:dyDescent="0.3">
      <c r="A301" s="38" t="s">
        <v>244</v>
      </c>
      <c r="B301" s="99"/>
      <c r="C301" s="55"/>
      <c r="D301" s="49">
        <f t="shared" si="132"/>
        <v>0</v>
      </c>
      <c r="E301" s="55"/>
      <c r="F301" s="55"/>
      <c r="G301" s="104"/>
      <c r="H301" s="57">
        <f t="shared" si="133"/>
        <v>0</v>
      </c>
      <c r="I301" s="49">
        <f t="shared" si="134"/>
        <v>0</v>
      </c>
      <c r="J301" s="49">
        <f t="shared" si="135"/>
        <v>0</v>
      </c>
      <c r="K301" s="53">
        <v>28100</v>
      </c>
      <c r="L301" s="49"/>
      <c r="M301" s="52">
        <v>50</v>
      </c>
      <c r="N301" s="52">
        <v>60</v>
      </c>
      <c r="O301" s="31" t="str">
        <f t="shared" si="136"/>
        <v>OK</v>
      </c>
    </row>
    <row r="302" spans="1:15" ht="15.75" thickBot="1" x14ac:dyDescent="0.3">
      <c r="A302" s="38" t="s">
        <v>245</v>
      </c>
      <c r="B302" s="99"/>
      <c r="C302" s="55"/>
      <c r="D302" s="49">
        <f t="shared" si="132"/>
        <v>0</v>
      </c>
      <c r="E302" s="55"/>
      <c r="F302" s="55"/>
      <c r="G302" s="104"/>
      <c r="H302" s="57">
        <f t="shared" si="133"/>
        <v>0</v>
      </c>
      <c r="I302" s="49">
        <f t="shared" si="134"/>
        <v>0</v>
      </c>
      <c r="J302" s="49">
        <f t="shared" si="135"/>
        <v>0</v>
      </c>
      <c r="K302" s="53">
        <v>35200</v>
      </c>
      <c r="L302" s="49"/>
      <c r="M302" s="52">
        <v>50</v>
      </c>
      <c r="N302" s="52">
        <v>60</v>
      </c>
      <c r="O302" s="31" t="str">
        <f t="shared" si="136"/>
        <v>OK</v>
      </c>
    </row>
    <row r="303" spans="1:15" ht="15.75" thickBot="1" x14ac:dyDescent="0.3">
      <c r="A303" s="38" t="s">
        <v>246</v>
      </c>
      <c r="B303" s="99"/>
      <c r="C303" s="55"/>
      <c r="D303" s="49">
        <f t="shared" si="132"/>
        <v>0</v>
      </c>
      <c r="E303" s="55"/>
      <c r="F303" s="55"/>
      <c r="G303" s="104"/>
      <c r="H303" s="57">
        <f t="shared" si="133"/>
        <v>0</v>
      </c>
      <c r="I303" s="49">
        <f t="shared" si="134"/>
        <v>0</v>
      </c>
      <c r="J303" s="49">
        <f t="shared" si="135"/>
        <v>0</v>
      </c>
      <c r="K303" s="53">
        <v>37500</v>
      </c>
      <c r="L303" s="49"/>
      <c r="M303" s="52">
        <v>50</v>
      </c>
      <c r="N303" s="52">
        <v>60</v>
      </c>
      <c r="O303" s="31" t="str">
        <f t="shared" si="136"/>
        <v>OK</v>
      </c>
    </row>
    <row r="304" spans="1:15" ht="15.75" thickBot="1" x14ac:dyDescent="0.3">
      <c r="A304" s="38" t="s">
        <v>238</v>
      </c>
      <c r="B304" s="99"/>
      <c r="C304" s="55"/>
      <c r="D304" s="49">
        <f t="shared" si="132"/>
        <v>0</v>
      </c>
      <c r="E304" s="55"/>
      <c r="F304" s="55"/>
      <c r="G304" s="104"/>
      <c r="H304" s="57">
        <f t="shared" si="133"/>
        <v>0</v>
      </c>
      <c r="I304" s="49">
        <f t="shared" si="134"/>
        <v>0</v>
      </c>
      <c r="J304" s="49">
        <f t="shared" si="135"/>
        <v>0</v>
      </c>
      <c r="K304" s="53">
        <v>37700</v>
      </c>
      <c r="L304" s="49"/>
      <c r="M304" s="52">
        <v>50</v>
      </c>
      <c r="N304" s="52">
        <v>60</v>
      </c>
      <c r="O304" s="31" t="str">
        <f t="shared" si="136"/>
        <v>OK</v>
      </c>
    </row>
    <row r="305" spans="1:15" ht="15.75" thickBot="1" x14ac:dyDescent="0.3">
      <c r="A305" s="38" t="s">
        <v>239</v>
      </c>
      <c r="B305" s="99"/>
      <c r="C305" s="55"/>
      <c r="D305" s="49">
        <f t="shared" si="132"/>
        <v>0</v>
      </c>
      <c r="E305" s="55"/>
      <c r="F305" s="55"/>
      <c r="G305" s="104"/>
      <c r="H305" s="57">
        <f t="shared" si="133"/>
        <v>0</v>
      </c>
      <c r="I305" s="49">
        <f t="shared" si="134"/>
        <v>0</v>
      </c>
      <c r="J305" s="49">
        <f t="shared" si="135"/>
        <v>0</v>
      </c>
      <c r="K305" s="53">
        <v>39900</v>
      </c>
      <c r="L305" s="49"/>
      <c r="M305" s="52">
        <v>50</v>
      </c>
      <c r="N305" s="52">
        <v>60</v>
      </c>
      <c r="O305" s="31" t="str">
        <f t="shared" si="136"/>
        <v>OK</v>
      </c>
    </row>
    <row r="306" spans="1:15" ht="15.75" thickBot="1" x14ac:dyDescent="0.3">
      <c r="A306" s="38" t="s">
        <v>240</v>
      </c>
      <c r="B306" s="99"/>
      <c r="C306" s="55"/>
      <c r="D306" s="49">
        <f t="shared" si="132"/>
        <v>0</v>
      </c>
      <c r="E306" s="55"/>
      <c r="F306" s="55"/>
      <c r="G306" s="104"/>
      <c r="H306" s="57">
        <f t="shared" si="133"/>
        <v>0</v>
      </c>
      <c r="I306" s="49">
        <f t="shared" si="134"/>
        <v>0</v>
      </c>
      <c r="J306" s="49">
        <f t="shared" si="135"/>
        <v>0</v>
      </c>
      <c r="K306" s="53">
        <v>44000</v>
      </c>
      <c r="L306" s="49"/>
      <c r="M306" s="52">
        <v>50</v>
      </c>
      <c r="N306" s="52">
        <v>60</v>
      </c>
      <c r="O306" s="31" t="str">
        <f t="shared" si="136"/>
        <v>OK</v>
      </c>
    </row>
    <row r="307" spans="1:15" ht="15.75" thickBot="1" x14ac:dyDescent="0.3">
      <c r="A307" s="38" t="s">
        <v>241</v>
      </c>
      <c r="B307" s="99"/>
      <c r="C307" s="55"/>
      <c r="D307" s="49">
        <f t="shared" si="132"/>
        <v>0</v>
      </c>
      <c r="E307" s="55"/>
      <c r="F307" s="55"/>
      <c r="G307" s="104"/>
      <c r="H307" s="57">
        <f t="shared" si="133"/>
        <v>0</v>
      </c>
      <c r="I307" s="49">
        <f t="shared" si="134"/>
        <v>0</v>
      </c>
      <c r="J307" s="49">
        <f t="shared" si="135"/>
        <v>0</v>
      </c>
      <c r="K307" s="53">
        <v>46300</v>
      </c>
      <c r="L307" s="49"/>
      <c r="M307" s="52">
        <v>50</v>
      </c>
      <c r="N307" s="52">
        <v>60</v>
      </c>
      <c r="O307" s="31" t="str">
        <f t="shared" si="136"/>
        <v>OK</v>
      </c>
    </row>
    <row r="308" spans="1:15" ht="15.75" thickBot="1" x14ac:dyDescent="0.3">
      <c r="A308" s="39" t="s">
        <v>247</v>
      </c>
      <c r="B308" s="100"/>
      <c r="C308" s="101"/>
      <c r="D308" s="32"/>
      <c r="E308" s="101"/>
      <c r="F308" s="101"/>
      <c r="G308" s="105"/>
      <c r="K308" s="19"/>
      <c r="L308" s="22"/>
      <c r="M308" s="18"/>
      <c r="N308" s="18"/>
      <c r="O308"/>
    </row>
    <row r="309" spans="1:15" ht="15.75" thickBot="1" x14ac:dyDescent="0.3">
      <c r="A309" s="38" t="s">
        <v>248</v>
      </c>
      <c r="B309" s="99"/>
      <c r="C309" s="55"/>
      <c r="D309" s="49">
        <f t="shared" ref="D309:D316" si="137">B309*C309/100</f>
        <v>0</v>
      </c>
      <c r="E309" s="55"/>
      <c r="F309" s="55"/>
      <c r="G309" s="104"/>
      <c r="H309" s="57">
        <f t="shared" ref="H309:H316" si="138">(D309*(K309+L309))/1000</f>
        <v>0</v>
      </c>
      <c r="I309" s="49">
        <f t="shared" ref="I309:I316" si="139">IF(D309=0,0,H309*(1-E309/G309))</f>
        <v>0</v>
      </c>
      <c r="J309" s="49">
        <f t="shared" ref="J309:J316" si="140">IF(H309=0,0,H309/G309)</f>
        <v>0</v>
      </c>
      <c r="K309" s="53">
        <v>57700</v>
      </c>
      <c r="L309" s="49"/>
      <c r="M309" s="52">
        <v>50</v>
      </c>
      <c r="N309" s="52">
        <v>60</v>
      </c>
      <c r="O309" s="31" t="str">
        <f t="shared" ref="O309:O316" si="141">IF(AND(B309&gt;0,C309=""),"Ilmoita tuella rahoitettu osuus",IF(C309&gt;100,"Tuella rahoitettu osuus ei voi olla yli 100",IF(AND(B309&gt;0,G309=""),"Pitoaika puuttuu",IF(E309&gt;G309,"Keski-ikä ei voi olla suurempi kuin pitoaika",IF(AND(B309&gt;0,E309=""),"Keski-ikä puuttuu",IF(AND(B309&gt;0,OR(G309&lt;M309,G309&gt;N309)),"Syötetty pitoaika ei ole pitoaikavälin sisällä","OK"))))))</f>
        <v>OK</v>
      </c>
    </row>
    <row r="310" spans="1:15" ht="15.75" thickBot="1" x14ac:dyDescent="0.3">
      <c r="A310" s="38" t="s">
        <v>249</v>
      </c>
      <c r="B310" s="99"/>
      <c r="C310" s="55"/>
      <c r="D310" s="49">
        <f t="shared" si="137"/>
        <v>0</v>
      </c>
      <c r="E310" s="55"/>
      <c r="F310" s="55"/>
      <c r="G310" s="104"/>
      <c r="H310" s="57">
        <f t="shared" si="138"/>
        <v>0</v>
      </c>
      <c r="I310" s="49">
        <f t="shared" si="139"/>
        <v>0</v>
      </c>
      <c r="J310" s="49">
        <f t="shared" si="140"/>
        <v>0</v>
      </c>
      <c r="K310" s="53">
        <v>59700</v>
      </c>
      <c r="L310" s="49"/>
      <c r="M310" s="52">
        <v>50</v>
      </c>
      <c r="N310" s="52">
        <v>60</v>
      </c>
      <c r="O310" s="31" t="str">
        <f t="shared" si="141"/>
        <v>OK</v>
      </c>
    </row>
    <row r="311" spans="1:15" ht="15.75" thickBot="1" x14ac:dyDescent="0.3">
      <c r="A311" s="38" t="s">
        <v>250</v>
      </c>
      <c r="B311" s="99"/>
      <c r="C311" s="55"/>
      <c r="D311" s="49">
        <f t="shared" si="137"/>
        <v>0</v>
      </c>
      <c r="E311" s="55"/>
      <c r="F311" s="55"/>
      <c r="G311" s="104"/>
      <c r="H311" s="57">
        <f t="shared" si="138"/>
        <v>0</v>
      </c>
      <c r="I311" s="49">
        <f t="shared" si="139"/>
        <v>0</v>
      </c>
      <c r="J311" s="49">
        <f t="shared" si="140"/>
        <v>0</v>
      </c>
      <c r="K311" s="53">
        <v>81800</v>
      </c>
      <c r="L311" s="49"/>
      <c r="M311" s="52">
        <v>50</v>
      </c>
      <c r="N311" s="52">
        <v>60</v>
      </c>
      <c r="O311" s="31" t="str">
        <f t="shared" si="141"/>
        <v>OK</v>
      </c>
    </row>
    <row r="312" spans="1:15" ht="15.75" thickBot="1" x14ac:dyDescent="0.3">
      <c r="A312" s="38" t="s">
        <v>251</v>
      </c>
      <c r="B312" s="99"/>
      <c r="C312" s="55"/>
      <c r="D312" s="49">
        <f t="shared" si="137"/>
        <v>0</v>
      </c>
      <c r="E312" s="55"/>
      <c r="F312" s="55"/>
      <c r="G312" s="104"/>
      <c r="H312" s="57">
        <f t="shared" si="138"/>
        <v>0</v>
      </c>
      <c r="I312" s="49">
        <f t="shared" si="139"/>
        <v>0</v>
      </c>
      <c r="J312" s="49">
        <f t="shared" si="140"/>
        <v>0</v>
      </c>
      <c r="K312" s="53">
        <v>83800</v>
      </c>
      <c r="L312" s="49"/>
      <c r="M312" s="52">
        <v>50</v>
      </c>
      <c r="N312" s="52">
        <v>60</v>
      </c>
      <c r="O312" s="31" t="str">
        <f t="shared" si="141"/>
        <v>OK</v>
      </c>
    </row>
    <row r="313" spans="1:15" ht="15.75" thickBot="1" x14ac:dyDescent="0.3">
      <c r="A313" s="38" t="s">
        <v>238</v>
      </c>
      <c r="B313" s="99"/>
      <c r="C313" s="55"/>
      <c r="D313" s="49">
        <f t="shared" si="137"/>
        <v>0</v>
      </c>
      <c r="E313" s="55"/>
      <c r="F313" s="55"/>
      <c r="G313" s="104"/>
      <c r="H313" s="57">
        <f t="shared" si="138"/>
        <v>0</v>
      </c>
      <c r="I313" s="49">
        <f t="shared" si="139"/>
        <v>0</v>
      </c>
      <c r="J313" s="49">
        <f t="shared" si="140"/>
        <v>0</v>
      </c>
      <c r="K313" s="53">
        <v>89700</v>
      </c>
      <c r="L313" s="49"/>
      <c r="M313" s="52">
        <v>50</v>
      </c>
      <c r="N313" s="52">
        <v>60</v>
      </c>
      <c r="O313" s="31" t="str">
        <f t="shared" si="141"/>
        <v>OK</v>
      </c>
    </row>
    <row r="314" spans="1:15" ht="15.75" thickBot="1" x14ac:dyDescent="0.3">
      <c r="A314" s="38" t="s">
        <v>239</v>
      </c>
      <c r="B314" s="99"/>
      <c r="C314" s="55"/>
      <c r="D314" s="49">
        <f t="shared" si="137"/>
        <v>0</v>
      </c>
      <c r="E314" s="55"/>
      <c r="F314" s="55"/>
      <c r="G314" s="104"/>
      <c r="H314" s="57">
        <f t="shared" si="138"/>
        <v>0</v>
      </c>
      <c r="I314" s="49">
        <f t="shared" si="139"/>
        <v>0</v>
      </c>
      <c r="J314" s="49">
        <f t="shared" si="140"/>
        <v>0</v>
      </c>
      <c r="K314" s="53">
        <v>91700</v>
      </c>
      <c r="L314" s="49"/>
      <c r="M314" s="52">
        <v>50</v>
      </c>
      <c r="N314" s="52">
        <v>60</v>
      </c>
      <c r="O314" s="31" t="str">
        <f t="shared" si="141"/>
        <v>OK</v>
      </c>
    </row>
    <row r="315" spans="1:15" ht="15.75" thickBot="1" x14ac:dyDescent="0.3">
      <c r="A315" s="38" t="s">
        <v>240</v>
      </c>
      <c r="B315" s="99"/>
      <c r="C315" s="55"/>
      <c r="D315" s="49">
        <f t="shared" si="137"/>
        <v>0</v>
      </c>
      <c r="E315" s="55"/>
      <c r="F315" s="55"/>
      <c r="G315" s="104"/>
      <c r="H315" s="57">
        <f t="shared" si="138"/>
        <v>0</v>
      </c>
      <c r="I315" s="49">
        <f t="shared" si="139"/>
        <v>0</v>
      </c>
      <c r="J315" s="49">
        <f t="shared" si="140"/>
        <v>0</v>
      </c>
      <c r="K315" s="53">
        <v>158300</v>
      </c>
      <c r="L315" s="49"/>
      <c r="M315" s="52">
        <v>50</v>
      </c>
      <c r="N315" s="52">
        <v>60</v>
      </c>
      <c r="O315" s="31" t="str">
        <f t="shared" si="141"/>
        <v>OK</v>
      </c>
    </row>
    <row r="316" spans="1:15" ht="15.75" thickBot="1" x14ac:dyDescent="0.3">
      <c r="A316" s="38" t="s">
        <v>241</v>
      </c>
      <c r="B316" s="99"/>
      <c r="C316" s="55"/>
      <c r="D316" s="49">
        <f t="shared" si="137"/>
        <v>0</v>
      </c>
      <c r="E316" s="55"/>
      <c r="F316" s="55"/>
      <c r="G316" s="104"/>
      <c r="H316" s="57">
        <f t="shared" si="138"/>
        <v>0</v>
      </c>
      <c r="I316" s="49">
        <f t="shared" si="139"/>
        <v>0</v>
      </c>
      <c r="J316" s="49">
        <f t="shared" si="140"/>
        <v>0</v>
      </c>
      <c r="K316" s="53">
        <v>160300</v>
      </c>
      <c r="L316" s="49"/>
      <c r="M316" s="52">
        <v>50</v>
      </c>
      <c r="N316" s="52">
        <v>60</v>
      </c>
      <c r="O316" s="31" t="str">
        <f t="shared" si="141"/>
        <v>OK</v>
      </c>
    </row>
    <row r="317" spans="1:15" ht="15.75" thickBot="1" x14ac:dyDescent="0.3">
      <c r="A317" s="6" t="s">
        <v>252</v>
      </c>
      <c r="B317" s="100"/>
      <c r="C317" s="101"/>
      <c r="D317" s="32"/>
      <c r="E317" s="101"/>
      <c r="F317" s="101"/>
      <c r="G317" s="105"/>
      <c r="K317" s="24"/>
      <c r="L317" s="22"/>
      <c r="M317" s="24"/>
      <c r="N317" s="24"/>
      <c r="O317"/>
    </row>
    <row r="318" spans="1:15" ht="15.75" thickBot="1" x14ac:dyDescent="0.3">
      <c r="A318" s="38" t="s">
        <v>253</v>
      </c>
      <c r="B318" s="99"/>
      <c r="C318" s="55"/>
      <c r="D318" s="49">
        <f t="shared" ref="D318:D323" si="142">B318*C318/100</f>
        <v>0</v>
      </c>
      <c r="E318" s="55"/>
      <c r="F318" s="55"/>
      <c r="G318" s="104"/>
      <c r="H318" s="57">
        <f t="shared" ref="H318:H323" si="143">(D318*(K318+L318))/1000</f>
        <v>0</v>
      </c>
      <c r="I318" s="49">
        <f t="shared" ref="I318:I323" si="144">IF(D318=0,0,H318*(1-E318/G318))</f>
        <v>0</v>
      </c>
      <c r="J318" s="49">
        <f t="shared" ref="J318:J323" si="145">IF(H318=0,0,H318/G318)</f>
        <v>0</v>
      </c>
      <c r="K318" s="53">
        <v>2300</v>
      </c>
      <c r="L318" s="49"/>
      <c r="M318" s="52">
        <v>50</v>
      </c>
      <c r="N318" s="52">
        <v>60</v>
      </c>
      <c r="O318" s="31" t="str">
        <f t="shared" ref="O318:O323" si="146">IF(AND(B318&gt;0,C318=""),"Ilmoita tuella rahoitettu osuus",IF(C318&gt;100,"Tuella rahoitettu osuus ei voi olla yli 100",IF(AND(B318&gt;0,G318=""),"Pitoaika puuttuu",IF(E318&gt;G318,"Keski-ikä ei voi olla suurempi kuin pitoaika",IF(AND(B318&gt;0,E318=""),"Keski-ikä puuttuu",IF(AND(B318&gt;0,OR(G318&lt;M318,G318&gt;N318)),"Syötetty pitoaika ei ole pitoaikavälin sisällä","OK"))))))</f>
        <v>OK</v>
      </c>
    </row>
    <row r="319" spans="1:15" ht="15.75" thickBot="1" x14ac:dyDescent="0.3">
      <c r="A319" s="38" t="s">
        <v>254</v>
      </c>
      <c r="B319" s="99"/>
      <c r="C319" s="55"/>
      <c r="D319" s="49">
        <f t="shared" si="142"/>
        <v>0</v>
      </c>
      <c r="E319" s="55"/>
      <c r="F319" s="55"/>
      <c r="G319" s="104"/>
      <c r="H319" s="57">
        <f t="shared" si="143"/>
        <v>0</v>
      </c>
      <c r="I319" s="49">
        <f t="shared" si="144"/>
        <v>0</v>
      </c>
      <c r="J319" s="49">
        <f t="shared" si="145"/>
        <v>0</v>
      </c>
      <c r="K319" s="53">
        <v>5500</v>
      </c>
      <c r="L319" s="49"/>
      <c r="M319" s="52">
        <v>50</v>
      </c>
      <c r="N319" s="52">
        <v>60</v>
      </c>
      <c r="O319" s="31" t="str">
        <f t="shared" si="146"/>
        <v>OK</v>
      </c>
    </row>
    <row r="320" spans="1:15" ht="15.75" thickBot="1" x14ac:dyDescent="0.3">
      <c r="A320" s="38" t="s">
        <v>255</v>
      </c>
      <c r="B320" s="99"/>
      <c r="C320" s="55"/>
      <c r="D320" s="49">
        <f t="shared" si="142"/>
        <v>0</v>
      </c>
      <c r="E320" s="55"/>
      <c r="F320" s="55"/>
      <c r="G320" s="104"/>
      <c r="H320" s="57">
        <f t="shared" si="143"/>
        <v>0</v>
      </c>
      <c r="I320" s="49">
        <f t="shared" si="144"/>
        <v>0</v>
      </c>
      <c r="J320" s="49">
        <f t="shared" si="145"/>
        <v>0</v>
      </c>
      <c r="K320" s="53">
        <v>8600</v>
      </c>
      <c r="L320" s="49"/>
      <c r="M320" s="52">
        <v>50</v>
      </c>
      <c r="N320" s="52">
        <v>60</v>
      </c>
      <c r="O320" s="31" t="str">
        <f t="shared" si="146"/>
        <v>OK</v>
      </c>
    </row>
    <row r="321" spans="1:15" ht="15.75" thickBot="1" x14ac:dyDescent="0.3">
      <c r="A321" s="38" t="s">
        <v>256</v>
      </c>
      <c r="B321" s="99"/>
      <c r="C321" s="55"/>
      <c r="D321" s="49">
        <f t="shared" si="142"/>
        <v>0</v>
      </c>
      <c r="E321" s="55"/>
      <c r="F321" s="55"/>
      <c r="G321" s="104"/>
      <c r="H321" s="57">
        <f t="shared" si="143"/>
        <v>0</v>
      </c>
      <c r="I321" s="49">
        <f t="shared" si="144"/>
        <v>0</v>
      </c>
      <c r="J321" s="49">
        <f t="shared" si="145"/>
        <v>0</v>
      </c>
      <c r="K321" s="53">
        <v>10300</v>
      </c>
      <c r="L321" s="49"/>
      <c r="M321" s="52">
        <v>50</v>
      </c>
      <c r="N321" s="52">
        <v>60</v>
      </c>
      <c r="O321" s="31" t="str">
        <f t="shared" si="146"/>
        <v>OK</v>
      </c>
    </row>
    <row r="322" spans="1:15" ht="15.75" thickBot="1" x14ac:dyDescent="0.3">
      <c r="A322" s="38" t="s">
        <v>257</v>
      </c>
      <c r="B322" s="99"/>
      <c r="C322" s="55"/>
      <c r="D322" s="49">
        <f t="shared" si="142"/>
        <v>0</v>
      </c>
      <c r="E322" s="55"/>
      <c r="F322" s="55"/>
      <c r="G322" s="104"/>
      <c r="H322" s="57">
        <f t="shared" si="143"/>
        <v>0</v>
      </c>
      <c r="I322" s="49">
        <f t="shared" si="144"/>
        <v>0</v>
      </c>
      <c r="J322" s="49">
        <f t="shared" si="145"/>
        <v>0</v>
      </c>
      <c r="K322" s="53">
        <v>2900</v>
      </c>
      <c r="L322" s="49"/>
      <c r="M322" s="52">
        <v>50</v>
      </c>
      <c r="N322" s="52">
        <v>60</v>
      </c>
      <c r="O322" s="31" t="str">
        <f t="shared" si="146"/>
        <v>OK</v>
      </c>
    </row>
    <row r="323" spans="1:15" ht="15.75" thickBot="1" x14ac:dyDescent="0.3">
      <c r="A323" s="38" t="s">
        <v>258</v>
      </c>
      <c r="B323" s="99"/>
      <c r="C323" s="55"/>
      <c r="D323" s="49">
        <f t="shared" si="142"/>
        <v>0</v>
      </c>
      <c r="E323" s="55"/>
      <c r="F323" s="55"/>
      <c r="G323" s="104"/>
      <c r="H323" s="57">
        <f t="shared" si="143"/>
        <v>0</v>
      </c>
      <c r="I323" s="49">
        <f t="shared" si="144"/>
        <v>0</v>
      </c>
      <c r="J323" s="49">
        <f t="shared" si="145"/>
        <v>0</v>
      </c>
      <c r="K323" s="53">
        <v>7400</v>
      </c>
      <c r="L323" s="49"/>
      <c r="M323" s="52">
        <v>50</v>
      </c>
      <c r="N323" s="52">
        <v>60</v>
      </c>
      <c r="O323" s="31" t="str">
        <f t="shared" si="146"/>
        <v>OK</v>
      </c>
    </row>
    <row r="324" spans="1:15" ht="15.75" thickBot="1" x14ac:dyDescent="0.3">
      <c r="A324" s="10" t="s">
        <v>259</v>
      </c>
      <c r="B324" s="100"/>
      <c r="C324" s="101"/>
      <c r="D324" s="32"/>
      <c r="E324" s="101"/>
      <c r="F324" s="101"/>
      <c r="G324" s="105"/>
      <c r="K324" s="23"/>
      <c r="L324" s="22"/>
      <c r="M324" s="23"/>
      <c r="N324" s="23"/>
      <c r="O324"/>
    </row>
    <row r="325" spans="1:15" ht="15.75" thickBot="1" x14ac:dyDescent="0.3">
      <c r="A325" s="38" t="s">
        <v>260</v>
      </c>
      <c r="B325" s="99"/>
      <c r="C325" s="55"/>
      <c r="D325" s="49">
        <f t="shared" ref="D325:D327" si="147">B325*C325/100</f>
        <v>0</v>
      </c>
      <c r="E325" s="55"/>
      <c r="F325" s="55"/>
      <c r="G325" s="104"/>
      <c r="H325" s="57">
        <f>(D325*(K325+L325))/1000</f>
        <v>0</v>
      </c>
      <c r="I325" s="49">
        <f>IF(D325=0,0,H325*(1-E325/G325))</f>
        <v>0</v>
      </c>
      <c r="J325" s="49">
        <f t="shared" ref="J325:J327" si="148">IF(H325=0,0,H325/G325)</f>
        <v>0</v>
      </c>
      <c r="K325" s="53">
        <v>31600</v>
      </c>
      <c r="L325" s="49"/>
      <c r="M325" s="52">
        <v>40</v>
      </c>
      <c r="N325" s="52">
        <v>50</v>
      </c>
      <c r="O325" s="31" t="str">
        <f>IF(AND(B325&gt;0,C325=""),"Ilmoita tuella rahoitettu osuus",IF(C325&gt;100,"Tuella rahoitettu osuus ei voi olla yli 100",IF(AND(B325&gt;0,G325=""),"Pitoaika puuttuu",IF(E325&gt;G325,"Keski-ikä ei voi olla suurempi kuin pitoaika",IF(AND(B325&gt;0,E325=""),"Keski-ikä puuttuu",IF(AND(B325&gt;0,OR(G325&lt;M325,G325&gt;N325)),"Syötetty pitoaika ei ole pitoaikavälin sisällä","OK"))))))</f>
        <v>OK</v>
      </c>
    </row>
    <row r="326" spans="1:15" ht="15.75" thickBot="1" x14ac:dyDescent="0.3">
      <c r="A326" s="38" t="s">
        <v>261</v>
      </c>
      <c r="B326" s="99"/>
      <c r="C326" s="55"/>
      <c r="D326" s="49">
        <f t="shared" si="147"/>
        <v>0</v>
      </c>
      <c r="E326" s="55"/>
      <c r="F326" s="55"/>
      <c r="G326" s="104"/>
      <c r="H326" s="57">
        <f>(D326*(K326+L326))/1000</f>
        <v>0</v>
      </c>
      <c r="I326" s="49">
        <f>IF(D326=0,0,H326*(1-E326/G326))</f>
        <v>0</v>
      </c>
      <c r="J326" s="49">
        <f t="shared" si="148"/>
        <v>0</v>
      </c>
      <c r="K326" s="53">
        <v>44300</v>
      </c>
      <c r="L326" s="49"/>
      <c r="M326" s="52">
        <v>40</v>
      </c>
      <c r="N326" s="52">
        <v>50</v>
      </c>
      <c r="O326" s="31" t="str">
        <f>IF(AND(B326&gt;0,C326=""),"Ilmoita tuella rahoitettu osuus",IF(C326&gt;100,"Tuella rahoitettu osuus ei voi olla yli 100",IF(AND(B326&gt;0,G326=""),"Pitoaika puuttuu",IF(E326&gt;G326,"Keski-ikä ei voi olla suurempi kuin pitoaika",IF(AND(B326&gt;0,E326=""),"Keski-ikä puuttuu",IF(AND(B326&gt;0,OR(G326&lt;M326,G326&gt;N326)),"Syötetty pitoaika ei ole pitoaikavälin sisällä","OK"))))))</f>
        <v>OK</v>
      </c>
    </row>
    <row r="327" spans="1:15" ht="15.75" thickBot="1" x14ac:dyDescent="0.3">
      <c r="A327" s="38" t="s">
        <v>262</v>
      </c>
      <c r="B327" s="99"/>
      <c r="C327" s="55"/>
      <c r="D327" s="49">
        <f t="shared" si="147"/>
        <v>0</v>
      </c>
      <c r="E327" s="55"/>
      <c r="F327" s="55"/>
      <c r="G327" s="104"/>
      <c r="H327" s="57">
        <f>(D327*(K327+L327))/1000</f>
        <v>0</v>
      </c>
      <c r="I327" s="49">
        <f>IF(D327=0,0,H327*(1-E327/G327))</f>
        <v>0</v>
      </c>
      <c r="J327" s="49">
        <f t="shared" si="148"/>
        <v>0</v>
      </c>
      <c r="K327" s="53">
        <v>4400</v>
      </c>
      <c r="L327" s="49"/>
      <c r="M327" s="52">
        <v>40</v>
      </c>
      <c r="N327" s="52">
        <v>50</v>
      </c>
      <c r="O327" s="31" t="str">
        <f>IF(AND(B327&gt;0,C327=""),"Ilmoita tuella rahoitettu osuus",IF(C327&gt;100,"Tuella rahoitettu osuus ei voi olla yli 100",IF(AND(B327&gt;0,G327=""),"Pitoaika puuttuu",IF(E327&gt;G327,"Keski-ikä ei voi olla suurempi kuin pitoaika",IF(AND(B327&gt;0,E327=""),"Keski-ikä puuttuu",IF(AND(B327&gt;0,OR(G327&lt;M327,G327&gt;N327)),"Syötetty pitoaika ei ole pitoaikavälin sisällä","OK"))))))</f>
        <v>OK</v>
      </c>
    </row>
    <row r="328" spans="1:15" ht="15.75" thickBot="1" x14ac:dyDescent="0.3">
      <c r="A328" s="12" t="s">
        <v>263</v>
      </c>
      <c r="B328" s="100"/>
      <c r="C328" s="101"/>
      <c r="D328" s="32"/>
      <c r="E328" s="101"/>
      <c r="F328" s="101"/>
      <c r="G328" s="105"/>
      <c r="K328" s="23"/>
      <c r="L328" s="22"/>
      <c r="M328" s="23"/>
      <c r="N328" s="23"/>
      <c r="O328"/>
    </row>
    <row r="329" spans="1:15" ht="15.75" thickBot="1" x14ac:dyDescent="0.3">
      <c r="A329" s="38" t="s">
        <v>264</v>
      </c>
      <c r="B329" s="99"/>
      <c r="C329" s="55"/>
      <c r="D329" s="49">
        <f t="shared" ref="D329:D332" si="149">B329*C329/100</f>
        <v>0</v>
      </c>
      <c r="E329" s="108"/>
      <c r="F329" s="55"/>
      <c r="G329" s="110"/>
      <c r="H329" s="57">
        <f>(D329*(K329+L329))/1000</f>
        <v>0</v>
      </c>
      <c r="I329" s="49">
        <f>H329</f>
        <v>0</v>
      </c>
      <c r="J329" s="49">
        <v>0</v>
      </c>
      <c r="K329" s="53">
        <v>7800</v>
      </c>
      <c r="L329" s="49"/>
      <c r="M329" s="52"/>
      <c r="N329" s="52"/>
      <c r="O329" s="31" t="str">
        <f>IF(AND(B329&gt;0,C329=""),"Ilmoita tuella rahoitettu osuus",IF(C329&gt;100,"Tuella rahoitettu osuus ei voi olla yli 100","OK"))</f>
        <v>OK</v>
      </c>
    </row>
    <row r="330" spans="1:15" ht="15.75" thickBot="1" x14ac:dyDescent="0.3">
      <c r="A330" s="38" t="s">
        <v>265</v>
      </c>
      <c r="B330" s="99"/>
      <c r="C330" s="55"/>
      <c r="D330" s="49">
        <f t="shared" si="149"/>
        <v>0</v>
      </c>
      <c r="E330" s="108"/>
      <c r="F330" s="55"/>
      <c r="G330" s="110"/>
      <c r="H330" s="57">
        <f>(D330*(K330+L330))/1000</f>
        <v>0</v>
      </c>
      <c r="I330" s="49">
        <f t="shared" ref="I330:I332" si="150">H330</f>
        <v>0</v>
      </c>
      <c r="J330" s="49">
        <v>0</v>
      </c>
      <c r="K330" s="53">
        <v>15700</v>
      </c>
      <c r="L330" s="49"/>
      <c r="M330" s="52"/>
      <c r="N330" s="52"/>
      <c r="O330" s="31" t="str">
        <f>IF(AND(B330&gt;0,C330=""),"Ilmoita tuella rahoitettu osuus",IF(C330&gt;100,"Tuella rahoitettu osuus ei voi olla yli 100","OK"))</f>
        <v>OK</v>
      </c>
    </row>
    <row r="331" spans="1:15" ht="15.75" thickBot="1" x14ac:dyDescent="0.3">
      <c r="A331" s="38" t="s">
        <v>266</v>
      </c>
      <c r="B331" s="99"/>
      <c r="C331" s="55"/>
      <c r="D331" s="49">
        <f t="shared" si="149"/>
        <v>0</v>
      </c>
      <c r="E331" s="108"/>
      <c r="F331" s="55"/>
      <c r="G331" s="110"/>
      <c r="H331" s="57">
        <f>(D331*(K331+L331))/1000</f>
        <v>0</v>
      </c>
      <c r="I331" s="49">
        <f t="shared" si="150"/>
        <v>0</v>
      </c>
      <c r="J331" s="49">
        <v>0</v>
      </c>
      <c r="K331" s="53">
        <v>54400</v>
      </c>
      <c r="L331" s="49"/>
      <c r="M331" s="52"/>
      <c r="N331" s="52"/>
      <c r="O331" s="31" t="str">
        <f>IF(AND(B331&gt;0,C331=""),"Ilmoita tuella rahoitettu osuus",IF(C331&gt;100,"Tuella rahoitettu osuus ei voi olla yli 100","OK"))</f>
        <v>OK</v>
      </c>
    </row>
    <row r="332" spans="1:15" ht="23.25" thickBot="1" x14ac:dyDescent="0.3">
      <c r="A332" s="38" t="s">
        <v>267</v>
      </c>
      <c r="B332" s="99"/>
      <c r="C332" s="55"/>
      <c r="D332" s="49">
        <f t="shared" si="149"/>
        <v>0</v>
      </c>
      <c r="E332" s="108"/>
      <c r="F332" s="55"/>
      <c r="G332" s="110"/>
      <c r="H332" s="57">
        <f>(D332*(K332+L332))/1000</f>
        <v>0</v>
      </c>
      <c r="I332" s="49">
        <f t="shared" si="150"/>
        <v>0</v>
      </c>
      <c r="J332" s="49">
        <v>0</v>
      </c>
      <c r="K332" s="53">
        <v>76300</v>
      </c>
      <c r="L332" s="49"/>
      <c r="M332" s="52"/>
      <c r="N332" s="52"/>
      <c r="O332" s="31" t="str">
        <f>IF(AND(B332&gt;0,C332=""),"Ilmoita tuella rahoitettu osuus",IF(C332&gt;100,"Tuella rahoitettu osuus ei voi olla yli 100","OK"))</f>
        <v>OK</v>
      </c>
    </row>
    <row r="333" spans="1:15" ht="15.75" thickBot="1" x14ac:dyDescent="0.3">
      <c r="A333" s="10" t="s">
        <v>268</v>
      </c>
      <c r="B333" s="100"/>
      <c r="C333" s="101"/>
      <c r="D333" s="32"/>
      <c r="E333" s="101"/>
      <c r="F333" s="101"/>
      <c r="G333" s="105"/>
      <c r="K333" s="23"/>
      <c r="L333" s="22"/>
      <c r="M333" s="23"/>
      <c r="N333" s="23"/>
      <c r="O333"/>
    </row>
    <row r="334" spans="1:15" ht="15.75" thickBot="1" x14ac:dyDescent="0.3">
      <c r="A334" s="6" t="s">
        <v>269</v>
      </c>
      <c r="B334" s="100"/>
      <c r="C334" s="101"/>
      <c r="D334" s="32"/>
      <c r="E334" s="101"/>
      <c r="F334" s="101"/>
      <c r="G334" s="105"/>
      <c r="K334" s="24"/>
      <c r="L334" s="22"/>
      <c r="M334" s="24"/>
      <c r="N334" s="24"/>
      <c r="O334"/>
    </row>
    <row r="335" spans="1:15" ht="15.75" thickBot="1" x14ac:dyDescent="0.3">
      <c r="A335" s="38" t="s">
        <v>270</v>
      </c>
      <c r="B335" s="99"/>
      <c r="C335" s="55"/>
      <c r="D335" s="49">
        <f t="shared" ref="D335:D340" si="151">B335*C335/100</f>
        <v>0</v>
      </c>
      <c r="E335" s="55"/>
      <c r="F335" s="55"/>
      <c r="G335" s="104"/>
      <c r="H335" s="57">
        <f t="shared" ref="H335:H340" si="152">(D335*(K335+L335))/1000</f>
        <v>0</v>
      </c>
      <c r="I335" s="49">
        <f t="shared" ref="I335:I340" si="153">IF(D335=0,0,H335*(1-E335/G335))</f>
        <v>0</v>
      </c>
      <c r="J335" s="49">
        <f t="shared" ref="J335:J340" si="154">IF(H335=0,0,H335/G335)</f>
        <v>0</v>
      </c>
      <c r="K335" s="53">
        <v>234200</v>
      </c>
      <c r="L335" s="49">
        <f>'Kaivun hintavaikutus'!$E$3</f>
        <v>0</v>
      </c>
      <c r="M335" s="52">
        <v>50</v>
      </c>
      <c r="N335" s="52">
        <v>60</v>
      </c>
      <c r="O335" s="31" t="str">
        <f t="shared" ref="O335:O340" si="155">IF(AND(B335&gt;0,C335=""),"Ilmoita tuella rahoitettu osuus",IF(C335&gt;100,"Tuella rahoitettu osuus ei voi olla yli 100",IF(AND(B335&gt;0,G335=""),"Pitoaika puuttuu",IF(E335&gt;G335,"Keski-ikä ei voi olla suurempi kuin pitoaika",IF(AND(B335&gt;0,E335=""),"Keski-ikä puuttuu",IF(AND(B335&gt;0,OR(G335&lt;M335,G335&gt;N335)),"Syötetty pitoaika ei ole pitoaikavälin sisällä",IF(AND(B335&gt;0,L335=0),"Syötä kaivun hintavaikutus Kaivun hintavaikutus -välilehdelle","OK")))))))</f>
        <v>OK</v>
      </c>
    </row>
    <row r="336" spans="1:15" ht="15.75" thickBot="1" x14ac:dyDescent="0.3">
      <c r="A336" s="38" t="s">
        <v>271</v>
      </c>
      <c r="B336" s="99"/>
      <c r="C336" s="55"/>
      <c r="D336" s="49">
        <f t="shared" si="151"/>
        <v>0</v>
      </c>
      <c r="E336" s="55"/>
      <c r="F336" s="55"/>
      <c r="G336" s="104"/>
      <c r="H336" s="57">
        <f t="shared" si="152"/>
        <v>0</v>
      </c>
      <c r="I336" s="49">
        <f t="shared" si="153"/>
        <v>0</v>
      </c>
      <c r="J336" s="49">
        <f t="shared" si="154"/>
        <v>0</v>
      </c>
      <c r="K336" s="53">
        <v>275600</v>
      </c>
      <c r="L336" s="49">
        <f>'Kaivun hintavaikutus'!$E$3</f>
        <v>0</v>
      </c>
      <c r="M336" s="52">
        <v>50</v>
      </c>
      <c r="N336" s="52">
        <v>60</v>
      </c>
      <c r="O336" s="31" t="str">
        <f t="shared" si="155"/>
        <v>OK</v>
      </c>
    </row>
    <row r="337" spans="1:15" ht="15.75" thickBot="1" x14ac:dyDescent="0.3">
      <c r="A337" s="38" t="s">
        <v>272</v>
      </c>
      <c r="B337" s="99"/>
      <c r="C337" s="55"/>
      <c r="D337" s="49">
        <f t="shared" si="151"/>
        <v>0</v>
      </c>
      <c r="E337" s="55"/>
      <c r="F337" s="55"/>
      <c r="G337" s="104"/>
      <c r="H337" s="57">
        <f t="shared" si="152"/>
        <v>0</v>
      </c>
      <c r="I337" s="49">
        <f t="shared" si="153"/>
        <v>0</v>
      </c>
      <c r="J337" s="49">
        <f t="shared" si="154"/>
        <v>0</v>
      </c>
      <c r="K337" s="53">
        <v>311300</v>
      </c>
      <c r="L337" s="49">
        <f>'Kaivun hintavaikutus'!$E$3</f>
        <v>0</v>
      </c>
      <c r="M337" s="52">
        <v>50</v>
      </c>
      <c r="N337" s="52">
        <v>60</v>
      </c>
      <c r="O337" s="31" t="str">
        <f t="shared" si="155"/>
        <v>OK</v>
      </c>
    </row>
    <row r="338" spans="1:15" ht="15.75" thickBot="1" x14ac:dyDescent="0.3">
      <c r="A338" s="38" t="s">
        <v>273</v>
      </c>
      <c r="B338" s="99"/>
      <c r="C338" s="55"/>
      <c r="D338" s="49">
        <f t="shared" si="151"/>
        <v>0</v>
      </c>
      <c r="E338" s="55"/>
      <c r="F338" s="55"/>
      <c r="G338" s="104"/>
      <c r="H338" s="57">
        <f t="shared" si="152"/>
        <v>0</v>
      </c>
      <c r="I338" s="49">
        <f t="shared" si="153"/>
        <v>0</v>
      </c>
      <c r="J338" s="49">
        <f t="shared" si="154"/>
        <v>0</v>
      </c>
      <c r="K338" s="53">
        <v>376700</v>
      </c>
      <c r="L338" s="49">
        <f>'Kaivun hintavaikutus'!$E$3</f>
        <v>0</v>
      </c>
      <c r="M338" s="52">
        <v>50</v>
      </c>
      <c r="N338" s="52">
        <v>60</v>
      </c>
      <c r="O338" s="31" t="str">
        <f t="shared" si="155"/>
        <v>OK</v>
      </c>
    </row>
    <row r="339" spans="1:15" ht="15.75" thickBot="1" x14ac:dyDescent="0.3">
      <c r="A339" s="38" t="s">
        <v>274</v>
      </c>
      <c r="B339" s="99"/>
      <c r="C339" s="55"/>
      <c r="D339" s="49">
        <f t="shared" si="151"/>
        <v>0</v>
      </c>
      <c r="E339" s="55"/>
      <c r="F339" s="55"/>
      <c r="G339" s="104"/>
      <c r="H339" s="57">
        <f t="shared" si="152"/>
        <v>0</v>
      </c>
      <c r="I339" s="49">
        <f t="shared" si="153"/>
        <v>0</v>
      </c>
      <c r="J339" s="49">
        <f t="shared" si="154"/>
        <v>0</v>
      </c>
      <c r="K339" s="53">
        <v>442143</v>
      </c>
      <c r="L339" s="49">
        <f>'Kaivun hintavaikutus'!$E$3</f>
        <v>0</v>
      </c>
      <c r="M339" s="52">
        <v>50</v>
      </c>
      <c r="N339" s="52">
        <v>60</v>
      </c>
      <c r="O339" s="31" t="str">
        <f t="shared" si="155"/>
        <v>OK</v>
      </c>
    </row>
    <row r="340" spans="1:15" ht="15.75" thickBot="1" x14ac:dyDescent="0.3">
      <c r="A340" s="38" t="s">
        <v>275</v>
      </c>
      <c r="B340" s="99"/>
      <c r="C340" s="55"/>
      <c r="D340" s="49">
        <f t="shared" si="151"/>
        <v>0</v>
      </c>
      <c r="E340" s="55"/>
      <c r="F340" s="55"/>
      <c r="G340" s="104"/>
      <c r="H340" s="57">
        <f t="shared" si="152"/>
        <v>0</v>
      </c>
      <c r="I340" s="49">
        <f t="shared" si="153"/>
        <v>0</v>
      </c>
      <c r="J340" s="49">
        <f t="shared" si="154"/>
        <v>0</v>
      </c>
      <c r="K340" s="53">
        <v>505300</v>
      </c>
      <c r="L340" s="49">
        <f>'Kaivun hintavaikutus'!$E$3</f>
        <v>0</v>
      </c>
      <c r="M340" s="52">
        <v>50</v>
      </c>
      <c r="N340" s="52">
        <v>60</v>
      </c>
      <c r="O340" s="31" t="str">
        <f t="shared" si="155"/>
        <v>OK</v>
      </c>
    </row>
    <row r="341" spans="1:15" ht="15.75" thickBot="1" x14ac:dyDescent="0.3">
      <c r="A341" s="6" t="s">
        <v>276</v>
      </c>
      <c r="B341" s="100"/>
      <c r="C341" s="101"/>
      <c r="D341" s="32"/>
      <c r="E341" s="101"/>
      <c r="F341" s="101"/>
      <c r="G341" s="105"/>
      <c r="K341" s="24"/>
      <c r="L341" s="22"/>
      <c r="M341" s="24"/>
      <c r="N341" s="24"/>
      <c r="O341"/>
    </row>
    <row r="342" spans="1:15" ht="15.75" thickBot="1" x14ac:dyDescent="0.3">
      <c r="A342" s="38" t="s">
        <v>277</v>
      </c>
      <c r="B342" s="99"/>
      <c r="C342" s="55"/>
      <c r="D342" s="49">
        <f t="shared" ref="D342:D343" si="156">B342*C342/100</f>
        <v>0</v>
      </c>
      <c r="E342" s="55"/>
      <c r="F342" s="55"/>
      <c r="G342" s="104"/>
      <c r="H342" s="57">
        <f>(D342*(K342+L342))/1000</f>
        <v>0</v>
      </c>
      <c r="I342" s="49">
        <f>IF(D342=0,0,H342*(1-E342/G342))</f>
        <v>0</v>
      </c>
      <c r="J342" s="49">
        <f t="shared" ref="J342:J343" si="157">IF(H342=0,0,H342/G342)</f>
        <v>0</v>
      </c>
      <c r="K342" s="53">
        <v>568900</v>
      </c>
      <c r="L342" s="49">
        <f>'Kaivun hintavaikutus'!$E$3</f>
        <v>0</v>
      </c>
      <c r="M342" s="52">
        <v>50</v>
      </c>
      <c r="N342" s="52">
        <v>60</v>
      </c>
      <c r="O342" s="31" t="str">
        <f>IF(AND(B342&gt;0,C342=""),"Ilmoita tuella rahoitettu osuus",IF(C342&gt;100,"Tuella rahoitettu osuus ei voi olla yli 100",IF(AND(B342&gt;0,G342=""),"Pitoaika puuttuu",IF(E342&gt;G342,"Keski-ikä ei voi olla suurempi kuin pitoaika",IF(AND(B342&gt;0,E342=""),"Keski-ikä puuttuu",IF(AND(B342&gt;0,OR(G342&lt;M342,G342&gt;N342)),"Syötetty pitoaika ei ole pitoaikavälin sisällä",IF(AND(B342&gt;0,L342=0),"Syötä kaivun hintavaikutus Kaivun hintavaikutus -välilehdelle","OK")))))))</f>
        <v>OK</v>
      </c>
    </row>
    <row r="343" spans="1:15" ht="15.75" thickBot="1" x14ac:dyDescent="0.3">
      <c r="A343" s="38" t="s">
        <v>278</v>
      </c>
      <c r="B343" s="99"/>
      <c r="C343" s="55"/>
      <c r="D343" s="49">
        <f t="shared" si="156"/>
        <v>0</v>
      </c>
      <c r="E343" s="55"/>
      <c r="F343" s="55"/>
      <c r="G343" s="104"/>
      <c r="H343" s="57">
        <f>(D343*(K343+L343))/1000</f>
        <v>0</v>
      </c>
      <c r="I343" s="49">
        <f>IF(D343=0,0,H343*(1-E343/G343))</f>
        <v>0</v>
      </c>
      <c r="J343" s="49">
        <f t="shared" si="157"/>
        <v>0</v>
      </c>
      <c r="K343" s="53">
        <v>637300</v>
      </c>
      <c r="L343" s="49">
        <f>'Kaivun hintavaikutus'!$E$3</f>
        <v>0</v>
      </c>
      <c r="M343" s="52">
        <v>50</v>
      </c>
      <c r="N343" s="52">
        <v>60</v>
      </c>
      <c r="O343" s="31" t="str">
        <f>IF(AND(B343&gt;0,C343=""),"Ilmoita tuella rahoitettu osuus",IF(C343&gt;100,"Tuella rahoitettu osuus ei voi olla yli 100",IF(AND(B343&gt;0,G343=""),"Pitoaika puuttuu",IF(E343&gt;G343,"Keski-ikä ei voi olla suurempi kuin pitoaika",IF(AND(B343&gt;0,E343=""),"Keski-ikä puuttuu",IF(AND(B343&gt;0,OR(G343&lt;M343,G343&gt;N343)),"Syötetty pitoaika ei ole pitoaikavälin sisällä",IF(AND(B343&gt;0,L343=0),"Syötä kaivun hintavaikutus Kaivun hintavaikutus -välilehdelle","OK")))))))</f>
        <v>OK</v>
      </c>
    </row>
    <row r="344" spans="1:15" ht="15.75" thickBot="1" x14ac:dyDescent="0.3">
      <c r="A344" s="6" t="s">
        <v>279</v>
      </c>
      <c r="B344" s="100"/>
      <c r="C344" s="101"/>
      <c r="D344" s="32"/>
      <c r="E344" s="101"/>
      <c r="F344" s="101"/>
      <c r="G344" s="105"/>
      <c r="K344" s="24"/>
      <c r="L344" s="22"/>
      <c r="M344" s="24"/>
      <c r="N344" s="24"/>
      <c r="O344"/>
    </row>
    <row r="345" spans="1:15" ht="15.75" thickBot="1" x14ac:dyDescent="0.3">
      <c r="A345" s="38" t="s">
        <v>280</v>
      </c>
      <c r="B345" s="99"/>
      <c r="C345" s="55"/>
      <c r="D345" s="49">
        <f>B345*C345/100</f>
        <v>0</v>
      </c>
      <c r="E345" s="55"/>
      <c r="F345" s="55"/>
      <c r="G345" s="104"/>
      <c r="H345" s="57">
        <f>(D345*(K345+L345))/1000</f>
        <v>0</v>
      </c>
      <c r="I345" s="49">
        <f>IF(D345=0,0,H345*(1-E345/G345))</f>
        <v>0</v>
      </c>
      <c r="J345" s="49">
        <f>IF(H345=0,0,H345/G345)</f>
        <v>0</v>
      </c>
      <c r="K345" s="53">
        <v>1236200</v>
      </c>
      <c r="L345" s="49"/>
      <c r="M345" s="52">
        <v>50</v>
      </c>
      <c r="N345" s="52">
        <v>60</v>
      </c>
      <c r="O345" s="31" t="str">
        <f>IF(AND(B345&gt;0,C345=""),"Ilmoita tuella rahoitettu osuus",IF(C345&gt;100,"Tuella rahoitettu osuus ei voi olla yli 100",IF(AND(B345&gt;0,G345=""),"Pitoaika puuttuu",IF(E345&gt;G345,"Keski-ikä ei voi olla suurempi kuin pitoaika",IF(AND(B345&gt;0,E345=""),"Keski-ikä puuttuu",IF(AND(B345&gt;0,OR(G345&lt;M345,G345&gt;N345)),"Syötetty pitoaika ei ole pitoaikavälin sisällä","OK"))))))</f>
        <v>OK</v>
      </c>
    </row>
    <row r="346" spans="1:15" ht="15.75" thickBot="1" x14ac:dyDescent="0.3">
      <c r="A346" s="10" t="s">
        <v>281</v>
      </c>
      <c r="B346" s="100"/>
      <c r="C346" s="101"/>
      <c r="D346" s="32"/>
      <c r="E346" s="101"/>
      <c r="F346" s="101"/>
      <c r="G346" s="105"/>
      <c r="K346" s="23"/>
      <c r="L346" s="22"/>
      <c r="M346" s="23"/>
      <c r="N346" s="23"/>
      <c r="O346"/>
    </row>
    <row r="347" spans="1:15" ht="15.75" thickBot="1" x14ac:dyDescent="0.3">
      <c r="A347" s="6" t="s">
        <v>282</v>
      </c>
      <c r="B347" s="100"/>
      <c r="C347" s="101"/>
      <c r="D347" s="32"/>
      <c r="E347" s="101"/>
      <c r="F347" s="101"/>
      <c r="G347" s="105"/>
      <c r="K347" s="24"/>
      <c r="L347" s="22"/>
      <c r="M347" s="24"/>
      <c r="N347" s="24"/>
      <c r="O347"/>
    </row>
    <row r="348" spans="1:15" ht="15.75" thickBot="1" x14ac:dyDescent="0.3">
      <c r="A348" s="38" t="s">
        <v>283</v>
      </c>
      <c r="B348" s="99"/>
      <c r="C348" s="55"/>
      <c r="D348" s="49">
        <f t="shared" ref="D348:D353" si="158">B348*C348/100</f>
        <v>0</v>
      </c>
      <c r="E348" s="55"/>
      <c r="F348" s="55"/>
      <c r="G348" s="104"/>
      <c r="H348" s="57">
        <f t="shared" ref="H348:H353" si="159">(D348*(K348+L348))/1000</f>
        <v>0</v>
      </c>
      <c r="I348" s="49">
        <f t="shared" ref="I348:I353" si="160">IF(D348=0,0,H348*(1-E348/G348))</f>
        <v>0</v>
      </c>
      <c r="J348" s="49">
        <f t="shared" ref="J348:J353" si="161">IF(H348=0,0,H348/G348)</f>
        <v>0</v>
      </c>
      <c r="K348" s="53">
        <v>25600</v>
      </c>
      <c r="L348" s="49"/>
      <c r="M348" s="52">
        <v>45</v>
      </c>
      <c r="N348" s="52">
        <v>55</v>
      </c>
      <c r="O348" s="31" t="str">
        <f t="shared" ref="O348:O353" si="162">IF(AND(B348&gt;0,C348=""),"Ilmoita tuella rahoitettu osuus",IF(C348&gt;100,"Tuella rahoitettu osuus ei voi olla yli 100",IF(AND(B348&gt;0,G348=""),"Pitoaika puuttuu",IF(E348&gt;G348,"Keski-ikä ei voi olla suurempi kuin pitoaika",IF(AND(B348&gt;0,E348=""),"Keski-ikä puuttuu",IF(AND(B348&gt;0,OR(G348&lt;M348,G348&gt;N348)),"Syötetty pitoaika ei ole pitoaikavälin sisällä","OK"))))))</f>
        <v>OK</v>
      </c>
    </row>
    <row r="349" spans="1:15" ht="15.75" thickBot="1" x14ac:dyDescent="0.3">
      <c r="A349" s="38" t="s">
        <v>284</v>
      </c>
      <c r="B349" s="99"/>
      <c r="C349" s="55"/>
      <c r="D349" s="49">
        <f t="shared" si="158"/>
        <v>0</v>
      </c>
      <c r="E349" s="55"/>
      <c r="F349" s="55"/>
      <c r="G349" s="104"/>
      <c r="H349" s="57">
        <f t="shared" si="159"/>
        <v>0</v>
      </c>
      <c r="I349" s="49">
        <f t="shared" si="160"/>
        <v>0</v>
      </c>
      <c r="J349" s="49">
        <f t="shared" si="161"/>
        <v>0</v>
      </c>
      <c r="K349" s="53">
        <v>27400</v>
      </c>
      <c r="L349" s="49"/>
      <c r="M349" s="52">
        <v>45</v>
      </c>
      <c r="N349" s="52">
        <v>55</v>
      </c>
      <c r="O349" s="31" t="str">
        <f t="shared" si="162"/>
        <v>OK</v>
      </c>
    </row>
    <row r="350" spans="1:15" ht="15.75" thickBot="1" x14ac:dyDescent="0.3">
      <c r="A350" s="38" t="s">
        <v>285</v>
      </c>
      <c r="B350" s="99"/>
      <c r="C350" s="55"/>
      <c r="D350" s="49">
        <f t="shared" si="158"/>
        <v>0</v>
      </c>
      <c r="E350" s="55"/>
      <c r="F350" s="55"/>
      <c r="G350" s="104"/>
      <c r="H350" s="57">
        <f t="shared" si="159"/>
        <v>0</v>
      </c>
      <c r="I350" s="49">
        <f t="shared" si="160"/>
        <v>0</v>
      </c>
      <c r="J350" s="49">
        <f t="shared" si="161"/>
        <v>0</v>
      </c>
      <c r="K350" s="53">
        <v>29300</v>
      </c>
      <c r="L350" s="49"/>
      <c r="M350" s="52">
        <v>45</v>
      </c>
      <c r="N350" s="52">
        <v>55</v>
      </c>
      <c r="O350" s="31" t="str">
        <f t="shared" si="162"/>
        <v>OK</v>
      </c>
    </row>
    <row r="351" spans="1:15" ht="15.75" thickBot="1" x14ac:dyDescent="0.3">
      <c r="A351" s="38" t="s">
        <v>286</v>
      </c>
      <c r="B351" s="99"/>
      <c r="C351" s="55"/>
      <c r="D351" s="49">
        <f t="shared" si="158"/>
        <v>0</v>
      </c>
      <c r="E351" s="55"/>
      <c r="F351" s="55"/>
      <c r="G351" s="104"/>
      <c r="H351" s="57">
        <f t="shared" si="159"/>
        <v>0</v>
      </c>
      <c r="I351" s="49">
        <f t="shared" si="160"/>
        <v>0</v>
      </c>
      <c r="J351" s="49">
        <f t="shared" si="161"/>
        <v>0</v>
      </c>
      <c r="K351" s="53">
        <v>21400</v>
      </c>
      <c r="L351" s="49"/>
      <c r="M351" s="52">
        <v>45</v>
      </c>
      <c r="N351" s="52">
        <v>55</v>
      </c>
      <c r="O351" s="31" t="str">
        <f t="shared" si="162"/>
        <v>OK</v>
      </c>
    </row>
    <row r="352" spans="1:15" ht="15.75" thickBot="1" x14ac:dyDescent="0.3">
      <c r="A352" s="38" t="s">
        <v>287</v>
      </c>
      <c r="B352" s="99"/>
      <c r="C352" s="55"/>
      <c r="D352" s="49">
        <f t="shared" si="158"/>
        <v>0</v>
      </c>
      <c r="E352" s="55"/>
      <c r="F352" s="55"/>
      <c r="G352" s="104"/>
      <c r="H352" s="57">
        <f t="shared" si="159"/>
        <v>0</v>
      </c>
      <c r="I352" s="49">
        <f t="shared" si="160"/>
        <v>0</v>
      </c>
      <c r="J352" s="49">
        <f t="shared" si="161"/>
        <v>0</v>
      </c>
      <c r="K352" s="53">
        <v>27500</v>
      </c>
      <c r="L352" s="49"/>
      <c r="M352" s="52">
        <v>45</v>
      </c>
      <c r="N352" s="52">
        <v>55</v>
      </c>
      <c r="O352" s="31" t="str">
        <f t="shared" si="162"/>
        <v>OK</v>
      </c>
    </row>
    <row r="353" spans="1:15" ht="15.75" thickBot="1" x14ac:dyDescent="0.3">
      <c r="A353" s="38" t="s">
        <v>288</v>
      </c>
      <c r="B353" s="99"/>
      <c r="C353" s="55"/>
      <c r="D353" s="49">
        <f t="shared" si="158"/>
        <v>0</v>
      </c>
      <c r="E353" s="55"/>
      <c r="F353" s="55"/>
      <c r="G353" s="104"/>
      <c r="H353" s="57">
        <f t="shared" si="159"/>
        <v>0</v>
      </c>
      <c r="I353" s="49">
        <f t="shared" si="160"/>
        <v>0</v>
      </c>
      <c r="J353" s="49">
        <f t="shared" si="161"/>
        <v>0</v>
      </c>
      <c r="K353" s="53">
        <v>33500</v>
      </c>
      <c r="L353" s="49"/>
      <c r="M353" s="52">
        <v>45</v>
      </c>
      <c r="N353" s="52">
        <v>55</v>
      </c>
      <c r="O353" s="31" t="str">
        <f t="shared" si="162"/>
        <v>OK</v>
      </c>
    </row>
    <row r="354" spans="1:15" ht="15.75" thickBot="1" x14ac:dyDescent="0.3">
      <c r="A354" s="6" t="s">
        <v>144</v>
      </c>
      <c r="B354" s="100"/>
      <c r="C354" s="101"/>
      <c r="D354" s="32"/>
      <c r="E354" s="101"/>
      <c r="F354" s="101"/>
      <c r="G354" s="105"/>
      <c r="K354" s="24"/>
      <c r="L354" s="22"/>
      <c r="M354" s="24"/>
      <c r="N354" s="24"/>
      <c r="O354"/>
    </row>
    <row r="355" spans="1:15" ht="15.75" thickBot="1" x14ac:dyDescent="0.3">
      <c r="A355" s="38" t="s">
        <v>289</v>
      </c>
      <c r="B355" s="99"/>
      <c r="C355" s="55"/>
      <c r="D355" s="49">
        <f t="shared" ref="D355:D357" si="163">B355*C355/100</f>
        <v>0</v>
      </c>
      <c r="E355" s="55"/>
      <c r="F355" s="55"/>
      <c r="G355" s="104"/>
      <c r="H355" s="57">
        <f>(D355*(K355+L355))/1000</f>
        <v>0</v>
      </c>
      <c r="I355" s="49">
        <f>IF(D355=0,0,H355*(1-E355/G355))</f>
        <v>0</v>
      </c>
      <c r="J355" s="49">
        <f t="shared" ref="J355:J357" si="164">IF(H355=0,0,H355/G355)</f>
        <v>0</v>
      </c>
      <c r="K355" s="53">
        <v>19700</v>
      </c>
      <c r="L355" s="49"/>
      <c r="M355" s="52">
        <v>45</v>
      </c>
      <c r="N355" s="52">
        <v>55</v>
      </c>
      <c r="O355" s="31" t="str">
        <f>IF(AND(B355&gt;0,C355=""),"Ilmoita tuella rahoitettu osuus",IF(C355&gt;100,"Tuella rahoitettu osuus ei voi olla yli 100",IF(AND(B355&gt;0,G355=""),"Pitoaika puuttuu",IF(E355&gt;G355,"Keski-ikä ei voi olla suurempi kuin pitoaika",IF(AND(B355&gt;0,E355=""),"Keski-ikä puuttuu",IF(AND(B355&gt;0,OR(G355&lt;M355,G355&gt;N355)),"Syötetty pitoaika ei ole pitoaikavälin sisällä","OK"))))))</f>
        <v>OK</v>
      </c>
    </row>
    <row r="356" spans="1:15" ht="15.75" thickBot="1" x14ac:dyDescent="0.3">
      <c r="A356" s="38" t="s">
        <v>290</v>
      </c>
      <c r="B356" s="99"/>
      <c r="C356" s="55"/>
      <c r="D356" s="49">
        <f t="shared" si="163"/>
        <v>0</v>
      </c>
      <c r="E356" s="55"/>
      <c r="F356" s="55"/>
      <c r="G356" s="104"/>
      <c r="H356" s="57">
        <f>(D356*(K356+L356))/1000</f>
        <v>0</v>
      </c>
      <c r="I356" s="49">
        <f>IF(D356=0,0,H356*(1-E356/G356))</f>
        <v>0</v>
      </c>
      <c r="J356" s="49">
        <f t="shared" si="164"/>
        <v>0</v>
      </c>
      <c r="K356" s="53">
        <v>29100</v>
      </c>
      <c r="L356" s="49"/>
      <c r="M356" s="52">
        <v>45</v>
      </c>
      <c r="N356" s="52">
        <v>55</v>
      </c>
      <c r="O356" s="31" t="str">
        <f>IF(AND(B356&gt;0,C356=""),"Ilmoita tuella rahoitettu osuus",IF(C356&gt;100,"Tuella rahoitettu osuus ei voi olla yli 100",IF(AND(B356&gt;0,G356=""),"Pitoaika puuttuu",IF(E356&gt;G356,"Keski-ikä ei voi olla suurempi kuin pitoaika",IF(AND(B356&gt;0,E356=""),"Keski-ikä puuttuu",IF(AND(B356&gt;0,OR(G356&lt;M356,G356&gt;N356)),"Syötetty pitoaika ei ole pitoaikavälin sisällä","OK"))))))</f>
        <v>OK</v>
      </c>
    </row>
    <row r="357" spans="1:15" ht="15.75" thickBot="1" x14ac:dyDescent="0.3">
      <c r="A357" s="38" t="s">
        <v>151</v>
      </c>
      <c r="B357" s="99"/>
      <c r="C357" s="55"/>
      <c r="D357" s="49">
        <f t="shared" si="163"/>
        <v>0</v>
      </c>
      <c r="E357" s="55"/>
      <c r="F357" s="55"/>
      <c r="G357" s="104"/>
      <c r="H357" s="57">
        <f>(D357*(K357+L357))/1000</f>
        <v>0</v>
      </c>
      <c r="I357" s="49">
        <f>IF(D357=0,0,H357*(1-E357/G357))</f>
        <v>0</v>
      </c>
      <c r="J357" s="49">
        <f t="shared" si="164"/>
        <v>0</v>
      </c>
      <c r="K357" s="53">
        <v>45000</v>
      </c>
      <c r="L357" s="49"/>
      <c r="M357" s="52">
        <v>45</v>
      </c>
      <c r="N357" s="52">
        <v>55</v>
      </c>
      <c r="O357" s="31" t="str">
        <f>IF(AND(B357&gt;0,C357=""),"Ilmoita tuella rahoitettu osuus",IF(C357&gt;100,"Tuella rahoitettu osuus ei voi olla yli 100",IF(AND(B357&gt;0,G357=""),"Pitoaika puuttuu",IF(E357&gt;G357,"Keski-ikä ei voi olla suurempi kuin pitoaika",IF(AND(B357&gt;0,E357=""),"Keski-ikä puuttuu",IF(AND(B357&gt;0,OR(G357&lt;M357,G357&gt;N357)),"Syötetty pitoaika ei ole pitoaikavälin sisällä","OK"))))))</f>
        <v>OK</v>
      </c>
    </row>
    <row r="358" spans="1:15" ht="15.75" thickBot="1" x14ac:dyDescent="0.3">
      <c r="A358" s="6" t="s">
        <v>81</v>
      </c>
      <c r="B358" s="100"/>
      <c r="C358" s="101"/>
      <c r="D358" s="32"/>
      <c r="E358" s="101"/>
      <c r="F358" s="101"/>
      <c r="G358" s="105"/>
      <c r="K358" s="24"/>
      <c r="L358" s="22"/>
      <c r="M358" s="24"/>
      <c r="N358" s="24"/>
      <c r="O358"/>
    </row>
    <row r="359" spans="1:15" ht="15.75" thickBot="1" x14ac:dyDescent="0.3">
      <c r="A359" s="38" t="s">
        <v>82</v>
      </c>
      <c r="B359" s="99"/>
      <c r="C359" s="55"/>
      <c r="D359" s="49">
        <f>B359*C359/100</f>
        <v>0</v>
      </c>
      <c r="E359" s="55"/>
      <c r="F359" s="55"/>
      <c r="G359" s="104"/>
      <c r="H359" s="57">
        <f>(D359*(K359+L359))/1000</f>
        <v>0</v>
      </c>
      <c r="I359" s="49">
        <f>IF(D359=0,0,H359*(1-E359/G359))</f>
        <v>0</v>
      </c>
      <c r="J359" s="49">
        <f>IF(H359=0,0,H359/G359)</f>
        <v>0</v>
      </c>
      <c r="K359" s="53">
        <v>40000</v>
      </c>
      <c r="L359" s="49"/>
      <c r="M359" s="52">
        <v>45</v>
      </c>
      <c r="N359" s="52">
        <v>55</v>
      </c>
      <c r="O359" s="31" t="str">
        <f>IF(AND(B359&gt;0,C359=""),"Ilmoita tuella rahoitettu osuus",IF(C359&gt;100,"Tuella rahoitettu osuus ei voi olla yli 100",IF(AND(B359&gt;0,G359=""),"Pitoaika puuttuu",IF(E359&gt;G359,"Keski-ikä ei voi olla suurempi kuin pitoaika",IF(AND(B359&gt;0,E359=""),"Keski-ikä puuttuu",IF(AND(B359&gt;0,OR(G359&lt;M359,G359&gt;N359)),"Syötetty pitoaika ei ole pitoaikavälin sisällä","OK"))))))</f>
        <v>OK</v>
      </c>
    </row>
    <row r="360" spans="1:15" ht="15.75" thickBot="1" x14ac:dyDescent="0.3">
      <c r="A360" s="10" t="s">
        <v>291</v>
      </c>
      <c r="B360" s="100"/>
      <c r="C360" s="101"/>
      <c r="D360" s="32"/>
      <c r="E360" s="101"/>
      <c r="F360" s="101"/>
      <c r="G360" s="105"/>
      <c r="K360" s="23"/>
      <c r="L360" s="22"/>
      <c r="M360" s="23"/>
      <c r="N360" s="23"/>
      <c r="O360"/>
    </row>
    <row r="361" spans="1:15" ht="15.75" thickBot="1" x14ac:dyDescent="0.3">
      <c r="A361" s="6" t="s">
        <v>292</v>
      </c>
      <c r="B361" s="100"/>
      <c r="C361" s="101"/>
      <c r="D361" s="32"/>
      <c r="E361" s="101"/>
      <c r="F361" s="101"/>
      <c r="G361" s="105"/>
      <c r="K361" s="24"/>
      <c r="L361" s="22"/>
      <c r="M361" s="24"/>
      <c r="N361" s="24"/>
      <c r="O361"/>
    </row>
    <row r="362" spans="1:15" ht="15.75" thickBot="1" x14ac:dyDescent="0.3">
      <c r="A362" s="38" t="s">
        <v>293</v>
      </c>
      <c r="B362" s="99"/>
      <c r="C362" s="55"/>
      <c r="D362" s="49">
        <f t="shared" ref="D362:D372" si="165">B362*C362/100</f>
        <v>0</v>
      </c>
      <c r="E362" s="55"/>
      <c r="F362" s="55"/>
      <c r="G362" s="104"/>
      <c r="H362" s="57">
        <f t="shared" ref="H362:H372" si="166">(D362*(K362+L362))/1000</f>
        <v>0</v>
      </c>
      <c r="I362" s="49">
        <f t="shared" ref="I362:I372" si="167">IF(D362=0,0,H362*(1-E362/G362))</f>
        <v>0</v>
      </c>
      <c r="J362" s="49">
        <f t="shared" ref="J362:J372" si="168">IF(H362=0,0,H362/G362)</f>
        <v>0</v>
      </c>
      <c r="K362" s="53">
        <v>256200</v>
      </c>
      <c r="L362" s="49"/>
      <c r="M362" s="52">
        <v>40</v>
      </c>
      <c r="N362" s="52">
        <v>65</v>
      </c>
      <c r="O362" s="31" t="str">
        <f t="shared" ref="O362:O372" si="169">IF(AND(B362&gt;0,C362=""),"Ilmoita tuella rahoitettu osuus",IF(C362&gt;100,"Tuella rahoitettu osuus ei voi olla yli 100",IF(AND(B362&gt;0,G362=""),"Pitoaika puuttuu",IF(E362&gt;G362,"Keski-ikä ei voi olla suurempi kuin pitoaika",IF(AND(B362&gt;0,E362=""),"Keski-ikä puuttuu",IF(AND(B362&gt;0,OR(G362&lt;M362,G362&gt;N362)),"Syötetty pitoaika ei ole pitoaikavälin sisällä","OK"))))))</f>
        <v>OK</v>
      </c>
    </row>
    <row r="363" spans="1:15" ht="15.75" thickBot="1" x14ac:dyDescent="0.3">
      <c r="A363" s="38" t="s">
        <v>294</v>
      </c>
      <c r="B363" s="99"/>
      <c r="C363" s="55"/>
      <c r="D363" s="49">
        <f t="shared" si="165"/>
        <v>0</v>
      </c>
      <c r="E363" s="55"/>
      <c r="F363" s="55"/>
      <c r="G363" s="104"/>
      <c r="H363" s="57">
        <f t="shared" si="166"/>
        <v>0</v>
      </c>
      <c r="I363" s="49">
        <f t="shared" si="167"/>
        <v>0</v>
      </c>
      <c r="J363" s="49">
        <f t="shared" si="168"/>
        <v>0</v>
      </c>
      <c r="K363" s="53">
        <v>268300</v>
      </c>
      <c r="L363" s="49"/>
      <c r="M363" s="52">
        <v>40</v>
      </c>
      <c r="N363" s="52">
        <v>65</v>
      </c>
      <c r="O363" s="31" t="str">
        <f t="shared" si="169"/>
        <v>OK</v>
      </c>
    </row>
    <row r="364" spans="1:15" ht="15.75" thickBot="1" x14ac:dyDescent="0.3">
      <c r="A364" s="38" t="s">
        <v>295</v>
      </c>
      <c r="B364" s="99"/>
      <c r="C364" s="55"/>
      <c r="D364" s="49">
        <f t="shared" si="165"/>
        <v>0</v>
      </c>
      <c r="E364" s="55"/>
      <c r="F364" s="55"/>
      <c r="G364" s="104"/>
      <c r="H364" s="57">
        <f t="shared" si="166"/>
        <v>0</v>
      </c>
      <c r="I364" s="49">
        <f t="shared" si="167"/>
        <v>0</v>
      </c>
      <c r="J364" s="49">
        <f t="shared" si="168"/>
        <v>0</v>
      </c>
      <c r="K364" s="53">
        <v>336500</v>
      </c>
      <c r="L364" s="49"/>
      <c r="M364" s="52">
        <v>40</v>
      </c>
      <c r="N364" s="52">
        <v>65</v>
      </c>
      <c r="O364" s="31" t="str">
        <f t="shared" si="169"/>
        <v>OK</v>
      </c>
    </row>
    <row r="365" spans="1:15" ht="15.75" thickBot="1" x14ac:dyDescent="0.3">
      <c r="A365" s="38" t="s">
        <v>296</v>
      </c>
      <c r="B365" s="99"/>
      <c r="C365" s="55"/>
      <c r="D365" s="49">
        <f t="shared" si="165"/>
        <v>0</v>
      </c>
      <c r="E365" s="55"/>
      <c r="F365" s="55"/>
      <c r="G365" s="104"/>
      <c r="H365" s="57">
        <f t="shared" si="166"/>
        <v>0</v>
      </c>
      <c r="I365" s="49">
        <f t="shared" si="167"/>
        <v>0</v>
      </c>
      <c r="J365" s="49">
        <f t="shared" si="168"/>
        <v>0</v>
      </c>
      <c r="K365" s="53">
        <v>364300</v>
      </c>
      <c r="L365" s="49"/>
      <c r="M365" s="52">
        <v>40</v>
      </c>
      <c r="N365" s="52">
        <v>65</v>
      </c>
      <c r="O365" s="31" t="str">
        <f t="shared" si="169"/>
        <v>OK</v>
      </c>
    </row>
    <row r="366" spans="1:15" ht="15.75" thickBot="1" x14ac:dyDescent="0.3">
      <c r="A366" s="38" t="s">
        <v>297</v>
      </c>
      <c r="B366" s="99"/>
      <c r="C366" s="55"/>
      <c r="D366" s="49">
        <f t="shared" si="165"/>
        <v>0</v>
      </c>
      <c r="E366" s="55"/>
      <c r="F366" s="55"/>
      <c r="G366" s="104"/>
      <c r="H366" s="57">
        <f t="shared" si="166"/>
        <v>0</v>
      </c>
      <c r="I366" s="49">
        <f t="shared" si="167"/>
        <v>0</v>
      </c>
      <c r="J366" s="49">
        <f t="shared" si="168"/>
        <v>0</v>
      </c>
      <c r="K366" s="53">
        <v>398300</v>
      </c>
      <c r="L366" s="49"/>
      <c r="M366" s="52">
        <v>40</v>
      </c>
      <c r="N366" s="52">
        <v>65</v>
      </c>
      <c r="O366" s="31" t="str">
        <f t="shared" si="169"/>
        <v>OK</v>
      </c>
    </row>
    <row r="367" spans="1:15" ht="15.75" thickBot="1" x14ac:dyDescent="0.3">
      <c r="A367" s="38" t="s">
        <v>298</v>
      </c>
      <c r="B367" s="99"/>
      <c r="C367" s="55"/>
      <c r="D367" s="49">
        <f t="shared" si="165"/>
        <v>0</v>
      </c>
      <c r="E367" s="55"/>
      <c r="F367" s="55"/>
      <c r="G367" s="104"/>
      <c r="H367" s="57">
        <f t="shared" si="166"/>
        <v>0</v>
      </c>
      <c r="I367" s="49">
        <f t="shared" si="167"/>
        <v>0</v>
      </c>
      <c r="J367" s="49">
        <f t="shared" si="168"/>
        <v>0</v>
      </c>
      <c r="K367" s="53">
        <v>472800</v>
      </c>
      <c r="L367" s="49"/>
      <c r="M367" s="52">
        <v>40</v>
      </c>
      <c r="N367" s="52">
        <v>65</v>
      </c>
      <c r="O367" s="31" t="str">
        <f t="shared" si="169"/>
        <v>OK</v>
      </c>
    </row>
    <row r="368" spans="1:15" ht="15.75" thickBot="1" x14ac:dyDescent="0.3">
      <c r="A368" s="38" t="s">
        <v>299</v>
      </c>
      <c r="B368" s="99"/>
      <c r="C368" s="55"/>
      <c r="D368" s="49">
        <f t="shared" si="165"/>
        <v>0</v>
      </c>
      <c r="E368" s="55"/>
      <c r="F368" s="55"/>
      <c r="G368" s="104"/>
      <c r="H368" s="57">
        <f t="shared" si="166"/>
        <v>0</v>
      </c>
      <c r="I368" s="49">
        <f t="shared" si="167"/>
        <v>0</v>
      </c>
      <c r="J368" s="49">
        <f t="shared" si="168"/>
        <v>0</v>
      </c>
      <c r="K368" s="53">
        <v>481900</v>
      </c>
      <c r="L368" s="49"/>
      <c r="M368" s="52">
        <v>40</v>
      </c>
      <c r="N368" s="52">
        <v>65</v>
      </c>
      <c r="O368" s="31" t="str">
        <f t="shared" si="169"/>
        <v>OK</v>
      </c>
    </row>
    <row r="369" spans="1:15" ht="15.75" thickBot="1" x14ac:dyDescent="0.3">
      <c r="A369" s="38" t="s">
        <v>300</v>
      </c>
      <c r="B369" s="99"/>
      <c r="C369" s="55"/>
      <c r="D369" s="49">
        <f t="shared" si="165"/>
        <v>0</v>
      </c>
      <c r="E369" s="55"/>
      <c r="F369" s="55"/>
      <c r="G369" s="104"/>
      <c r="H369" s="57">
        <f t="shared" si="166"/>
        <v>0</v>
      </c>
      <c r="I369" s="49">
        <f t="shared" si="167"/>
        <v>0</v>
      </c>
      <c r="J369" s="49">
        <f t="shared" si="168"/>
        <v>0</v>
      </c>
      <c r="K369" s="53">
        <v>549300</v>
      </c>
      <c r="L369" s="49"/>
      <c r="M369" s="52">
        <v>40</v>
      </c>
      <c r="N369" s="52">
        <v>65</v>
      </c>
      <c r="O369" s="31" t="str">
        <f t="shared" si="169"/>
        <v>OK</v>
      </c>
    </row>
    <row r="370" spans="1:15" ht="15.75" thickBot="1" x14ac:dyDescent="0.3">
      <c r="A370" s="38" t="s">
        <v>301</v>
      </c>
      <c r="B370" s="99"/>
      <c r="C370" s="55"/>
      <c r="D370" s="49">
        <f t="shared" si="165"/>
        <v>0</v>
      </c>
      <c r="E370" s="55"/>
      <c r="F370" s="55"/>
      <c r="G370" s="104"/>
      <c r="H370" s="57">
        <f t="shared" si="166"/>
        <v>0</v>
      </c>
      <c r="I370" s="49">
        <f t="shared" si="167"/>
        <v>0</v>
      </c>
      <c r="J370" s="49">
        <f t="shared" si="168"/>
        <v>0</v>
      </c>
      <c r="K370" s="53">
        <v>630500</v>
      </c>
      <c r="L370" s="49"/>
      <c r="M370" s="52">
        <v>40</v>
      </c>
      <c r="N370" s="52">
        <v>65</v>
      </c>
      <c r="O370" s="31" t="str">
        <f t="shared" si="169"/>
        <v>OK</v>
      </c>
    </row>
    <row r="371" spans="1:15" ht="15.75" thickBot="1" x14ac:dyDescent="0.3">
      <c r="A371" s="38" t="s">
        <v>302</v>
      </c>
      <c r="B371" s="99"/>
      <c r="C371" s="55"/>
      <c r="D371" s="49">
        <f t="shared" si="165"/>
        <v>0</v>
      </c>
      <c r="E371" s="55"/>
      <c r="F371" s="55"/>
      <c r="G371" s="104"/>
      <c r="H371" s="57">
        <f t="shared" si="166"/>
        <v>0</v>
      </c>
      <c r="I371" s="49">
        <f t="shared" si="167"/>
        <v>0</v>
      </c>
      <c r="J371" s="49">
        <f t="shared" si="168"/>
        <v>0</v>
      </c>
      <c r="K371" s="53">
        <v>736700</v>
      </c>
      <c r="L371" s="49"/>
      <c r="M371" s="52">
        <v>40</v>
      </c>
      <c r="N371" s="52">
        <v>65</v>
      </c>
      <c r="O371" s="31" t="str">
        <f t="shared" si="169"/>
        <v>OK</v>
      </c>
    </row>
    <row r="372" spans="1:15" ht="15.75" thickBot="1" x14ac:dyDescent="0.3">
      <c r="A372" s="38" t="s">
        <v>303</v>
      </c>
      <c r="B372" s="99"/>
      <c r="C372" s="55"/>
      <c r="D372" s="49">
        <f t="shared" si="165"/>
        <v>0</v>
      </c>
      <c r="E372" s="55"/>
      <c r="F372" s="55"/>
      <c r="G372" s="104"/>
      <c r="H372" s="57">
        <f t="shared" si="166"/>
        <v>0</v>
      </c>
      <c r="I372" s="49">
        <f t="shared" si="167"/>
        <v>0</v>
      </c>
      <c r="J372" s="49">
        <f t="shared" si="168"/>
        <v>0</v>
      </c>
      <c r="K372" s="53">
        <v>861600</v>
      </c>
      <c r="L372" s="49"/>
      <c r="M372" s="52">
        <v>40</v>
      </c>
      <c r="N372" s="52">
        <v>65</v>
      </c>
      <c r="O372" s="31" t="str">
        <f t="shared" si="169"/>
        <v>OK</v>
      </c>
    </row>
    <row r="373" spans="1:15" ht="15.75" thickBot="1" x14ac:dyDescent="0.3">
      <c r="A373" s="6" t="s">
        <v>304</v>
      </c>
      <c r="B373" s="100"/>
      <c r="C373" s="101"/>
      <c r="D373" s="32"/>
      <c r="E373" s="101"/>
      <c r="F373" s="101"/>
      <c r="G373" s="105"/>
      <c r="K373" s="24"/>
      <c r="L373" s="22"/>
      <c r="M373" s="24"/>
      <c r="N373" s="24"/>
      <c r="O373"/>
    </row>
    <row r="374" spans="1:15" ht="15.75" thickBot="1" x14ac:dyDescent="0.3">
      <c r="A374" s="38" t="s">
        <v>305</v>
      </c>
      <c r="B374" s="99"/>
      <c r="C374" s="55"/>
      <c r="D374" s="49">
        <f t="shared" ref="D374:D376" si="170">B374*C374/100</f>
        <v>0</v>
      </c>
      <c r="E374" s="55"/>
      <c r="F374" s="55"/>
      <c r="G374" s="104"/>
      <c r="H374" s="57">
        <f>(D374*(K374+L374))/1000</f>
        <v>0</v>
      </c>
      <c r="I374" s="49">
        <f>IF(D374=0,0,H374*(1-E374/G374))</f>
        <v>0</v>
      </c>
      <c r="J374" s="49">
        <f t="shared" ref="J374:J376" si="171">IF(H374=0,0,H374/G374)</f>
        <v>0</v>
      </c>
      <c r="K374" s="53">
        <v>64200</v>
      </c>
      <c r="L374" s="49"/>
      <c r="M374" s="52">
        <v>40</v>
      </c>
      <c r="N374" s="52">
        <v>65</v>
      </c>
      <c r="O374" s="31" t="str">
        <f>IF(AND(B374&gt;0,C374=""),"Ilmoita tuella rahoitettu osuus",IF(C374&gt;100,"Tuella rahoitettu osuus ei voi olla yli 100",IF(AND(B374&gt;0,G374=""),"Pitoaika puuttuu",IF(E374&gt;G374,"Keski-ikä ei voi olla suurempi kuin pitoaika",IF(AND(B374&gt;0,E374=""),"Keski-ikä puuttuu",IF(AND(B374&gt;0,OR(G374&lt;M374,G374&gt;N374)),"Syötetty pitoaika ei ole pitoaikavälin sisällä","OK"))))))</f>
        <v>OK</v>
      </c>
    </row>
    <row r="375" spans="1:15" ht="15.75" thickBot="1" x14ac:dyDescent="0.3">
      <c r="A375" s="38" t="s">
        <v>306</v>
      </c>
      <c r="B375" s="99"/>
      <c r="C375" s="55"/>
      <c r="D375" s="49">
        <f t="shared" si="170"/>
        <v>0</v>
      </c>
      <c r="E375" s="55"/>
      <c r="F375" s="55"/>
      <c r="G375" s="104"/>
      <c r="H375" s="57">
        <f>(D375*(K375+L375))/1000</f>
        <v>0</v>
      </c>
      <c r="I375" s="49">
        <f>IF(D375=0,0,H375*(1-E375/G375))</f>
        <v>0</v>
      </c>
      <c r="J375" s="49">
        <f t="shared" si="171"/>
        <v>0</v>
      </c>
      <c r="K375" s="53">
        <v>130000</v>
      </c>
      <c r="L375" s="49"/>
      <c r="M375" s="52">
        <v>40</v>
      </c>
      <c r="N375" s="52">
        <v>65</v>
      </c>
      <c r="O375" s="31" t="str">
        <f>IF(AND(B375&gt;0,C375=""),"Ilmoita tuella rahoitettu osuus",IF(C375&gt;100,"Tuella rahoitettu osuus ei voi olla yli 100",IF(AND(B375&gt;0,G375=""),"Pitoaika puuttuu",IF(E375&gt;G375,"Keski-ikä ei voi olla suurempi kuin pitoaika",IF(AND(B375&gt;0,E375=""),"Keski-ikä puuttuu",IF(AND(B375&gt;0,OR(G375&lt;M375,G375&gt;N375)),"Syötetty pitoaika ei ole pitoaikavälin sisällä","OK"))))))</f>
        <v>OK</v>
      </c>
    </row>
    <row r="376" spans="1:15" ht="15.75" thickBot="1" x14ac:dyDescent="0.3">
      <c r="A376" s="38" t="s">
        <v>307</v>
      </c>
      <c r="B376" s="99"/>
      <c r="C376" s="55"/>
      <c r="D376" s="49">
        <f t="shared" si="170"/>
        <v>0</v>
      </c>
      <c r="E376" s="55"/>
      <c r="F376" s="55"/>
      <c r="G376" s="104"/>
      <c r="H376" s="57">
        <f>(D376*(K376+L376))/1000</f>
        <v>0</v>
      </c>
      <c r="I376" s="49">
        <f>IF(D376=0,0,H376*(1-E376/G376))</f>
        <v>0</v>
      </c>
      <c r="J376" s="49">
        <f t="shared" si="171"/>
        <v>0</v>
      </c>
      <c r="K376" s="53">
        <v>292700</v>
      </c>
      <c r="L376" s="49"/>
      <c r="M376" s="52">
        <v>40</v>
      </c>
      <c r="N376" s="52">
        <v>65</v>
      </c>
      <c r="O376" s="31" t="str">
        <f>IF(AND(B376&gt;0,C376=""),"Ilmoita tuella rahoitettu osuus",IF(C376&gt;100,"Tuella rahoitettu osuus ei voi olla yli 100",IF(AND(B376&gt;0,G376=""),"Pitoaika puuttuu",IF(E376&gt;G376,"Keski-ikä ei voi olla suurempi kuin pitoaika",IF(AND(B376&gt;0,E376=""),"Keski-ikä puuttuu",IF(AND(B376&gt;0,OR(G376&lt;M376,G376&gt;N376)),"Syötetty pitoaika ei ole pitoaikavälin sisällä","OK"))))))</f>
        <v>OK</v>
      </c>
    </row>
    <row r="377" spans="1:15" ht="15.75" thickBot="1" x14ac:dyDescent="0.3">
      <c r="A377" s="10" t="s">
        <v>308</v>
      </c>
      <c r="B377" s="100"/>
      <c r="C377" s="101"/>
      <c r="D377" s="32"/>
      <c r="E377" s="101"/>
      <c r="F377" s="101"/>
      <c r="G377" s="105"/>
      <c r="K377" s="23"/>
      <c r="L377" s="22"/>
      <c r="M377" s="23"/>
      <c r="N377" s="23"/>
      <c r="O377"/>
    </row>
    <row r="378" spans="1:15" ht="15.75" thickBot="1" x14ac:dyDescent="0.3">
      <c r="A378" s="6" t="s">
        <v>309</v>
      </c>
      <c r="B378" s="100"/>
      <c r="C378" s="101"/>
      <c r="D378" s="32"/>
      <c r="E378" s="101"/>
      <c r="F378" s="101"/>
      <c r="G378" s="105"/>
      <c r="K378" s="24"/>
      <c r="L378" s="22"/>
      <c r="M378" s="24"/>
      <c r="N378" s="24"/>
      <c r="O378"/>
    </row>
    <row r="379" spans="1:15" ht="15.75" thickBot="1" x14ac:dyDescent="0.3">
      <c r="A379" s="40" t="s">
        <v>310</v>
      </c>
      <c r="B379" s="99"/>
      <c r="C379" s="55"/>
      <c r="D379" s="49">
        <f t="shared" ref="D379:D385" si="172">B379*C379/100</f>
        <v>0</v>
      </c>
      <c r="E379" s="55"/>
      <c r="F379" s="55"/>
      <c r="G379" s="104"/>
      <c r="H379" s="57">
        <f t="shared" ref="H379:H385" si="173">(D379*(K379+L379))/1000</f>
        <v>0</v>
      </c>
      <c r="I379" s="49">
        <f t="shared" ref="I379:I385" si="174">IF(D379=0,0,H379*(1-E379/G379))</f>
        <v>0</v>
      </c>
      <c r="J379" s="49">
        <f t="shared" ref="J379:J385" si="175">IF(H379=0,0,H379/G379)</f>
        <v>0</v>
      </c>
      <c r="K379" s="53">
        <v>189300</v>
      </c>
      <c r="L379" s="49"/>
      <c r="M379" s="52">
        <v>40</v>
      </c>
      <c r="N379" s="52">
        <v>50</v>
      </c>
      <c r="O379" s="31" t="str">
        <f t="shared" ref="O379:O385" si="176">IF(AND(B379&gt;0,C379=""),"Ilmoita tuella rahoitettu osuus",IF(C379&gt;100,"Tuella rahoitettu osuus ei voi olla yli 100",IF(AND(B379&gt;0,G379=""),"Pitoaika puuttuu",IF(E379&gt;G379,"Keski-ikä ei voi olla suurempi kuin pitoaika",IF(AND(B379&gt;0,E379=""),"Keski-ikä puuttuu",IF(AND(B379&gt;0,OR(G379&lt;M379,G379&gt;N379)),"Syötetty pitoaika ei ole pitoaikavälin sisällä","OK"))))))</f>
        <v>OK</v>
      </c>
    </row>
    <row r="380" spans="1:15" ht="15.75" thickBot="1" x14ac:dyDescent="0.3">
      <c r="A380" s="41" t="s">
        <v>311</v>
      </c>
      <c r="B380" s="99"/>
      <c r="C380" s="55"/>
      <c r="D380" s="49">
        <f t="shared" si="172"/>
        <v>0</v>
      </c>
      <c r="E380" s="55"/>
      <c r="F380" s="55"/>
      <c r="G380" s="104"/>
      <c r="H380" s="57">
        <f t="shared" si="173"/>
        <v>0</v>
      </c>
      <c r="I380" s="49">
        <f t="shared" si="174"/>
        <v>0</v>
      </c>
      <c r="J380" s="49">
        <f t="shared" si="175"/>
        <v>0</v>
      </c>
      <c r="K380" s="53">
        <v>52800</v>
      </c>
      <c r="L380" s="49"/>
      <c r="M380" s="52">
        <v>40</v>
      </c>
      <c r="N380" s="52">
        <v>50</v>
      </c>
      <c r="O380" s="31" t="str">
        <f t="shared" si="176"/>
        <v>OK</v>
      </c>
    </row>
    <row r="381" spans="1:15" ht="15.75" thickBot="1" x14ac:dyDescent="0.3">
      <c r="A381" s="41" t="s">
        <v>312</v>
      </c>
      <c r="B381" s="99"/>
      <c r="C381" s="55"/>
      <c r="D381" s="49">
        <f t="shared" si="172"/>
        <v>0</v>
      </c>
      <c r="E381" s="55"/>
      <c r="F381" s="55"/>
      <c r="G381" s="104"/>
      <c r="H381" s="57">
        <f t="shared" si="173"/>
        <v>0</v>
      </c>
      <c r="I381" s="49">
        <f t="shared" si="174"/>
        <v>0</v>
      </c>
      <c r="J381" s="49">
        <f t="shared" si="175"/>
        <v>0</v>
      </c>
      <c r="K381" s="53">
        <v>208800</v>
      </c>
      <c r="L381" s="49"/>
      <c r="M381" s="52">
        <v>40</v>
      </c>
      <c r="N381" s="52">
        <v>50</v>
      </c>
      <c r="O381" s="31" t="str">
        <f t="shared" si="176"/>
        <v>OK</v>
      </c>
    </row>
    <row r="382" spans="1:15" ht="15.75" thickBot="1" x14ac:dyDescent="0.3">
      <c r="A382" s="41" t="s">
        <v>313</v>
      </c>
      <c r="B382" s="99"/>
      <c r="C382" s="55"/>
      <c r="D382" s="49">
        <f t="shared" si="172"/>
        <v>0</v>
      </c>
      <c r="E382" s="55"/>
      <c r="F382" s="55"/>
      <c r="G382" s="104"/>
      <c r="H382" s="57">
        <f t="shared" si="173"/>
        <v>0</v>
      </c>
      <c r="I382" s="49">
        <f t="shared" si="174"/>
        <v>0</v>
      </c>
      <c r="J382" s="49">
        <f t="shared" si="175"/>
        <v>0</v>
      </c>
      <c r="K382" s="53">
        <v>56600</v>
      </c>
      <c r="L382" s="49"/>
      <c r="M382" s="52">
        <v>40</v>
      </c>
      <c r="N382" s="52">
        <v>50</v>
      </c>
      <c r="O382" s="31" t="str">
        <f t="shared" si="176"/>
        <v>OK</v>
      </c>
    </row>
    <row r="383" spans="1:15" ht="15.75" thickBot="1" x14ac:dyDescent="0.3">
      <c r="A383" s="42" t="s">
        <v>314</v>
      </c>
      <c r="B383" s="99"/>
      <c r="C383" s="55"/>
      <c r="D383" s="49">
        <f t="shared" si="172"/>
        <v>0</v>
      </c>
      <c r="E383" s="55"/>
      <c r="F383" s="55"/>
      <c r="G383" s="104"/>
      <c r="H383" s="57">
        <f t="shared" si="173"/>
        <v>0</v>
      </c>
      <c r="I383" s="49">
        <f t="shared" si="174"/>
        <v>0</v>
      </c>
      <c r="J383" s="49">
        <f t="shared" si="175"/>
        <v>0</v>
      </c>
      <c r="K383" s="53">
        <v>123300</v>
      </c>
      <c r="L383" s="49"/>
      <c r="M383" s="52">
        <v>40</v>
      </c>
      <c r="N383" s="52">
        <v>50</v>
      </c>
      <c r="O383" s="31" t="str">
        <f t="shared" si="176"/>
        <v>OK</v>
      </c>
    </row>
    <row r="384" spans="1:15" ht="15.75" thickBot="1" x14ac:dyDescent="0.3">
      <c r="A384" s="38" t="s">
        <v>315</v>
      </c>
      <c r="B384" s="99"/>
      <c r="C384" s="55"/>
      <c r="D384" s="49">
        <f t="shared" si="172"/>
        <v>0</v>
      </c>
      <c r="E384" s="55"/>
      <c r="F384" s="55"/>
      <c r="G384" s="104"/>
      <c r="H384" s="57">
        <f t="shared" si="173"/>
        <v>0</v>
      </c>
      <c r="I384" s="49">
        <f t="shared" si="174"/>
        <v>0</v>
      </c>
      <c r="J384" s="49">
        <f t="shared" si="175"/>
        <v>0</v>
      </c>
      <c r="K384" s="53">
        <v>33800</v>
      </c>
      <c r="L384" s="49"/>
      <c r="M384" s="52">
        <v>40</v>
      </c>
      <c r="N384" s="52">
        <v>50</v>
      </c>
      <c r="O384" s="31" t="str">
        <f t="shared" si="176"/>
        <v>OK</v>
      </c>
    </row>
    <row r="385" spans="1:15" ht="15.75" thickBot="1" x14ac:dyDescent="0.3">
      <c r="A385" s="38" t="s">
        <v>316</v>
      </c>
      <c r="B385" s="99"/>
      <c r="C385" s="55"/>
      <c r="D385" s="49">
        <f t="shared" si="172"/>
        <v>0</v>
      </c>
      <c r="E385" s="55"/>
      <c r="F385" s="55"/>
      <c r="G385" s="104"/>
      <c r="H385" s="57">
        <f t="shared" si="173"/>
        <v>0</v>
      </c>
      <c r="I385" s="49">
        <f t="shared" si="174"/>
        <v>0</v>
      </c>
      <c r="J385" s="49">
        <f t="shared" si="175"/>
        <v>0</v>
      </c>
      <c r="K385" s="53">
        <v>14600</v>
      </c>
      <c r="L385" s="49"/>
      <c r="M385" s="52">
        <v>40</v>
      </c>
      <c r="N385" s="52">
        <v>50</v>
      </c>
      <c r="O385" s="31" t="str">
        <f t="shared" si="176"/>
        <v>OK</v>
      </c>
    </row>
    <row r="386" spans="1:15" ht="15.75" thickBot="1" x14ac:dyDescent="0.3">
      <c r="A386" s="39" t="s">
        <v>317</v>
      </c>
      <c r="B386" s="100"/>
      <c r="C386" s="101"/>
      <c r="D386" s="32"/>
      <c r="E386" s="101"/>
      <c r="F386" s="101"/>
      <c r="G386" s="105"/>
      <c r="K386" s="19"/>
      <c r="L386" s="22"/>
      <c r="M386" s="18"/>
      <c r="N386" s="18"/>
      <c r="O386"/>
    </row>
    <row r="387" spans="1:15" ht="15.75" thickBot="1" x14ac:dyDescent="0.3">
      <c r="A387" s="38" t="s">
        <v>318</v>
      </c>
      <c r="B387" s="99"/>
      <c r="C387" s="55"/>
      <c r="D387" s="49">
        <f t="shared" ref="D387:D388" si="177">B387*C387/100</f>
        <v>0</v>
      </c>
      <c r="E387" s="55"/>
      <c r="F387" s="55"/>
      <c r="G387" s="104"/>
      <c r="H387" s="57">
        <f>(D387*(K387+L387))/1000</f>
        <v>0</v>
      </c>
      <c r="I387" s="49">
        <f>IF(D387=0,0,H387*(1-E387/G387))</f>
        <v>0</v>
      </c>
      <c r="J387" s="49">
        <f t="shared" ref="J387:J388" si="178">IF(H387=0,0,H387/G387)</f>
        <v>0</v>
      </c>
      <c r="K387" s="53">
        <v>22800</v>
      </c>
      <c r="L387" s="49"/>
      <c r="M387" s="52">
        <v>40</v>
      </c>
      <c r="N387" s="52">
        <v>50</v>
      </c>
      <c r="O387" s="31" t="str">
        <f>IF(AND(B387&gt;0,C387=""),"Ilmoita tuella rahoitettu osuus",IF(C387&gt;100,"Tuella rahoitettu osuus ei voi olla yli 100",IF(AND(B387&gt;0,G387=""),"Pitoaika puuttuu",IF(E387&gt;G387,"Keski-ikä ei voi olla suurempi kuin pitoaika",IF(AND(B387&gt;0,E387=""),"Keski-ikä puuttuu",IF(AND(B387&gt;0,OR(G387&lt;M387,G387&gt;N387)),"Syötetty pitoaika ei ole pitoaikavälin sisällä","OK"))))))</f>
        <v>OK</v>
      </c>
    </row>
    <row r="388" spans="1:15" ht="15.75" thickBot="1" x14ac:dyDescent="0.3">
      <c r="A388" s="38" t="s">
        <v>319</v>
      </c>
      <c r="B388" s="99"/>
      <c r="C388" s="55"/>
      <c r="D388" s="49">
        <f t="shared" si="177"/>
        <v>0</v>
      </c>
      <c r="E388" s="55"/>
      <c r="F388" s="55"/>
      <c r="G388" s="104"/>
      <c r="H388" s="57">
        <f>(D388*(K388+L388))/1000</f>
        <v>0</v>
      </c>
      <c r="I388" s="49">
        <f>IF(D388=0,0,H388*(1-E388/G388))</f>
        <v>0</v>
      </c>
      <c r="J388" s="49">
        <f t="shared" si="178"/>
        <v>0</v>
      </c>
      <c r="K388" s="53">
        <v>24500</v>
      </c>
      <c r="L388" s="49"/>
      <c r="M388" s="52">
        <v>20</v>
      </c>
      <c r="N388" s="52">
        <v>30</v>
      </c>
      <c r="O388" s="31" t="str">
        <f>IF(AND(B388&gt;0,C388=""),"Ilmoita tuella rahoitettu osuus",IF(C388&gt;100,"Tuella rahoitettu osuus ei voi olla yli 100",IF(AND(B388&gt;0,G388=""),"Pitoaika puuttuu",IF(E388&gt;G388,"Keski-ikä ei voi olla suurempi kuin pitoaika",IF(AND(B388&gt;0,E388=""),"Keski-ikä puuttuu",IF(AND(B388&gt;0,OR(G388&lt;M388,G388&gt;N388)),"Syötetty pitoaika ei ole pitoaikavälin sisällä","OK"))))))</f>
        <v>OK</v>
      </c>
    </row>
    <row r="389" spans="1:15" ht="15.75" thickBot="1" x14ac:dyDescent="0.3">
      <c r="A389" s="6" t="s">
        <v>320</v>
      </c>
      <c r="B389" s="100"/>
      <c r="C389" s="101"/>
      <c r="D389" s="32"/>
      <c r="E389" s="101"/>
      <c r="F389" s="101"/>
      <c r="G389" s="105"/>
      <c r="K389" s="24"/>
      <c r="L389" s="22"/>
      <c r="M389" s="24"/>
      <c r="N389" s="24"/>
      <c r="O389"/>
    </row>
    <row r="390" spans="1:15" ht="15.75" thickBot="1" x14ac:dyDescent="0.3">
      <c r="A390" s="38" t="s">
        <v>321</v>
      </c>
      <c r="B390" s="99"/>
      <c r="C390" s="55"/>
      <c r="D390" s="49">
        <f t="shared" ref="D390:D392" si="179">B390*C390/100</f>
        <v>0</v>
      </c>
      <c r="E390" s="55"/>
      <c r="F390" s="55"/>
      <c r="G390" s="104"/>
      <c r="H390" s="57">
        <f>(D390*(K390+L390))/1000</f>
        <v>0</v>
      </c>
      <c r="I390" s="49">
        <f>IF(D390=0,0,H390*(1-E390/G390))</f>
        <v>0</v>
      </c>
      <c r="J390" s="49">
        <f t="shared" ref="J390:J392" si="180">IF(H390=0,0,H390/G390)</f>
        <v>0</v>
      </c>
      <c r="K390" s="53">
        <v>37300</v>
      </c>
      <c r="L390" s="49"/>
      <c r="M390" s="52">
        <v>20</v>
      </c>
      <c r="N390" s="52">
        <v>30</v>
      </c>
      <c r="O390" s="31" t="str">
        <f>IF(AND(B390&gt;0,C390=""),"Ilmoita tuella rahoitettu osuus",IF(C390&gt;100,"Tuella rahoitettu osuus ei voi olla yli 100",IF(AND(B390&gt;0,G390=""),"Pitoaika puuttuu",IF(E390&gt;G390,"Keski-ikä ei voi olla suurempi kuin pitoaika",IF(AND(B390&gt;0,E390=""),"Keski-ikä puuttuu",IF(AND(B390&gt;0,OR(G390&lt;M390,G390&gt;N390)),"Syötetty pitoaika ei ole pitoaikavälin sisällä","OK"))))))</f>
        <v>OK</v>
      </c>
    </row>
    <row r="391" spans="1:15" ht="15.75" thickBot="1" x14ac:dyDescent="0.3">
      <c r="A391" s="38" t="s">
        <v>322</v>
      </c>
      <c r="B391" s="99"/>
      <c r="C391" s="55"/>
      <c r="D391" s="49">
        <f t="shared" si="179"/>
        <v>0</v>
      </c>
      <c r="E391" s="55"/>
      <c r="F391" s="55"/>
      <c r="G391" s="104"/>
      <c r="H391" s="57">
        <f>(D391*(K391+L391))/1000</f>
        <v>0</v>
      </c>
      <c r="I391" s="49">
        <f>IF(D391=0,0,H391*(1-E391/G391))</f>
        <v>0</v>
      </c>
      <c r="J391" s="49">
        <f t="shared" si="180"/>
        <v>0</v>
      </c>
      <c r="K391" s="53">
        <v>62500</v>
      </c>
      <c r="L391" s="49"/>
      <c r="M391" s="52">
        <v>20</v>
      </c>
      <c r="N391" s="52">
        <v>30</v>
      </c>
      <c r="O391" s="31" t="str">
        <f>IF(AND(B391&gt;0,C391=""),"Ilmoita tuella rahoitettu osuus",IF(C391&gt;100,"Tuella rahoitettu osuus ei voi olla yli 100",IF(AND(B391&gt;0,G391=""),"Pitoaika puuttuu",IF(E391&gt;G391,"Keski-ikä ei voi olla suurempi kuin pitoaika",IF(AND(B391&gt;0,E391=""),"Keski-ikä puuttuu",IF(AND(B391&gt;0,OR(G391&lt;M391,G391&gt;N391)),"Syötetty pitoaika ei ole pitoaikavälin sisällä","OK"))))))</f>
        <v>OK</v>
      </c>
    </row>
    <row r="392" spans="1:15" ht="15.75" thickBot="1" x14ac:dyDescent="0.3">
      <c r="A392" s="38" t="s">
        <v>323</v>
      </c>
      <c r="B392" s="99"/>
      <c r="C392" s="55"/>
      <c r="D392" s="49">
        <f t="shared" si="179"/>
        <v>0</v>
      </c>
      <c r="E392" s="55"/>
      <c r="F392" s="55"/>
      <c r="G392" s="104"/>
      <c r="H392" s="57">
        <f>(D392*(K392+L392))/1000</f>
        <v>0</v>
      </c>
      <c r="I392" s="49">
        <f>IF(D392=0,0,H392*(1-E392/G392))</f>
        <v>0</v>
      </c>
      <c r="J392" s="49">
        <f t="shared" si="180"/>
        <v>0</v>
      </c>
      <c r="K392" s="53">
        <v>27900</v>
      </c>
      <c r="L392" s="49"/>
      <c r="M392" s="52">
        <v>20</v>
      </c>
      <c r="N392" s="52">
        <v>30</v>
      </c>
      <c r="O392" s="31" t="str">
        <f>IF(AND(B392&gt;0,C392=""),"Ilmoita tuella rahoitettu osuus",IF(C392&gt;100,"Tuella rahoitettu osuus ei voi olla yli 100",IF(AND(B392&gt;0,G392=""),"Pitoaika puuttuu",IF(E392&gt;G392,"Keski-ikä ei voi olla suurempi kuin pitoaika",IF(AND(B392&gt;0,E392=""),"Keski-ikä puuttuu",IF(AND(B392&gt;0,OR(G392&lt;M392,G392&gt;N392)),"Syötetty pitoaika ei ole pitoaikavälin sisällä","OK"))))))</f>
        <v>OK</v>
      </c>
    </row>
    <row r="393" spans="1:15" ht="15.75" thickBot="1" x14ac:dyDescent="0.3">
      <c r="A393" s="10" t="s">
        <v>324</v>
      </c>
      <c r="B393" s="100"/>
      <c r="C393" s="101"/>
      <c r="D393" s="32"/>
      <c r="E393" s="101"/>
      <c r="F393" s="101"/>
      <c r="G393" s="105"/>
      <c r="K393" s="23"/>
      <c r="L393" s="22"/>
      <c r="M393" s="23"/>
      <c r="N393" s="23"/>
      <c r="O393"/>
    </row>
    <row r="394" spans="1:15" ht="15.75" thickBot="1" x14ac:dyDescent="0.3">
      <c r="A394" s="6" t="s">
        <v>325</v>
      </c>
      <c r="B394" s="100"/>
      <c r="C394" s="101"/>
      <c r="D394" s="32"/>
      <c r="E394" s="101"/>
      <c r="F394" s="101"/>
      <c r="G394" s="105"/>
      <c r="K394" s="24"/>
      <c r="L394" s="22"/>
      <c r="M394" s="24"/>
      <c r="N394" s="24"/>
      <c r="O394"/>
    </row>
    <row r="395" spans="1:15" ht="15.75" thickBot="1" x14ac:dyDescent="0.3">
      <c r="A395" s="40" t="s">
        <v>326</v>
      </c>
      <c r="B395" s="99"/>
      <c r="C395" s="55"/>
      <c r="D395" s="49">
        <f t="shared" ref="D395:D401" si="181">B395*C395/100</f>
        <v>0</v>
      </c>
      <c r="E395" s="55"/>
      <c r="F395" s="55"/>
      <c r="G395" s="104"/>
      <c r="H395" s="57">
        <f t="shared" ref="H395:H401" si="182">(D395*(K395+L395))/1000</f>
        <v>0</v>
      </c>
      <c r="I395" s="49">
        <f t="shared" ref="I395:I401" si="183">IF(D395=0,0,H395*(1-E395/G395))</f>
        <v>0</v>
      </c>
      <c r="J395" s="49">
        <f t="shared" ref="J395:J401" si="184">IF(H395=0,0,H395/G395)</f>
        <v>0</v>
      </c>
      <c r="K395" s="53">
        <v>227900</v>
      </c>
      <c r="L395" s="49"/>
      <c r="M395" s="52">
        <v>40</v>
      </c>
      <c r="N395" s="52">
        <v>50</v>
      </c>
      <c r="O395" s="31" t="str">
        <f t="shared" ref="O395:O401" si="185">IF(AND(B395&gt;0,C395=""),"Ilmoita tuella rahoitettu osuus",IF(C395&gt;100,"Tuella rahoitettu osuus ei voi olla yli 100",IF(AND(B395&gt;0,G395=""),"Pitoaika puuttuu",IF(E395&gt;G395,"Keski-ikä ei voi olla suurempi kuin pitoaika",IF(AND(B395&gt;0,E395=""),"Keski-ikä puuttuu",IF(AND(B395&gt;0,OR(G395&lt;M395,G395&gt;N395)),"Syötetty pitoaika ei ole pitoaikavälin sisällä","OK"))))))</f>
        <v>OK</v>
      </c>
    </row>
    <row r="396" spans="1:15" ht="15.75" thickBot="1" x14ac:dyDescent="0.3">
      <c r="A396" s="41" t="s">
        <v>327</v>
      </c>
      <c r="B396" s="99"/>
      <c r="C396" s="55"/>
      <c r="D396" s="49">
        <f t="shared" si="181"/>
        <v>0</v>
      </c>
      <c r="E396" s="55"/>
      <c r="F396" s="55"/>
      <c r="G396" s="104"/>
      <c r="H396" s="57">
        <f t="shared" si="182"/>
        <v>0</v>
      </c>
      <c r="I396" s="49">
        <f t="shared" si="183"/>
        <v>0</v>
      </c>
      <c r="J396" s="49">
        <f t="shared" si="184"/>
        <v>0</v>
      </c>
      <c r="K396" s="53">
        <v>63600</v>
      </c>
      <c r="L396" s="49"/>
      <c r="M396" s="52">
        <v>40</v>
      </c>
      <c r="N396" s="52">
        <v>50</v>
      </c>
      <c r="O396" s="31" t="str">
        <f t="shared" si="185"/>
        <v>OK</v>
      </c>
    </row>
    <row r="397" spans="1:15" ht="15.75" thickBot="1" x14ac:dyDescent="0.3">
      <c r="A397" s="41" t="s">
        <v>328</v>
      </c>
      <c r="B397" s="99"/>
      <c r="C397" s="55"/>
      <c r="D397" s="49">
        <f t="shared" si="181"/>
        <v>0</v>
      </c>
      <c r="E397" s="55"/>
      <c r="F397" s="55"/>
      <c r="G397" s="104"/>
      <c r="H397" s="57">
        <f t="shared" si="182"/>
        <v>0</v>
      </c>
      <c r="I397" s="49">
        <f t="shared" si="183"/>
        <v>0</v>
      </c>
      <c r="J397" s="49">
        <f t="shared" si="184"/>
        <v>0</v>
      </c>
      <c r="K397" s="53">
        <v>251400</v>
      </c>
      <c r="L397" s="49"/>
      <c r="M397" s="52">
        <v>40</v>
      </c>
      <c r="N397" s="52">
        <v>50</v>
      </c>
      <c r="O397" s="31" t="str">
        <f t="shared" si="185"/>
        <v>OK</v>
      </c>
    </row>
    <row r="398" spans="1:15" ht="15.75" thickBot="1" x14ac:dyDescent="0.3">
      <c r="A398" s="41" t="s">
        <v>329</v>
      </c>
      <c r="B398" s="99"/>
      <c r="C398" s="55"/>
      <c r="D398" s="49">
        <f t="shared" si="181"/>
        <v>0</v>
      </c>
      <c r="E398" s="55"/>
      <c r="F398" s="55"/>
      <c r="G398" s="104"/>
      <c r="H398" s="57">
        <f t="shared" si="182"/>
        <v>0</v>
      </c>
      <c r="I398" s="49">
        <f t="shared" si="183"/>
        <v>0</v>
      </c>
      <c r="J398" s="49">
        <f t="shared" si="184"/>
        <v>0</v>
      </c>
      <c r="K398" s="53">
        <v>70100</v>
      </c>
      <c r="L398" s="49"/>
      <c r="M398" s="52">
        <v>40</v>
      </c>
      <c r="N398" s="52">
        <v>50</v>
      </c>
      <c r="O398" s="31" t="str">
        <f t="shared" si="185"/>
        <v>OK</v>
      </c>
    </row>
    <row r="399" spans="1:15" ht="15.75" thickBot="1" x14ac:dyDescent="0.3">
      <c r="A399" s="42" t="s">
        <v>330</v>
      </c>
      <c r="B399" s="99"/>
      <c r="C399" s="55"/>
      <c r="D399" s="49">
        <f t="shared" si="181"/>
        <v>0</v>
      </c>
      <c r="E399" s="55"/>
      <c r="F399" s="55"/>
      <c r="G399" s="104"/>
      <c r="H399" s="57">
        <f t="shared" si="182"/>
        <v>0</v>
      </c>
      <c r="I399" s="49">
        <f t="shared" si="183"/>
        <v>0</v>
      </c>
      <c r="J399" s="49">
        <f t="shared" si="184"/>
        <v>0</v>
      </c>
      <c r="K399" s="53">
        <v>176900</v>
      </c>
      <c r="L399" s="49"/>
      <c r="M399" s="52">
        <v>40</v>
      </c>
      <c r="N399" s="52">
        <v>50</v>
      </c>
      <c r="O399" s="31" t="str">
        <f t="shared" si="185"/>
        <v>OK</v>
      </c>
    </row>
    <row r="400" spans="1:15" ht="15.75" thickBot="1" x14ac:dyDescent="0.3">
      <c r="A400" s="38" t="s">
        <v>315</v>
      </c>
      <c r="B400" s="99"/>
      <c r="C400" s="55"/>
      <c r="D400" s="49">
        <f t="shared" si="181"/>
        <v>0</v>
      </c>
      <c r="E400" s="55"/>
      <c r="F400" s="55"/>
      <c r="G400" s="104"/>
      <c r="H400" s="57">
        <f t="shared" si="182"/>
        <v>0</v>
      </c>
      <c r="I400" s="49">
        <f t="shared" si="183"/>
        <v>0</v>
      </c>
      <c r="J400" s="49">
        <f t="shared" si="184"/>
        <v>0</v>
      </c>
      <c r="K400" s="53">
        <v>37800</v>
      </c>
      <c r="L400" s="49"/>
      <c r="M400" s="52">
        <v>40</v>
      </c>
      <c r="N400" s="52">
        <v>50</v>
      </c>
      <c r="O400" s="31" t="str">
        <f t="shared" si="185"/>
        <v>OK</v>
      </c>
    </row>
    <row r="401" spans="1:15" ht="15.75" thickBot="1" x14ac:dyDescent="0.3">
      <c r="A401" s="38" t="s">
        <v>316</v>
      </c>
      <c r="B401" s="99"/>
      <c r="C401" s="55"/>
      <c r="D401" s="49">
        <f t="shared" si="181"/>
        <v>0</v>
      </c>
      <c r="E401" s="55"/>
      <c r="F401" s="55"/>
      <c r="G401" s="104"/>
      <c r="H401" s="57">
        <f t="shared" si="182"/>
        <v>0</v>
      </c>
      <c r="I401" s="49">
        <f t="shared" si="183"/>
        <v>0</v>
      </c>
      <c r="J401" s="49">
        <f t="shared" si="184"/>
        <v>0</v>
      </c>
      <c r="K401" s="53">
        <v>28900</v>
      </c>
      <c r="L401" s="49"/>
      <c r="M401" s="52">
        <v>40</v>
      </c>
      <c r="N401" s="52">
        <v>50</v>
      </c>
      <c r="O401" s="31" t="str">
        <f t="shared" si="185"/>
        <v>OK</v>
      </c>
    </row>
    <row r="402" spans="1:15" ht="15.75" thickBot="1" x14ac:dyDescent="0.3">
      <c r="A402" s="39" t="s">
        <v>317</v>
      </c>
      <c r="B402" s="100"/>
      <c r="C402" s="101"/>
      <c r="D402" s="32"/>
      <c r="E402" s="101"/>
      <c r="F402" s="101"/>
      <c r="G402" s="105"/>
      <c r="K402" s="19"/>
      <c r="L402" s="22"/>
      <c r="M402" s="18"/>
      <c r="N402" s="18"/>
      <c r="O402"/>
    </row>
    <row r="403" spans="1:15" ht="15.75" thickBot="1" x14ac:dyDescent="0.3">
      <c r="A403" s="38" t="s">
        <v>318</v>
      </c>
      <c r="B403" s="99"/>
      <c r="C403" s="55"/>
      <c r="D403" s="49">
        <f t="shared" ref="D403:D404" si="186">B403*C403/100</f>
        <v>0</v>
      </c>
      <c r="E403" s="55"/>
      <c r="F403" s="55"/>
      <c r="G403" s="104"/>
      <c r="H403" s="57">
        <f>(D403*(K403+L403))/1000</f>
        <v>0</v>
      </c>
      <c r="I403" s="49">
        <f>IF(D403=0,0,H403*(1-E403/G403))</f>
        <v>0</v>
      </c>
      <c r="J403" s="49">
        <f t="shared" ref="J403:J404" si="187">IF(H403=0,0,H403/G403)</f>
        <v>0</v>
      </c>
      <c r="K403" s="53">
        <v>34800</v>
      </c>
      <c r="L403" s="49"/>
      <c r="M403" s="52">
        <v>40</v>
      </c>
      <c r="N403" s="52">
        <v>50</v>
      </c>
      <c r="O403" s="31" t="str">
        <f>IF(AND(B403&gt;0,C403=""),"Ilmoita tuella rahoitettu osuus",IF(C403&gt;100,"Tuella rahoitettu osuus ei voi olla yli 100",IF(AND(B403&gt;0,G403=""),"Pitoaika puuttuu",IF(E403&gt;G403,"Keski-ikä ei voi olla suurempi kuin pitoaika",IF(AND(B403&gt;0,E403=""),"Keski-ikä puuttuu",IF(AND(B403&gt;0,OR(G403&lt;M403,G403&gt;N403)),"Syötetty pitoaika ei ole pitoaikavälin sisällä","OK"))))))</f>
        <v>OK</v>
      </c>
    </row>
    <row r="404" spans="1:15" ht="15.75" thickBot="1" x14ac:dyDescent="0.3">
      <c r="A404" s="38" t="s">
        <v>319</v>
      </c>
      <c r="B404" s="99"/>
      <c r="C404" s="55"/>
      <c r="D404" s="49">
        <f t="shared" si="186"/>
        <v>0</v>
      </c>
      <c r="E404" s="55"/>
      <c r="F404" s="55"/>
      <c r="G404" s="104"/>
      <c r="H404" s="57">
        <f>(D404*(K404+L404))/1000</f>
        <v>0</v>
      </c>
      <c r="I404" s="49">
        <f>IF(D404=0,0,H404*(1-E404/G404))</f>
        <v>0</v>
      </c>
      <c r="J404" s="49">
        <f t="shared" si="187"/>
        <v>0</v>
      </c>
      <c r="K404" s="53">
        <v>24500</v>
      </c>
      <c r="L404" s="49"/>
      <c r="M404" s="52">
        <v>20</v>
      </c>
      <c r="N404" s="52">
        <v>30</v>
      </c>
      <c r="O404" s="31" t="str">
        <f>IF(AND(B404&gt;0,C404=""),"Ilmoita tuella rahoitettu osuus",IF(C404&gt;100,"Tuella rahoitettu osuus ei voi olla yli 100",IF(AND(B404&gt;0,G404=""),"Pitoaika puuttuu",IF(E404&gt;G404,"Keski-ikä ei voi olla suurempi kuin pitoaika",IF(AND(B404&gt;0,E404=""),"Keski-ikä puuttuu",IF(AND(B404&gt;0,OR(G404&lt;M404,G404&gt;N404)),"Syötetty pitoaika ei ole pitoaikavälin sisällä","OK"))))))</f>
        <v>OK</v>
      </c>
    </row>
    <row r="405" spans="1:15" ht="15.75" thickBot="1" x14ac:dyDescent="0.3">
      <c r="A405" s="6" t="s">
        <v>320</v>
      </c>
      <c r="B405" s="100"/>
      <c r="C405" s="101"/>
      <c r="D405" s="32"/>
      <c r="E405" s="101"/>
      <c r="F405" s="101"/>
      <c r="G405" s="105"/>
      <c r="K405" s="24"/>
      <c r="L405" s="22"/>
      <c r="M405" s="24"/>
      <c r="N405" s="24"/>
      <c r="O405"/>
    </row>
    <row r="406" spans="1:15" ht="15.75" thickBot="1" x14ac:dyDescent="0.3">
      <c r="A406" s="38" t="s">
        <v>321</v>
      </c>
      <c r="B406" s="99"/>
      <c r="C406" s="55"/>
      <c r="D406" s="49">
        <f t="shared" ref="D406:D408" si="188">B406*C406/100</f>
        <v>0</v>
      </c>
      <c r="E406" s="55"/>
      <c r="F406" s="55"/>
      <c r="G406" s="104"/>
      <c r="H406" s="57">
        <f>(D406*(K406+L406))/1000</f>
        <v>0</v>
      </c>
      <c r="I406" s="49">
        <f>IF(D406=0,0,H406*(1-E406/G406))</f>
        <v>0</v>
      </c>
      <c r="J406" s="49">
        <f t="shared" ref="J406:J408" si="189">IF(H406=0,0,H406/G406)</f>
        <v>0</v>
      </c>
      <c r="K406" s="53">
        <v>59700</v>
      </c>
      <c r="L406" s="49"/>
      <c r="M406" s="52">
        <v>20</v>
      </c>
      <c r="N406" s="52">
        <v>30</v>
      </c>
      <c r="O406" s="31" t="str">
        <f>IF(AND(B406&gt;0,C406=""),"Ilmoita tuella rahoitettu osuus",IF(C406&gt;100,"Tuella rahoitettu osuus ei voi olla yli 100",IF(AND(B406&gt;0,G406=""),"Pitoaika puuttuu",IF(E406&gt;G406,"Keski-ikä ei voi olla suurempi kuin pitoaika",IF(AND(B406&gt;0,E406=""),"Keski-ikä puuttuu",IF(AND(B406&gt;0,OR(G406&lt;M406,G406&gt;N406)),"Syötetty pitoaika ei ole pitoaikavälin sisällä","OK"))))))</f>
        <v>OK</v>
      </c>
    </row>
    <row r="407" spans="1:15" ht="15.75" thickBot="1" x14ac:dyDescent="0.3">
      <c r="A407" s="38" t="s">
        <v>322</v>
      </c>
      <c r="B407" s="99"/>
      <c r="C407" s="55"/>
      <c r="D407" s="49">
        <f t="shared" si="188"/>
        <v>0</v>
      </c>
      <c r="E407" s="55"/>
      <c r="F407" s="55"/>
      <c r="G407" s="104"/>
      <c r="H407" s="57">
        <f>(D407*(K407+L407))/1000</f>
        <v>0</v>
      </c>
      <c r="I407" s="49">
        <f>IF(D407=0,0,H407*(1-E407/G407))</f>
        <v>0</v>
      </c>
      <c r="J407" s="49">
        <f t="shared" si="189"/>
        <v>0</v>
      </c>
      <c r="K407" s="53">
        <v>74900</v>
      </c>
      <c r="L407" s="49"/>
      <c r="M407" s="52">
        <v>20</v>
      </c>
      <c r="N407" s="52">
        <v>30</v>
      </c>
      <c r="O407" s="31" t="str">
        <f>IF(AND(B407&gt;0,C407=""),"Ilmoita tuella rahoitettu osuus",IF(C407&gt;100,"Tuella rahoitettu osuus ei voi olla yli 100",IF(AND(B407&gt;0,G407=""),"Pitoaika puuttuu",IF(E407&gt;G407,"Keski-ikä ei voi olla suurempi kuin pitoaika",IF(AND(B407&gt;0,E407=""),"Keski-ikä puuttuu",IF(AND(B407&gt;0,OR(G407&lt;M407,G407&gt;N407)),"Syötetty pitoaika ei ole pitoaikavälin sisällä","OK"))))))</f>
        <v>OK</v>
      </c>
    </row>
    <row r="408" spans="1:15" ht="15.75" thickBot="1" x14ac:dyDescent="0.3">
      <c r="A408" s="38" t="s">
        <v>323</v>
      </c>
      <c r="B408" s="99"/>
      <c r="C408" s="55"/>
      <c r="D408" s="49">
        <f t="shared" si="188"/>
        <v>0</v>
      </c>
      <c r="E408" s="55"/>
      <c r="F408" s="55"/>
      <c r="G408" s="104"/>
      <c r="H408" s="57">
        <f>(D408*(K408+L408))/1000</f>
        <v>0</v>
      </c>
      <c r="I408" s="49">
        <f>IF(D408=0,0,H408*(1-E408/G408))</f>
        <v>0</v>
      </c>
      <c r="J408" s="49">
        <f t="shared" si="189"/>
        <v>0</v>
      </c>
      <c r="K408" s="53">
        <v>47600</v>
      </c>
      <c r="L408" s="49"/>
      <c r="M408" s="52">
        <v>20</v>
      </c>
      <c r="N408" s="52">
        <v>30</v>
      </c>
      <c r="O408" s="31" t="str">
        <f>IF(AND(B408&gt;0,C408=""),"Ilmoita tuella rahoitettu osuus",IF(C408&gt;100,"Tuella rahoitettu osuus ei voi olla yli 100",IF(AND(B408&gt;0,G408=""),"Pitoaika puuttuu",IF(E408&gt;G408,"Keski-ikä ei voi olla suurempi kuin pitoaika",IF(AND(B408&gt;0,E408=""),"Keski-ikä puuttuu",IF(AND(B408&gt;0,OR(G408&lt;M408,G408&gt;N408)),"Syötetty pitoaika ei ole pitoaikavälin sisällä","OK"))))))</f>
        <v>OK</v>
      </c>
    </row>
    <row r="409" spans="1:15" ht="15.75" thickBot="1" x14ac:dyDescent="0.3">
      <c r="A409" s="6" t="s">
        <v>331</v>
      </c>
      <c r="B409" s="100"/>
      <c r="C409" s="101"/>
      <c r="D409" s="32"/>
      <c r="E409" s="101"/>
      <c r="F409" s="101"/>
      <c r="G409" s="105"/>
      <c r="K409" s="24"/>
      <c r="L409" s="22"/>
      <c r="M409" s="24"/>
      <c r="N409" s="24"/>
      <c r="O409"/>
    </row>
    <row r="410" spans="1:15" ht="15.75" thickBot="1" x14ac:dyDescent="0.3">
      <c r="A410" s="38" t="s">
        <v>332</v>
      </c>
      <c r="B410" s="99"/>
      <c r="C410" s="55"/>
      <c r="D410" s="49">
        <f t="shared" ref="D410:D412" si="190">B410*C410/100</f>
        <v>0</v>
      </c>
      <c r="E410" s="55"/>
      <c r="F410" s="55"/>
      <c r="G410" s="104"/>
      <c r="H410" s="57">
        <f>(D410*(K410+L410))/1000</f>
        <v>0</v>
      </c>
      <c r="I410" s="49">
        <f>IF(D410=0,0,H410*(1-E410/G410))</f>
        <v>0</v>
      </c>
      <c r="J410" s="49">
        <f t="shared" ref="J410:J412" si="191">IF(H410=0,0,H410/G410)</f>
        <v>0</v>
      </c>
      <c r="K410" s="53">
        <v>16500</v>
      </c>
      <c r="L410" s="49"/>
      <c r="M410" s="52">
        <v>20</v>
      </c>
      <c r="N410" s="52">
        <v>30</v>
      </c>
      <c r="O410" s="31" t="str">
        <f>IF(AND(B410&gt;0,C410=""),"Ilmoita tuella rahoitettu osuus",IF(C410&gt;100,"Tuella rahoitettu osuus ei voi olla yli 100",IF(AND(B410&gt;0,G410=""),"Pitoaika puuttuu",IF(E410&gt;G410,"Keski-ikä ei voi olla suurempi kuin pitoaika",IF(AND(B410&gt;0,E410=""),"Keski-ikä puuttuu",IF(AND(B410&gt;0,OR(G410&lt;M410,G410&gt;N410)),"Syötetty pitoaika ei ole pitoaikavälin sisällä","OK"))))))</f>
        <v>OK</v>
      </c>
    </row>
    <row r="411" spans="1:15" ht="15.75" thickBot="1" x14ac:dyDescent="0.3">
      <c r="A411" s="38" t="s">
        <v>333</v>
      </c>
      <c r="B411" s="99"/>
      <c r="C411" s="55"/>
      <c r="D411" s="49">
        <f t="shared" si="190"/>
        <v>0</v>
      </c>
      <c r="E411" s="55"/>
      <c r="F411" s="55"/>
      <c r="G411" s="104"/>
      <c r="H411" s="57">
        <f>(D411*(K411+L411))/1000</f>
        <v>0</v>
      </c>
      <c r="I411" s="49">
        <f>IF(D411=0,0,H411*(1-E411/G411))</f>
        <v>0</v>
      </c>
      <c r="J411" s="49">
        <f t="shared" si="191"/>
        <v>0</v>
      </c>
      <c r="K411" s="53">
        <v>23400</v>
      </c>
      <c r="L411" s="49"/>
      <c r="M411" s="52">
        <v>20</v>
      </c>
      <c r="N411" s="52">
        <v>30</v>
      </c>
      <c r="O411" s="31" t="str">
        <f>IF(AND(B411&gt;0,C411=""),"Ilmoita tuella rahoitettu osuus",IF(C411&gt;100,"Tuella rahoitettu osuus ei voi olla yli 100",IF(AND(B411&gt;0,G411=""),"Pitoaika puuttuu",IF(E411&gt;G411,"Keski-ikä ei voi olla suurempi kuin pitoaika",IF(AND(B411&gt;0,E411=""),"Keski-ikä puuttuu",IF(AND(B411&gt;0,OR(G411&lt;M411,G411&gt;N411)),"Syötetty pitoaika ei ole pitoaikavälin sisällä","OK"))))))</f>
        <v>OK</v>
      </c>
    </row>
    <row r="412" spans="1:15" ht="15.75" thickBot="1" x14ac:dyDescent="0.3">
      <c r="A412" s="38" t="s">
        <v>334</v>
      </c>
      <c r="B412" s="99"/>
      <c r="C412" s="55"/>
      <c r="D412" s="49">
        <f t="shared" si="190"/>
        <v>0</v>
      </c>
      <c r="E412" s="55"/>
      <c r="F412" s="55"/>
      <c r="G412" s="104"/>
      <c r="H412" s="57">
        <f>(D412*(K412+L412))/1000</f>
        <v>0</v>
      </c>
      <c r="I412" s="49">
        <f>IF(D412=0,0,H412*(1-E412/G412))</f>
        <v>0</v>
      </c>
      <c r="J412" s="49">
        <f t="shared" si="191"/>
        <v>0</v>
      </c>
      <c r="K412" s="53">
        <v>6800</v>
      </c>
      <c r="L412" s="49"/>
      <c r="M412" s="52">
        <v>20</v>
      </c>
      <c r="N412" s="52">
        <v>30</v>
      </c>
      <c r="O412" s="31" t="str">
        <f>IF(AND(B412&gt;0,C412=""),"Ilmoita tuella rahoitettu osuus",IF(C412&gt;100,"Tuella rahoitettu osuus ei voi olla yli 100",IF(AND(B412&gt;0,G412=""),"Pitoaika puuttuu",IF(E412&gt;G412,"Keski-ikä ei voi olla suurempi kuin pitoaika",IF(AND(B412&gt;0,E412=""),"Keski-ikä puuttuu",IF(AND(B412&gt;0,OR(G412&lt;M412,G412&gt;N412)),"Syötetty pitoaika ei ole pitoaikavälin sisällä","OK"))))))</f>
        <v>OK</v>
      </c>
    </row>
    <row r="413" spans="1:15" ht="15.75" thickBot="1" x14ac:dyDescent="0.3">
      <c r="A413" s="10" t="s">
        <v>335</v>
      </c>
      <c r="B413" s="100"/>
      <c r="C413" s="101"/>
      <c r="D413" s="32"/>
      <c r="E413" s="101"/>
      <c r="F413" s="101"/>
      <c r="G413" s="105"/>
      <c r="K413" s="23"/>
      <c r="L413" s="22"/>
      <c r="M413" s="23"/>
      <c r="N413" s="23"/>
      <c r="O413"/>
    </row>
    <row r="414" spans="1:15" ht="15.75" thickBot="1" x14ac:dyDescent="0.3">
      <c r="A414" s="6" t="s">
        <v>336</v>
      </c>
      <c r="B414" s="100"/>
      <c r="C414" s="101"/>
      <c r="D414" s="32"/>
      <c r="E414" s="101"/>
      <c r="F414" s="101"/>
      <c r="G414" s="105"/>
      <c r="K414" s="24"/>
      <c r="L414" s="22"/>
      <c r="M414" s="24"/>
      <c r="N414" s="24"/>
      <c r="O414"/>
    </row>
    <row r="415" spans="1:15" ht="15.75" thickBot="1" x14ac:dyDescent="0.3">
      <c r="A415" s="40" t="s">
        <v>310</v>
      </c>
      <c r="B415" s="99"/>
      <c r="C415" s="55"/>
      <c r="D415" s="49">
        <f t="shared" ref="D415:D421" si="192">B415*C415/100</f>
        <v>0</v>
      </c>
      <c r="E415" s="55"/>
      <c r="F415" s="55"/>
      <c r="G415" s="104"/>
      <c r="H415" s="57">
        <f t="shared" ref="H415:H421" si="193">(D415*(K415+L415))/1000</f>
        <v>0</v>
      </c>
      <c r="I415" s="49">
        <f t="shared" ref="I415:I421" si="194">IF(D415=0,0,H415*(1-E415/G415))</f>
        <v>0</v>
      </c>
      <c r="J415" s="49">
        <f t="shared" ref="J415:J421" si="195">IF(H415=0,0,H415/G415)</f>
        <v>0</v>
      </c>
      <c r="K415" s="53">
        <v>146600</v>
      </c>
      <c r="L415" s="49"/>
      <c r="M415" s="52">
        <v>40</v>
      </c>
      <c r="N415" s="52">
        <v>50</v>
      </c>
      <c r="O415" s="31" t="str">
        <f t="shared" ref="O415:O421" si="196">IF(AND(B415&gt;0,C415=""),"Ilmoita tuella rahoitettu osuus",IF(C415&gt;100,"Tuella rahoitettu osuus ei voi olla yli 100",IF(AND(B415&gt;0,G415=""),"Pitoaika puuttuu",IF(E415&gt;G415,"Keski-ikä ei voi olla suurempi kuin pitoaika",IF(AND(B415&gt;0,E415=""),"Keski-ikä puuttuu",IF(AND(B415&gt;0,OR(G415&lt;M415,G415&gt;N415)),"Syötetty pitoaika ei ole pitoaikavälin sisällä","OK"))))))</f>
        <v>OK</v>
      </c>
    </row>
    <row r="416" spans="1:15" ht="15.75" thickBot="1" x14ac:dyDescent="0.3">
      <c r="A416" s="41" t="s">
        <v>311</v>
      </c>
      <c r="B416" s="99"/>
      <c r="C416" s="55"/>
      <c r="D416" s="49">
        <f t="shared" si="192"/>
        <v>0</v>
      </c>
      <c r="E416" s="55"/>
      <c r="F416" s="55"/>
      <c r="G416" s="104"/>
      <c r="H416" s="57">
        <f t="shared" si="193"/>
        <v>0</v>
      </c>
      <c r="I416" s="49">
        <f t="shared" si="194"/>
        <v>0</v>
      </c>
      <c r="J416" s="49">
        <f t="shared" si="195"/>
        <v>0</v>
      </c>
      <c r="K416" s="53">
        <v>40900</v>
      </c>
      <c r="L416" s="49"/>
      <c r="M416" s="52">
        <v>40</v>
      </c>
      <c r="N416" s="52">
        <v>50</v>
      </c>
      <c r="O416" s="31" t="str">
        <f t="shared" si="196"/>
        <v>OK</v>
      </c>
    </row>
    <row r="417" spans="1:15" ht="15.75" thickBot="1" x14ac:dyDescent="0.3">
      <c r="A417" s="41" t="s">
        <v>312</v>
      </c>
      <c r="B417" s="99"/>
      <c r="C417" s="55"/>
      <c r="D417" s="49">
        <f t="shared" si="192"/>
        <v>0</v>
      </c>
      <c r="E417" s="55"/>
      <c r="F417" s="55"/>
      <c r="G417" s="104"/>
      <c r="H417" s="57">
        <f t="shared" si="193"/>
        <v>0</v>
      </c>
      <c r="I417" s="49">
        <f t="shared" si="194"/>
        <v>0</v>
      </c>
      <c r="J417" s="49">
        <f t="shared" si="195"/>
        <v>0</v>
      </c>
      <c r="K417" s="53">
        <v>161700</v>
      </c>
      <c r="L417" s="49"/>
      <c r="M417" s="52">
        <v>40</v>
      </c>
      <c r="N417" s="52">
        <v>50</v>
      </c>
      <c r="O417" s="31" t="str">
        <f t="shared" si="196"/>
        <v>OK</v>
      </c>
    </row>
    <row r="418" spans="1:15" ht="15.75" thickBot="1" x14ac:dyDescent="0.3">
      <c r="A418" s="41" t="s">
        <v>313</v>
      </c>
      <c r="B418" s="99"/>
      <c r="C418" s="55"/>
      <c r="D418" s="49">
        <f t="shared" si="192"/>
        <v>0</v>
      </c>
      <c r="E418" s="55"/>
      <c r="F418" s="55"/>
      <c r="G418" s="104"/>
      <c r="H418" s="57">
        <f t="shared" si="193"/>
        <v>0</v>
      </c>
      <c r="I418" s="49">
        <f t="shared" si="194"/>
        <v>0</v>
      </c>
      <c r="J418" s="49">
        <f t="shared" si="195"/>
        <v>0</v>
      </c>
      <c r="K418" s="53">
        <v>43900</v>
      </c>
      <c r="L418" s="49"/>
      <c r="M418" s="52">
        <v>40</v>
      </c>
      <c r="N418" s="52">
        <v>50</v>
      </c>
      <c r="O418" s="31" t="str">
        <f t="shared" si="196"/>
        <v>OK</v>
      </c>
    </row>
    <row r="419" spans="1:15" ht="15.75" thickBot="1" x14ac:dyDescent="0.3">
      <c r="A419" s="42" t="s">
        <v>314</v>
      </c>
      <c r="B419" s="99"/>
      <c r="C419" s="55"/>
      <c r="D419" s="49">
        <f t="shared" si="192"/>
        <v>0</v>
      </c>
      <c r="E419" s="55"/>
      <c r="F419" s="55"/>
      <c r="G419" s="104"/>
      <c r="H419" s="57">
        <f t="shared" si="193"/>
        <v>0</v>
      </c>
      <c r="I419" s="49">
        <f t="shared" si="194"/>
        <v>0</v>
      </c>
      <c r="J419" s="49">
        <f t="shared" si="195"/>
        <v>0</v>
      </c>
      <c r="K419" s="53">
        <v>95500</v>
      </c>
      <c r="L419" s="49"/>
      <c r="M419" s="52">
        <v>40</v>
      </c>
      <c r="N419" s="52">
        <v>50</v>
      </c>
      <c r="O419" s="31" t="str">
        <f t="shared" si="196"/>
        <v>OK</v>
      </c>
    </row>
    <row r="420" spans="1:15" ht="15.75" thickBot="1" x14ac:dyDescent="0.3">
      <c r="A420" s="38" t="s">
        <v>315</v>
      </c>
      <c r="B420" s="99"/>
      <c r="C420" s="55"/>
      <c r="D420" s="49">
        <f t="shared" si="192"/>
        <v>0</v>
      </c>
      <c r="E420" s="55"/>
      <c r="F420" s="55"/>
      <c r="G420" s="104"/>
      <c r="H420" s="57">
        <f t="shared" si="193"/>
        <v>0</v>
      </c>
      <c r="I420" s="49">
        <f t="shared" si="194"/>
        <v>0</v>
      </c>
      <c r="J420" s="49">
        <f t="shared" si="195"/>
        <v>0</v>
      </c>
      <c r="K420" s="53">
        <v>26100</v>
      </c>
      <c r="L420" s="49"/>
      <c r="M420" s="52">
        <v>40</v>
      </c>
      <c r="N420" s="52">
        <v>50</v>
      </c>
      <c r="O420" s="31" t="str">
        <f t="shared" si="196"/>
        <v>OK</v>
      </c>
    </row>
    <row r="421" spans="1:15" ht="15.75" thickBot="1" x14ac:dyDescent="0.3">
      <c r="A421" s="38" t="s">
        <v>316</v>
      </c>
      <c r="B421" s="99"/>
      <c r="C421" s="55"/>
      <c r="D421" s="49">
        <f t="shared" si="192"/>
        <v>0</v>
      </c>
      <c r="E421" s="55"/>
      <c r="F421" s="55"/>
      <c r="G421" s="104"/>
      <c r="H421" s="57">
        <f t="shared" si="193"/>
        <v>0</v>
      </c>
      <c r="I421" s="49">
        <f t="shared" si="194"/>
        <v>0</v>
      </c>
      <c r="J421" s="49">
        <f t="shared" si="195"/>
        <v>0</v>
      </c>
      <c r="K421" s="53">
        <v>21000</v>
      </c>
      <c r="L421" s="49"/>
      <c r="M421" s="52">
        <v>40</v>
      </c>
      <c r="N421" s="52">
        <v>50</v>
      </c>
      <c r="O421" s="31" t="str">
        <f t="shared" si="196"/>
        <v>OK</v>
      </c>
    </row>
    <row r="422" spans="1:15" ht="15.75" thickBot="1" x14ac:dyDescent="0.3">
      <c r="A422" s="6" t="s">
        <v>320</v>
      </c>
      <c r="B422" s="100"/>
      <c r="C422" s="101"/>
      <c r="D422" s="32"/>
      <c r="E422" s="101"/>
      <c r="F422" s="101"/>
      <c r="G422" s="105"/>
      <c r="K422" s="24"/>
      <c r="L422" s="22"/>
      <c r="M422" s="24"/>
      <c r="N422" s="24"/>
      <c r="O422"/>
    </row>
    <row r="423" spans="1:15" ht="15.75" thickBot="1" x14ac:dyDescent="0.3">
      <c r="A423" s="38" t="s">
        <v>321</v>
      </c>
      <c r="B423" s="99"/>
      <c r="C423" s="55"/>
      <c r="D423" s="49">
        <f t="shared" ref="D423:D425" si="197">B423*C423/100</f>
        <v>0</v>
      </c>
      <c r="E423" s="55"/>
      <c r="F423" s="55"/>
      <c r="G423" s="104"/>
      <c r="H423" s="57">
        <f>(D423*(K423+L423))/1000</f>
        <v>0</v>
      </c>
      <c r="I423" s="49">
        <f>IF(D423=0,0,H423*(1-E423/G423))</f>
        <v>0</v>
      </c>
      <c r="J423" s="49">
        <f t="shared" ref="J423:J425" si="198">IF(H423=0,0,H423/G423)</f>
        <v>0</v>
      </c>
      <c r="K423" s="53">
        <v>31000</v>
      </c>
      <c r="L423" s="49"/>
      <c r="M423" s="52">
        <v>20</v>
      </c>
      <c r="N423" s="52">
        <v>30</v>
      </c>
      <c r="O423" s="31" t="str">
        <f>IF(AND(B423&gt;0,C423=""),"Ilmoita tuella rahoitettu osuus",IF(C423&gt;100,"Tuella rahoitettu osuus ei voi olla yli 100",IF(AND(B423&gt;0,G423=""),"Pitoaika puuttuu",IF(E423&gt;G423,"Keski-ikä ei voi olla suurempi kuin pitoaika",IF(AND(B423&gt;0,E423=""),"Keski-ikä puuttuu",IF(AND(B423&gt;0,OR(G423&lt;M423,G423&gt;N423)),"Syötetty pitoaika ei ole pitoaikavälin sisällä","OK"))))))</f>
        <v>OK</v>
      </c>
    </row>
    <row r="424" spans="1:15" ht="15.75" thickBot="1" x14ac:dyDescent="0.3">
      <c r="A424" s="38" t="s">
        <v>322</v>
      </c>
      <c r="B424" s="99"/>
      <c r="C424" s="55"/>
      <c r="D424" s="49">
        <f t="shared" si="197"/>
        <v>0</v>
      </c>
      <c r="E424" s="55"/>
      <c r="F424" s="55"/>
      <c r="G424" s="104"/>
      <c r="H424" s="57">
        <f>(D424*(K424+L424))/1000</f>
        <v>0</v>
      </c>
      <c r="I424" s="49">
        <f>IF(D424=0,0,H424*(1-E424/G424))</f>
        <v>0</v>
      </c>
      <c r="J424" s="49">
        <f t="shared" si="198"/>
        <v>0</v>
      </c>
      <c r="K424" s="53">
        <v>49000</v>
      </c>
      <c r="L424" s="49"/>
      <c r="M424" s="52">
        <v>20</v>
      </c>
      <c r="N424" s="52">
        <v>30</v>
      </c>
      <c r="O424" s="31" t="str">
        <f>IF(AND(B424&gt;0,C424=""),"Ilmoita tuella rahoitettu osuus",IF(C424&gt;100,"Tuella rahoitettu osuus ei voi olla yli 100",IF(AND(B424&gt;0,G424=""),"Pitoaika puuttuu",IF(E424&gt;G424,"Keski-ikä ei voi olla suurempi kuin pitoaika",IF(AND(B424&gt;0,E424=""),"Keski-ikä puuttuu",IF(AND(B424&gt;0,OR(G424&lt;M424,G424&gt;N424)),"Syötetty pitoaika ei ole pitoaikavälin sisällä","OK"))))))</f>
        <v>OK</v>
      </c>
    </row>
    <row r="425" spans="1:15" ht="15.75" thickBot="1" x14ac:dyDescent="0.3">
      <c r="A425" s="38" t="s">
        <v>323</v>
      </c>
      <c r="B425" s="99"/>
      <c r="C425" s="55"/>
      <c r="D425" s="49">
        <f t="shared" si="197"/>
        <v>0</v>
      </c>
      <c r="E425" s="55"/>
      <c r="F425" s="55"/>
      <c r="G425" s="104"/>
      <c r="H425" s="57">
        <f>(D425*(K425+L425))/1000</f>
        <v>0</v>
      </c>
      <c r="I425" s="49">
        <f>IF(D425=0,0,H425*(1-E425/G425))</f>
        <v>0</v>
      </c>
      <c r="J425" s="49">
        <f t="shared" si="198"/>
        <v>0</v>
      </c>
      <c r="K425" s="53">
        <v>18000</v>
      </c>
      <c r="L425" s="49"/>
      <c r="M425" s="52">
        <v>20</v>
      </c>
      <c r="N425" s="52">
        <v>30</v>
      </c>
      <c r="O425" s="31" t="str">
        <f>IF(AND(B425&gt;0,C425=""),"Ilmoita tuella rahoitettu osuus",IF(C425&gt;100,"Tuella rahoitettu osuus ei voi olla yli 100",IF(AND(B425&gt;0,G425=""),"Pitoaika puuttuu",IF(E425&gt;G425,"Keski-ikä ei voi olla suurempi kuin pitoaika",IF(AND(B425&gt;0,E425=""),"Keski-ikä puuttuu",IF(AND(B425&gt;0,OR(G425&lt;M425,G425&gt;N425)),"Syötetty pitoaika ei ole pitoaikavälin sisällä","OK"))))))</f>
        <v>OK</v>
      </c>
    </row>
    <row r="426" spans="1:15" ht="15.75" thickBot="1" x14ac:dyDescent="0.3">
      <c r="A426" s="10" t="s">
        <v>337</v>
      </c>
      <c r="B426" s="100"/>
      <c r="C426" s="101"/>
      <c r="D426" s="32"/>
      <c r="E426" s="101"/>
      <c r="F426" s="101"/>
      <c r="G426" s="105"/>
      <c r="K426" s="23"/>
      <c r="L426" s="22"/>
      <c r="M426" s="23"/>
      <c r="N426" s="23"/>
      <c r="O426"/>
    </row>
    <row r="427" spans="1:15" ht="15.75" thickBot="1" x14ac:dyDescent="0.3">
      <c r="A427" s="6" t="s">
        <v>338</v>
      </c>
      <c r="B427" s="100"/>
      <c r="C427" s="101"/>
      <c r="D427" s="32"/>
      <c r="E427" s="101"/>
      <c r="F427" s="101"/>
      <c r="G427" s="105"/>
      <c r="K427" s="24"/>
      <c r="L427" s="22"/>
      <c r="M427" s="24"/>
      <c r="N427" s="24"/>
      <c r="O427"/>
    </row>
    <row r="428" spans="1:15" ht="15.75" thickBot="1" x14ac:dyDescent="0.3">
      <c r="A428" s="40" t="s">
        <v>326</v>
      </c>
      <c r="B428" s="99"/>
      <c r="C428" s="55"/>
      <c r="D428" s="49">
        <f t="shared" ref="D428:D435" si="199">B428*C428/100</f>
        <v>0</v>
      </c>
      <c r="E428" s="55"/>
      <c r="F428" s="55"/>
      <c r="G428" s="104"/>
      <c r="H428" s="57">
        <f t="shared" ref="H428:H435" si="200">(D428*(K428+L428))/1000</f>
        <v>0</v>
      </c>
      <c r="I428" s="49">
        <f t="shared" ref="I428:I435" si="201">IF(D428=0,0,H428*(1-E428/G428))</f>
        <v>0</v>
      </c>
      <c r="J428" s="49">
        <f t="shared" ref="J428:J435" si="202">IF(H428=0,0,H428/G428)</f>
        <v>0</v>
      </c>
      <c r="K428" s="53">
        <v>21600</v>
      </c>
      <c r="L428" s="49"/>
      <c r="M428" s="52">
        <v>40</v>
      </c>
      <c r="N428" s="52">
        <v>50</v>
      </c>
      <c r="O428" s="31" t="str">
        <f t="shared" ref="O428:O435" si="203">IF(AND(B428&gt;0,C428=""),"Ilmoita tuella rahoitettu osuus",IF(C428&gt;100,"Tuella rahoitettu osuus ei voi olla yli 100",IF(AND(B428&gt;0,G428=""),"Pitoaika puuttuu",IF(E428&gt;G428,"Keski-ikä ei voi olla suurempi kuin pitoaika",IF(AND(B428&gt;0,E428=""),"Keski-ikä puuttuu",IF(AND(B428&gt;0,OR(G428&lt;M428,G428&gt;N428)),"Syötetty pitoaika ei ole pitoaikavälin sisällä","OK"))))))</f>
        <v>OK</v>
      </c>
    </row>
    <row r="429" spans="1:15" ht="15.75" thickBot="1" x14ac:dyDescent="0.3">
      <c r="A429" s="41" t="s">
        <v>339</v>
      </c>
      <c r="B429" s="99"/>
      <c r="C429" s="55"/>
      <c r="D429" s="49">
        <f t="shared" si="199"/>
        <v>0</v>
      </c>
      <c r="E429" s="55"/>
      <c r="F429" s="55"/>
      <c r="G429" s="104"/>
      <c r="H429" s="57">
        <f t="shared" si="200"/>
        <v>0</v>
      </c>
      <c r="I429" s="49">
        <f t="shared" si="201"/>
        <v>0</v>
      </c>
      <c r="J429" s="49">
        <f t="shared" si="202"/>
        <v>0</v>
      </c>
      <c r="K429" s="53">
        <v>13100</v>
      </c>
      <c r="L429" s="49"/>
      <c r="M429" s="52">
        <v>40</v>
      </c>
      <c r="N429" s="52">
        <v>50</v>
      </c>
      <c r="O429" s="31" t="str">
        <f t="shared" si="203"/>
        <v>OK</v>
      </c>
    </row>
    <row r="430" spans="1:15" ht="15.75" thickBot="1" x14ac:dyDescent="0.3">
      <c r="A430" s="41" t="s">
        <v>328</v>
      </c>
      <c r="B430" s="99"/>
      <c r="C430" s="55"/>
      <c r="D430" s="49">
        <f t="shared" si="199"/>
        <v>0</v>
      </c>
      <c r="E430" s="55"/>
      <c r="F430" s="55"/>
      <c r="G430" s="104"/>
      <c r="H430" s="57">
        <f t="shared" si="200"/>
        <v>0</v>
      </c>
      <c r="I430" s="49">
        <f t="shared" si="201"/>
        <v>0</v>
      </c>
      <c r="J430" s="49">
        <f t="shared" si="202"/>
        <v>0</v>
      </c>
      <c r="K430" s="53">
        <v>34600</v>
      </c>
      <c r="L430" s="49"/>
      <c r="M430" s="52">
        <v>40</v>
      </c>
      <c r="N430" s="52">
        <v>50</v>
      </c>
      <c r="O430" s="31" t="str">
        <f t="shared" si="203"/>
        <v>OK</v>
      </c>
    </row>
    <row r="431" spans="1:15" ht="15.75" thickBot="1" x14ac:dyDescent="0.3">
      <c r="A431" s="41" t="s">
        <v>340</v>
      </c>
      <c r="B431" s="99"/>
      <c r="C431" s="55"/>
      <c r="D431" s="49">
        <f t="shared" si="199"/>
        <v>0</v>
      </c>
      <c r="E431" s="55"/>
      <c r="F431" s="55"/>
      <c r="G431" s="104"/>
      <c r="H431" s="57">
        <f t="shared" si="200"/>
        <v>0</v>
      </c>
      <c r="I431" s="49">
        <f t="shared" si="201"/>
        <v>0</v>
      </c>
      <c r="J431" s="49">
        <f t="shared" si="202"/>
        <v>0</v>
      </c>
      <c r="K431" s="53">
        <v>24500</v>
      </c>
      <c r="L431" s="49"/>
      <c r="M431" s="52">
        <v>40</v>
      </c>
      <c r="N431" s="52">
        <v>50</v>
      </c>
      <c r="O431" s="31" t="str">
        <f t="shared" si="203"/>
        <v>OK</v>
      </c>
    </row>
    <row r="432" spans="1:15" ht="15.75" thickBot="1" x14ac:dyDescent="0.3">
      <c r="A432" s="42" t="s">
        <v>330</v>
      </c>
      <c r="B432" s="99"/>
      <c r="C432" s="55"/>
      <c r="D432" s="49">
        <f t="shared" si="199"/>
        <v>0</v>
      </c>
      <c r="E432" s="55"/>
      <c r="F432" s="55"/>
      <c r="G432" s="104"/>
      <c r="H432" s="57">
        <f t="shared" si="200"/>
        <v>0</v>
      </c>
      <c r="I432" s="49">
        <f t="shared" si="201"/>
        <v>0</v>
      </c>
      <c r="J432" s="49">
        <f t="shared" si="202"/>
        <v>0</v>
      </c>
      <c r="K432" s="53">
        <v>29900</v>
      </c>
      <c r="L432" s="49"/>
      <c r="M432" s="52">
        <v>40</v>
      </c>
      <c r="N432" s="52">
        <v>50</v>
      </c>
      <c r="O432" s="31" t="str">
        <f t="shared" si="203"/>
        <v>OK</v>
      </c>
    </row>
    <row r="433" spans="1:15" ht="15.75" thickBot="1" x14ac:dyDescent="0.3">
      <c r="A433" s="38" t="s">
        <v>341</v>
      </c>
      <c r="B433" s="99"/>
      <c r="C433" s="55"/>
      <c r="D433" s="49">
        <f t="shared" si="199"/>
        <v>0</v>
      </c>
      <c r="E433" s="55"/>
      <c r="F433" s="55"/>
      <c r="G433" s="104"/>
      <c r="H433" s="57">
        <f t="shared" si="200"/>
        <v>0</v>
      </c>
      <c r="I433" s="49">
        <f t="shared" si="201"/>
        <v>0</v>
      </c>
      <c r="J433" s="49">
        <f t="shared" si="202"/>
        <v>0</v>
      </c>
      <c r="K433" s="53">
        <v>13000</v>
      </c>
      <c r="L433" s="49"/>
      <c r="M433" s="52">
        <v>40</v>
      </c>
      <c r="N433" s="52">
        <v>50</v>
      </c>
      <c r="O433" s="31" t="str">
        <f t="shared" si="203"/>
        <v>OK</v>
      </c>
    </row>
    <row r="434" spans="1:15" ht="15.75" thickBot="1" x14ac:dyDescent="0.3">
      <c r="A434" s="38" t="s">
        <v>342</v>
      </c>
      <c r="B434" s="99"/>
      <c r="C434" s="55"/>
      <c r="D434" s="49">
        <f t="shared" si="199"/>
        <v>0</v>
      </c>
      <c r="E434" s="55"/>
      <c r="F434" s="55"/>
      <c r="G434" s="104"/>
      <c r="H434" s="57">
        <f t="shared" si="200"/>
        <v>0</v>
      </c>
      <c r="I434" s="49">
        <f t="shared" si="201"/>
        <v>0</v>
      </c>
      <c r="J434" s="49">
        <f t="shared" si="202"/>
        <v>0</v>
      </c>
      <c r="K434" s="53">
        <v>5800</v>
      </c>
      <c r="L434" s="49"/>
      <c r="M434" s="52">
        <v>40</v>
      </c>
      <c r="N434" s="52">
        <v>50</v>
      </c>
      <c r="O434" s="31" t="str">
        <f t="shared" si="203"/>
        <v>OK</v>
      </c>
    </row>
    <row r="435" spans="1:15" ht="15.75" thickBot="1" x14ac:dyDescent="0.3">
      <c r="A435" s="38" t="s">
        <v>316</v>
      </c>
      <c r="B435" s="99"/>
      <c r="C435" s="55"/>
      <c r="D435" s="49">
        <f t="shared" si="199"/>
        <v>0</v>
      </c>
      <c r="E435" s="55"/>
      <c r="F435" s="55"/>
      <c r="G435" s="104"/>
      <c r="H435" s="57">
        <f t="shared" si="200"/>
        <v>0</v>
      </c>
      <c r="I435" s="49">
        <f t="shared" si="201"/>
        <v>0</v>
      </c>
      <c r="J435" s="49">
        <f t="shared" si="202"/>
        <v>0</v>
      </c>
      <c r="K435" s="53">
        <v>5000</v>
      </c>
      <c r="L435" s="49"/>
      <c r="M435" s="52">
        <v>40</v>
      </c>
      <c r="N435" s="52">
        <v>50</v>
      </c>
      <c r="O435" s="31" t="str">
        <f t="shared" si="203"/>
        <v>OK</v>
      </c>
    </row>
    <row r="436" spans="1:15" ht="15.75" thickBot="1" x14ac:dyDescent="0.3">
      <c r="A436" s="39" t="s">
        <v>317</v>
      </c>
      <c r="B436" s="100"/>
      <c r="C436" s="101"/>
      <c r="D436" s="32"/>
      <c r="E436" s="101"/>
      <c r="F436" s="101"/>
      <c r="G436" s="105"/>
      <c r="K436" s="19"/>
      <c r="L436" s="22"/>
      <c r="M436" s="18"/>
      <c r="N436" s="18"/>
      <c r="O436"/>
    </row>
    <row r="437" spans="1:15" ht="15.75" thickBot="1" x14ac:dyDescent="0.3">
      <c r="A437" s="38" t="s">
        <v>318</v>
      </c>
      <c r="B437" s="99"/>
      <c r="C437" s="55"/>
      <c r="D437" s="49">
        <f>B437*C437/100</f>
        <v>0</v>
      </c>
      <c r="E437" s="55"/>
      <c r="F437" s="55"/>
      <c r="G437" s="104"/>
      <c r="H437" s="57">
        <f>(D437*(K437+L437))/1000</f>
        <v>0</v>
      </c>
      <c r="I437" s="49">
        <f>IF(D437=0,0,H437*(1-E437/G437))</f>
        <v>0</v>
      </c>
      <c r="J437" s="49">
        <f>IF(H437=0,0,H437/G437)</f>
        <v>0</v>
      </c>
      <c r="K437" s="53">
        <v>10300</v>
      </c>
      <c r="L437" s="49"/>
      <c r="M437" s="52">
        <v>40</v>
      </c>
      <c r="N437" s="52">
        <v>50</v>
      </c>
      <c r="O437" s="31" t="str">
        <f>IF(AND(B437&gt;0,C437=""),"Ilmoita tuella rahoitettu osuus",IF(C437&gt;100,"Tuella rahoitettu osuus ei voi olla yli 100",IF(AND(B437&gt;0,G437=""),"Pitoaika puuttuu",IF(E437&gt;G437,"Keski-ikä ei voi olla suurempi kuin pitoaika",IF(AND(B437&gt;0,E437=""),"Keski-ikä puuttuu",IF(AND(B437&gt;0,OR(G437&lt;M437,G437&gt;N437)),"Syötetty pitoaika ei ole pitoaikavälin sisällä","OK"))))))</f>
        <v>OK</v>
      </c>
    </row>
    <row r="438" spans="1:15" ht="15.75" thickBot="1" x14ac:dyDescent="0.3">
      <c r="A438" s="6" t="s">
        <v>320</v>
      </c>
      <c r="B438" s="100"/>
      <c r="C438" s="101"/>
      <c r="D438" s="32"/>
      <c r="E438" s="101"/>
      <c r="F438" s="101"/>
      <c r="G438" s="105"/>
      <c r="K438" s="24"/>
      <c r="L438" s="22"/>
      <c r="M438" s="24"/>
      <c r="N438" s="24"/>
      <c r="O438"/>
    </row>
    <row r="439" spans="1:15" ht="15.75" thickBot="1" x14ac:dyDescent="0.3">
      <c r="A439" s="38" t="s">
        <v>321</v>
      </c>
      <c r="B439" s="99"/>
      <c r="C439" s="55"/>
      <c r="D439" s="49">
        <f t="shared" ref="D439:D441" si="204">B439*C439/100</f>
        <v>0</v>
      </c>
      <c r="E439" s="55"/>
      <c r="F439" s="55"/>
      <c r="G439" s="104"/>
      <c r="H439" s="57">
        <f>(D439*(K439+L439))/1000</f>
        <v>0</v>
      </c>
      <c r="I439" s="49">
        <f>IF(D439=0,0,H439*(1-E439/G439))</f>
        <v>0</v>
      </c>
      <c r="J439" s="49">
        <f t="shared" ref="J439:J441" si="205">IF(H439=0,0,H439/G439)</f>
        <v>0</v>
      </c>
      <c r="K439" s="53">
        <v>24800</v>
      </c>
      <c r="L439" s="49"/>
      <c r="M439" s="52">
        <v>20</v>
      </c>
      <c r="N439" s="52">
        <v>30</v>
      </c>
      <c r="O439" s="31" t="str">
        <f>IF(AND(B439&gt;0,C439=""),"Ilmoita tuella rahoitettu osuus",IF(C439&gt;100,"Tuella rahoitettu osuus ei voi olla yli 100",IF(AND(B439&gt;0,G439=""),"Pitoaika puuttuu",IF(E439&gt;G439,"Keski-ikä ei voi olla suurempi kuin pitoaika",IF(AND(B439&gt;0,E439=""),"Keski-ikä puuttuu",IF(AND(B439&gt;0,OR(G439&lt;M439,G439&gt;N439)),"Syötetty pitoaika ei ole pitoaikavälin sisällä","OK"))))))</f>
        <v>OK</v>
      </c>
    </row>
    <row r="440" spans="1:15" ht="15.75" thickBot="1" x14ac:dyDescent="0.3">
      <c r="A440" s="38" t="s">
        <v>322</v>
      </c>
      <c r="B440" s="99"/>
      <c r="C440" s="55"/>
      <c r="D440" s="49">
        <f t="shared" si="204"/>
        <v>0</v>
      </c>
      <c r="E440" s="55"/>
      <c r="F440" s="55"/>
      <c r="G440" s="104"/>
      <c r="H440" s="57">
        <f>(D440*(K440+L440))/1000</f>
        <v>0</v>
      </c>
      <c r="I440" s="49">
        <f>IF(D440=0,0,H440*(1-E440/G440))</f>
        <v>0</v>
      </c>
      <c r="J440" s="49">
        <f t="shared" si="205"/>
        <v>0</v>
      </c>
      <c r="K440" s="53">
        <v>35500</v>
      </c>
      <c r="L440" s="49"/>
      <c r="M440" s="52">
        <v>20</v>
      </c>
      <c r="N440" s="52">
        <v>30</v>
      </c>
      <c r="O440" s="31" t="str">
        <f>IF(AND(B440&gt;0,C440=""),"Ilmoita tuella rahoitettu osuus",IF(C440&gt;100,"Tuella rahoitettu osuus ei voi olla yli 100",IF(AND(B440&gt;0,G440=""),"Pitoaika puuttuu",IF(E440&gt;G440,"Keski-ikä ei voi olla suurempi kuin pitoaika",IF(AND(B440&gt;0,E440=""),"Keski-ikä puuttuu",IF(AND(B440&gt;0,OR(G440&lt;M440,G440&gt;N440)),"Syötetty pitoaika ei ole pitoaikavälin sisällä","OK"))))))</f>
        <v>OK</v>
      </c>
    </row>
    <row r="441" spans="1:15" ht="15.75" thickBot="1" x14ac:dyDescent="0.3">
      <c r="A441" s="38" t="s">
        <v>323</v>
      </c>
      <c r="B441" s="99"/>
      <c r="C441" s="55"/>
      <c r="D441" s="49">
        <f t="shared" si="204"/>
        <v>0</v>
      </c>
      <c r="E441" s="55"/>
      <c r="F441" s="55"/>
      <c r="G441" s="104"/>
      <c r="H441" s="57">
        <f>(D441*(K441+L441))/1000</f>
        <v>0</v>
      </c>
      <c r="I441" s="49">
        <f>IF(D441=0,0,H441*(1-E441/G441))</f>
        <v>0</v>
      </c>
      <c r="J441" s="49">
        <f t="shared" si="205"/>
        <v>0</v>
      </c>
      <c r="K441" s="53">
        <v>8200</v>
      </c>
      <c r="L441" s="49"/>
      <c r="M441" s="52">
        <v>20</v>
      </c>
      <c r="N441" s="52">
        <v>30</v>
      </c>
      <c r="O441" s="31" t="str">
        <f>IF(AND(B441&gt;0,C441=""),"Ilmoita tuella rahoitettu osuus",IF(C441&gt;100,"Tuella rahoitettu osuus ei voi olla yli 100",IF(AND(B441&gt;0,G441=""),"Pitoaika puuttuu",IF(E441&gt;G441,"Keski-ikä ei voi olla suurempi kuin pitoaika",IF(AND(B441&gt;0,E441=""),"Keski-ikä puuttuu",IF(AND(B441&gt;0,OR(G441&lt;M441,G441&gt;N441)),"Syötetty pitoaika ei ole pitoaikavälin sisällä","OK"))))))</f>
        <v>OK</v>
      </c>
    </row>
    <row r="442" spans="1:15" ht="15.75" thickBot="1" x14ac:dyDescent="0.3">
      <c r="A442" s="6" t="s">
        <v>343</v>
      </c>
      <c r="B442" s="100"/>
      <c r="C442" s="101"/>
      <c r="D442" s="32"/>
      <c r="E442" s="101"/>
      <c r="F442" s="101"/>
      <c r="G442" s="105"/>
      <c r="K442" s="24"/>
      <c r="L442" s="22"/>
      <c r="M442" s="24"/>
      <c r="N442" s="24"/>
      <c r="O442"/>
    </row>
    <row r="443" spans="1:15" ht="15.75" thickBot="1" x14ac:dyDescent="0.3">
      <c r="A443" s="40" t="s">
        <v>326</v>
      </c>
      <c r="B443" s="99"/>
      <c r="C443" s="55"/>
      <c r="D443" s="49">
        <f t="shared" ref="D443:D450" si="206">B443*C443/100</f>
        <v>0</v>
      </c>
      <c r="E443" s="55"/>
      <c r="F443" s="55"/>
      <c r="G443" s="104"/>
      <c r="H443" s="57">
        <f t="shared" ref="H443:H450" si="207">(D443*(K443+L443))/1000</f>
        <v>0</v>
      </c>
      <c r="I443" s="49">
        <f t="shared" ref="I443:I450" si="208">IF(D443=0,0,H443*(1-E443/G443))</f>
        <v>0</v>
      </c>
      <c r="J443" s="49">
        <f t="shared" ref="J443:J450" si="209">IF(H443=0,0,H443/G443)</f>
        <v>0</v>
      </c>
      <c r="K443" s="53">
        <v>25300</v>
      </c>
      <c r="L443" s="49"/>
      <c r="M443" s="52">
        <v>40</v>
      </c>
      <c r="N443" s="52">
        <v>50</v>
      </c>
      <c r="O443" s="31" t="str">
        <f t="shared" ref="O443:O450" si="210">IF(AND(B443&gt;0,C443=""),"Ilmoita tuella rahoitettu osuus",IF(C443&gt;100,"Tuella rahoitettu osuus ei voi olla yli 100",IF(AND(B443&gt;0,G443=""),"Pitoaika puuttuu",IF(E443&gt;G443,"Keski-ikä ei voi olla suurempi kuin pitoaika",IF(AND(B443&gt;0,E443=""),"Keski-ikä puuttuu",IF(AND(B443&gt;0,OR(G443&lt;M443,G443&gt;N443)),"Syötetty pitoaika ei ole pitoaikavälin sisällä","OK"))))))</f>
        <v>OK</v>
      </c>
    </row>
    <row r="444" spans="1:15" ht="15.75" thickBot="1" x14ac:dyDescent="0.3">
      <c r="A444" s="41" t="s">
        <v>339</v>
      </c>
      <c r="B444" s="99"/>
      <c r="C444" s="55"/>
      <c r="D444" s="49">
        <f t="shared" si="206"/>
        <v>0</v>
      </c>
      <c r="E444" s="55"/>
      <c r="F444" s="55"/>
      <c r="G444" s="104"/>
      <c r="H444" s="57">
        <f t="shared" si="207"/>
        <v>0</v>
      </c>
      <c r="I444" s="49">
        <f t="shared" si="208"/>
        <v>0</v>
      </c>
      <c r="J444" s="49">
        <f t="shared" si="209"/>
        <v>0</v>
      </c>
      <c r="K444" s="53">
        <v>9200</v>
      </c>
      <c r="L444" s="49"/>
      <c r="M444" s="52">
        <v>40</v>
      </c>
      <c r="N444" s="52">
        <v>50</v>
      </c>
      <c r="O444" s="31" t="str">
        <f t="shared" si="210"/>
        <v>OK</v>
      </c>
    </row>
    <row r="445" spans="1:15" ht="15.75" thickBot="1" x14ac:dyDescent="0.3">
      <c r="A445" s="41" t="s">
        <v>328</v>
      </c>
      <c r="B445" s="99"/>
      <c r="C445" s="55"/>
      <c r="D445" s="49">
        <f t="shared" si="206"/>
        <v>0</v>
      </c>
      <c r="E445" s="55"/>
      <c r="F445" s="55"/>
      <c r="G445" s="104"/>
      <c r="H445" s="57">
        <f t="shared" si="207"/>
        <v>0</v>
      </c>
      <c r="I445" s="49">
        <f t="shared" si="208"/>
        <v>0</v>
      </c>
      <c r="J445" s="49">
        <f t="shared" si="209"/>
        <v>0</v>
      </c>
      <c r="K445" s="53">
        <v>41900</v>
      </c>
      <c r="L445" s="49"/>
      <c r="M445" s="52">
        <v>40</v>
      </c>
      <c r="N445" s="52">
        <v>50</v>
      </c>
      <c r="O445" s="31" t="str">
        <f t="shared" si="210"/>
        <v>OK</v>
      </c>
    </row>
    <row r="446" spans="1:15" ht="15.75" thickBot="1" x14ac:dyDescent="0.3">
      <c r="A446" s="41" t="s">
        <v>340</v>
      </c>
      <c r="B446" s="99"/>
      <c r="C446" s="55"/>
      <c r="D446" s="49">
        <f t="shared" si="206"/>
        <v>0</v>
      </c>
      <c r="E446" s="55"/>
      <c r="F446" s="55"/>
      <c r="G446" s="104"/>
      <c r="H446" s="57">
        <f t="shared" si="207"/>
        <v>0</v>
      </c>
      <c r="I446" s="49">
        <f t="shared" si="208"/>
        <v>0</v>
      </c>
      <c r="J446" s="49">
        <f t="shared" si="209"/>
        <v>0</v>
      </c>
      <c r="K446" s="53">
        <v>15300</v>
      </c>
      <c r="L446" s="49"/>
      <c r="M446" s="52">
        <v>40</v>
      </c>
      <c r="N446" s="52">
        <v>50</v>
      </c>
      <c r="O446" s="31" t="str">
        <f t="shared" si="210"/>
        <v>OK</v>
      </c>
    </row>
    <row r="447" spans="1:15" ht="15.75" thickBot="1" x14ac:dyDescent="0.3">
      <c r="A447" s="42" t="s">
        <v>330</v>
      </c>
      <c r="B447" s="99"/>
      <c r="C447" s="55"/>
      <c r="D447" s="49">
        <f t="shared" si="206"/>
        <v>0</v>
      </c>
      <c r="E447" s="55"/>
      <c r="F447" s="55"/>
      <c r="G447" s="104"/>
      <c r="H447" s="57">
        <f t="shared" si="207"/>
        <v>0</v>
      </c>
      <c r="I447" s="49">
        <f t="shared" si="208"/>
        <v>0</v>
      </c>
      <c r="J447" s="49">
        <f t="shared" si="209"/>
        <v>0</v>
      </c>
      <c r="K447" s="53">
        <v>36500</v>
      </c>
      <c r="L447" s="49"/>
      <c r="M447" s="52">
        <v>40</v>
      </c>
      <c r="N447" s="52">
        <v>50</v>
      </c>
      <c r="O447" s="31" t="str">
        <f t="shared" si="210"/>
        <v>OK</v>
      </c>
    </row>
    <row r="448" spans="1:15" ht="15.75" thickBot="1" x14ac:dyDescent="0.3">
      <c r="A448" s="38" t="s">
        <v>341</v>
      </c>
      <c r="B448" s="99"/>
      <c r="C448" s="55"/>
      <c r="D448" s="49">
        <f t="shared" si="206"/>
        <v>0</v>
      </c>
      <c r="E448" s="55"/>
      <c r="F448" s="55"/>
      <c r="G448" s="104"/>
      <c r="H448" s="57">
        <f t="shared" si="207"/>
        <v>0</v>
      </c>
      <c r="I448" s="49">
        <f t="shared" si="208"/>
        <v>0</v>
      </c>
      <c r="J448" s="49">
        <f t="shared" si="209"/>
        <v>0</v>
      </c>
      <c r="K448" s="53">
        <v>15100</v>
      </c>
      <c r="L448" s="49"/>
      <c r="M448" s="52">
        <v>40</v>
      </c>
      <c r="N448" s="52">
        <v>50</v>
      </c>
      <c r="O448" s="31" t="str">
        <f t="shared" si="210"/>
        <v>OK</v>
      </c>
    </row>
    <row r="449" spans="1:15" ht="15.75" thickBot="1" x14ac:dyDescent="0.3">
      <c r="A449" s="38" t="s">
        <v>342</v>
      </c>
      <c r="B449" s="99"/>
      <c r="C449" s="55"/>
      <c r="D449" s="49">
        <f t="shared" si="206"/>
        <v>0</v>
      </c>
      <c r="E449" s="55"/>
      <c r="F449" s="55"/>
      <c r="G449" s="104"/>
      <c r="H449" s="57">
        <f t="shared" si="207"/>
        <v>0</v>
      </c>
      <c r="I449" s="49">
        <f t="shared" si="208"/>
        <v>0</v>
      </c>
      <c r="J449" s="49">
        <f t="shared" si="209"/>
        <v>0</v>
      </c>
      <c r="K449" s="53">
        <v>5500</v>
      </c>
      <c r="L449" s="49"/>
      <c r="M449" s="52">
        <v>40</v>
      </c>
      <c r="N449" s="52">
        <v>50</v>
      </c>
      <c r="O449" s="31" t="str">
        <f t="shared" si="210"/>
        <v>OK</v>
      </c>
    </row>
    <row r="450" spans="1:15" ht="15.75" thickBot="1" x14ac:dyDescent="0.3">
      <c r="A450" s="38" t="s">
        <v>316</v>
      </c>
      <c r="B450" s="99"/>
      <c r="C450" s="55"/>
      <c r="D450" s="49">
        <f t="shared" si="206"/>
        <v>0</v>
      </c>
      <c r="E450" s="55"/>
      <c r="F450" s="55"/>
      <c r="G450" s="104"/>
      <c r="H450" s="57">
        <f t="shared" si="207"/>
        <v>0</v>
      </c>
      <c r="I450" s="49">
        <f t="shared" si="208"/>
        <v>0</v>
      </c>
      <c r="J450" s="49">
        <f t="shared" si="209"/>
        <v>0</v>
      </c>
      <c r="K450" s="53">
        <v>5000</v>
      </c>
      <c r="L450" s="49"/>
      <c r="M450" s="52">
        <v>40</v>
      </c>
      <c r="N450" s="52">
        <v>50</v>
      </c>
      <c r="O450" s="31" t="str">
        <f t="shared" si="210"/>
        <v>OK</v>
      </c>
    </row>
    <row r="451" spans="1:15" ht="15.75" thickBot="1" x14ac:dyDescent="0.3">
      <c r="A451" s="43" t="s">
        <v>317</v>
      </c>
      <c r="B451" s="100"/>
      <c r="C451" s="101"/>
      <c r="D451" s="32"/>
      <c r="E451" s="101"/>
      <c r="F451" s="101"/>
      <c r="G451" s="105"/>
      <c r="K451" s="18"/>
      <c r="L451" s="22"/>
      <c r="M451" s="18"/>
      <c r="N451" s="18"/>
      <c r="O451"/>
    </row>
    <row r="452" spans="1:15" ht="15.75" thickBot="1" x14ac:dyDescent="0.3">
      <c r="A452" s="38" t="s">
        <v>318</v>
      </c>
      <c r="B452" s="99"/>
      <c r="C452" s="55"/>
      <c r="D452" s="49">
        <f>B452*C452/100</f>
        <v>0</v>
      </c>
      <c r="E452" s="55"/>
      <c r="F452" s="55"/>
      <c r="G452" s="104"/>
      <c r="H452" s="57">
        <f>(D452*(K452+L452))/1000</f>
        <v>0</v>
      </c>
      <c r="I452" s="49">
        <f>IF(D452=0,0,H452*(1-E452/G452))</f>
        <v>0</v>
      </c>
      <c r="J452" s="49">
        <f>IF(H452=0,0,H452/G452)</f>
        <v>0</v>
      </c>
      <c r="K452" s="53">
        <v>10300</v>
      </c>
      <c r="L452" s="49"/>
      <c r="M452" s="52">
        <v>40</v>
      </c>
      <c r="N452" s="52">
        <v>50</v>
      </c>
      <c r="O452" s="31" t="str">
        <f>IF(AND(B452&gt;0,C452=""),"Ilmoita tuella rahoitettu osuus",IF(C452&gt;100,"Tuella rahoitettu osuus ei voi olla yli 100",IF(AND(B452&gt;0,G452=""),"Pitoaika puuttuu",IF(E452&gt;G452,"Keski-ikä ei voi olla suurempi kuin pitoaika",IF(AND(B452&gt;0,E452=""),"Keski-ikä puuttuu",IF(AND(B452&gt;0,OR(G452&lt;M452,G452&gt;N452)),"Syötetty pitoaika ei ole pitoaikavälin sisällä","OK"))))))</f>
        <v>OK</v>
      </c>
    </row>
    <row r="453" spans="1:15" ht="15.75" thickBot="1" x14ac:dyDescent="0.3">
      <c r="A453" s="6" t="s">
        <v>320</v>
      </c>
      <c r="B453" s="100"/>
      <c r="C453" s="101"/>
      <c r="D453" s="32"/>
      <c r="E453" s="101"/>
      <c r="F453" s="101"/>
      <c r="G453" s="105"/>
      <c r="K453" s="24"/>
      <c r="L453" s="22"/>
      <c r="M453" s="24"/>
      <c r="N453" s="24"/>
      <c r="O453"/>
    </row>
    <row r="454" spans="1:15" ht="15.75" thickBot="1" x14ac:dyDescent="0.3">
      <c r="A454" s="38" t="s">
        <v>321</v>
      </c>
      <c r="B454" s="99"/>
      <c r="C454" s="55"/>
      <c r="D454" s="49">
        <f t="shared" ref="D454:D456" si="211">B454*C454/100</f>
        <v>0</v>
      </c>
      <c r="E454" s="55"/>
      <c r="F454" s="55"/>
      <c r="G454" s="104"/>
      <c r="H454" s="57">
        <f>(D454*(K454+L454))/1000</f>
        <v>0</v>
      </c>
      <c r="I454" s="49">
        <f>IF(D454=0,0,H454*(1-E454/G454))</f>
        <v>0</v>
      </c>
      <c r="J454" s="49">
        <f t="shared" ref="J454:J456" si="212">IF(H454=0,0,H454/G454)</f>
        <v>0</v>
      </c>
      <c r="K454" s="53">
        <v>28300</v>
      </c>
      <c r="L454" s="49"/>
      <c r="M454" s="52">
        <v>20</v>
      </c>
      <c r="N454" s="52">
        <v>30</v>
      </c>
      <c r="O454" s="31" t="str">
        <f>IF(AND(B454&gt;0,C454=""),"Ilmoita tuella rahoitettu osuus",IF(C454&gt;100,"Tuella rahoitettu osuus ei voi olla yli 100",IF(AND(B454&gt;0,G454=""),"Pitoaika puuttuu",IF(E454&gt;G454,"Keski-ikä ei voi olla suurempi kuin pitoaika",IF(AND(B454&gt;0,E454=""),"Keski-ikä puuttuu",IF(AND(B454&gt;0,OR(G454&lt;M454,G454&gt;N454)),"Syötetty pitoaika ei ole pitoaikavälin sisällä","OK"))))))</f>
        <v>OK</v>
      </c>
    </row>
    <row r="455" spans="1:15" ht="15.75" thickBot="1" x14ac:dyDescent="0.3">
      <c r="A455" s="38" t="s">
        <v>322</v>
      </c>
      <c r="B455" s="99"/>
      <c r="C455" s="55"/>
      <c r="D455" s="49">
        <f t="shared" si="211"/>
        <v>0</v>
      </c>
      <c r="E455" s="55"/>
      <c r="F455" s="55"/>
      <c r="G455" s="104"/>
      <c r="H455" s="57">
        <f>(D455*(K455+L455))/1000</f>
        <v>0</v>
      </c>
      <c r="I455" s="49">
        <f>IF(D455=0,0,H455*(1-E455/G455))</f>
        <v>0</v>
      </c>
      <c r="J455" s="49">
        <f t="shared" si="212"/>
        <v>0</v>
      </c>
      <c r="K455" s="53">
        <v>40600</v>
      </c>
      <c r="L455" s="49"/>
      <c r="M455" s="52">
        <v>20</v>
      </c>
      <c r="N455" s="52">
        <v>30</v>
      </c>
      <c r="O455" s="31" t="str">
        <f>IF(AND(B455&gt;0,C455=""),"Ilmoita tuella rahoitettu osuus",IF(C455&gt;100,"Tuella rahoitettu osuus ei voi olla yli 100",IF(AND(B455&gt;0,G455=""),"Pitoaika puuttuu",IF(E455&gt;G455,"Keski-ikä ei voi olla suurempi kuin pitoaika",IF(AND(B455&gt;0,E455=""),"Keski-ikä puuttuu",IF(AND(B455&gt;0,OR(G455&lt;M455,G455&gt;N455)),"Syötetty pitoaika ei ole pitoaikavälin sisällä","OK"))))))</f>
        <v>OK</v>
      </c>
    </row>
    <row r="456" spans="1:15" ht="15.75" thickBot="1" x14ac:dyDescent="0.3">
      <c r="A456" s="38" t="s">
        <v>323</v>
      </c>
      <c r="B456" s="99"/>
      <c r="C456" s="55"/>
      <c r="D456" s="49">
        <f t="shared" si="211"/>
        <v>0</v>
      </c>
      <c r="E456" s="55"/>
      <c r="F456" s="55"/>
      <c r="G456" s="104"/>
      <c r="H456" s="57">
        <f>(D456*(K456+L456))/1000</f>
        <v>0</v>
      </c>
      <c r="I456" s="49">
        <f>IF(D456=0,0,H456*(1-E456/G456))</f>
        <v>0</v>
      </c>
      <c r="J456" s="49">
        <f t="shared" si="212"/>
        <v>0</v>
      </c>
      <c r="K456" s="53">
        <v>7900</v>
      </c>
      <c r="L456" s="49"/>
      <c r="M456" s="52">
        <v>20</v>
      </c>
      <c r="N456" s="52">
        <v>30</v>
      </c>
      <c r="O456" s="31" t="str">
        <f>IF(AND(B456&gt;0,C456=""),"Ilmoita tuella rahoitettu osuus",IF(C456&gt;100,"Tuella rahoitettu osuus ei voi olla yli 100",IF(AND(B456&gt;0,G456=""),"Pitoaika puuttuu",IF(E456&gt;G456,"Keski-ikä ei voi olla suurempi kuin pitoaika",IF(AND(B456&gt;0,E456=""),"Keski-ikä puuttuu",IF(AND(B456&gt;0,OR(G456&lt;M456,G456&gt;N456)),"Syötetty pitoaika ei ole pitoaikavälin sisällä","OK"))))))</f>
        <v>OK</v>
      </c>
    </row>
    <row r="457" spans="1:15" ht="15.75" thickBot="1" x14ac:dyDescent="0.3">
      <c r="A457" s="10" t="s">
        <v>344</v>
      </c>
      <c r="B457" s="100"/>
      <c r="C457" s="101"/>
      <c r="D457" s="32"/>
      <c r="E457" s="101"/>
      <c r="F457" s="101"/>
      <c r="G457" s="105"/>
      <c r="K457" s="23"/>
      <c r="L457" s="22"/>
      <c r="M457" s="23"/>
      <c r="N457" s="23"/>
      <c r="O457"/>
    </row>
    <row r="458" spans="1:15" ht="15.75" thickBot="1" x14ac:dyDescent="0.3">
      <c r="A458" s="6" t="s">
        <v>345</v>
      </c>
      <c r="B458" s="100"/>
      <c r="C458" s="101"/>
      <c r="D458" s="32"/>
      <c r="E458" s="101"/>
      <c r="F458" s="101"/>
      <c r="G458" s="105"/>
      <c r="K458" s="24"/>
      <c r="L458" s="22"/>
      <c r="M458" s="24"/>
      <c r="N458" s="24"/>
      <c r="O458"/>
    </row>
    <row r="459" spans="1:15" ht="15.75" thickBot="1" x14ac:dyDescent="0.3">
      <c r="A459" s="38" t="s">
        <v>346</v>
      </c>
      <c r="B459" s="99"/>
      <c r="C459" s="55"/>
      <c r="D459" s="49">
        <f>B459*C459/100</f>
        <v>0</v>
      </c>
      <c r="E459" s="55"/>
      <c r="F459" s="55"/>
      <c r="G459" s="104"/>
      <c r="H459" s="57">
        <f>(D459*(K459+L459))/1000</f>
        <v>0</v>
      </c>
      <c r="I459" s="49">
        <f>IF(D459=0,0,H459*(1-E459/G459))</f>
        <v>0</v>
      </c>
      <c r="J459" s="49">
        <f>IF(H459=0,0,H459/G459)</f>
        <v>0</v>
      </c>
      <c r="K459" s="53">
        <v>38800</v>
      </c>
      <c r="L459" s="49"/>
      <c r="M459" s="52">
        <v>40</v>
      </c>
      <c r="N459" s="52">
        <v>50</v>
      </c>
      <c r="O459" s="31" t="str">
        <f>IF(AND(B459&gt;0,C459=""),"Ilmoita tuella rahoitettu osuus",IF(C459&gt;100,"Tuella rahoitettu osuus ei voi olla yli 100",IF(AND(B459&gt;0,G459=""),"Pitoaika puuttuu",IF(E459&gt;G459,"Keski-ikä ei voi olla suurempi kuin pitoaika",IF(AND(B459&gt;0,E459=""),"Keski-ikä puuttuu",IF(AND(B459&gt;0,OR(G459&lt;M459,G459&gt;N459)),"Syötetty pitoaika ei ole pitoaikavälin sisällä","OK"))))))</f>
        <v>OK</v>
      </c>
    </row>
    <row r="460" spans="1:15" ht="15.75" thickBot="1" x14ac:dyDescent="0.3">
      <c r="A460" s="6" t="s">
        <v>347</v>
      </c>
      <c r="B460" s="100"/>
      <c r="C460" s="101"/>
      <c r="D460" s="32"/>
      <c r="E460" s="101"/>
      <c r="F460" s="101"/>
      <c r="G460" s="105"/>
      <c r="K460" s="24"/>
      <c r="L460" s="22"/>
      <c r="M460" s="24"/>
      <c r="N460" s="24"/>
      <c r="O460"/>
    </row>
    <row r="461" spans="1:15" ht="15.75" thickBot="1" x14ac:dyDescent="0.3">
      <c r="A461" s="38" t="s">
        <v>348</v>
      </c>
      <c r="B461" s="99"/>
      <c r="C461" s="55"/>
      <c r="D461" s="49">
        <f t="shared" ref="D461:D470" si="213">B461*C461/100</f>
        <v>0</v>
      </c>
      <c r="E461" s="55"/>
      <c r="F461" s="55"/>
      <c r="G461" s="104"/>
      <c r="H461" s="57">
        <f t="shared" ref="H461:H470" si="214">(D461*(K461+L461))/1000</f>
        <v>0</v>
      </c>
      <c r="I461" s="49">
        <f t="shared" ref="I461:I470" si="215">IF(D461=0,0,H461*(1-E461/G461))</f>
        <v>0</v>
      </c>
      <c r="J461" s="49">
        <f t="shared" ref="J461:J470" si="216">IF(H461=0,0,H461/G461)</f>
        <v>0</v>
      </c>
      <c r="K461" s="53">
        <v>36000</v>
      </c>
      <c r="L461" s="49"/>
      <c r="M461" s="52">
        <v>40</v>
      </c>
      <c r="N461" s="52">
        <v>50</v>
      </c>
      <c r="O461" s="31" t="str">
        <f t="shared" ref="O461:O470" si="217">IF(AND(B461&gt;0,C461=""),"Ilmoita tuella rahoitettu osuus",IF(C461&gt;100,"Tuella rahoitettu osuus ei voi olla yli 100",IF(AND(B461&gt;0,G461=""),"Pitoaika puuttuu",IF(E461&gt;G461,"Keski-ikä ei voi olla suurempi kuin pitoaika",IF(AND(B461&gt;0,E461=""),"Keski-ikä puuttuu",IF(AND(B461&gt;0,OR(G461&lt;M461,G461&gt;N461)),"Syötetty pitoaika ei ole pitoaikavälin sisällä","OK"))))))</f>
        <v>OK</v>
      </c>
    </row>
    <row r="462" spans="1:15" ht="15.75" thickBot="1" x14ac:dyDescent="0.3">
      <c r="A462" s="38" t="s">
        <v>349</v>
      </c>
      <c r="B462" s="99"/>
      <c r="C462" s="55"/>
      <c r="D462" s="49">
        <f t="shared" si="213"/>
        <v>0</v>
      </c>
      <c r="E462" s="55"/>
      <c r="F462" s="55"/>
      <c r="G462" s="104"/>
      <c r="H462" s="57">
        <f t="shared" si="214"/>
        <v>0</v>
      </c>
      <c r="I462" s="49">
        <f t="shared" si="215"/>
        <v>0</v>
      </c>
      <c r="J462" s="49">
        <f t="shared" si="216"/>
        <v>0</v>
      </c>
      <c r="K462" s="53">
        <v>46200</v>
      </c>
      <c r="L462" s="49"/>
      <c r="M462" s="52">
        <v>40</v>
      </c>
      <c r="N462" s="52">
        <v>50</v>
      </c>
      <c r="O462" s="31" t="str">
        <f t="shared" si="217"/>
        <v>OK</v>
      </c>
    </row>
    <row r="463" spans="1:15" ht="15.75" thickBot="1" x14ac:dyDescent="0.3">
      <c r="A463" s="38" t="s">
        <v>350</v>
      </c>
      <c r="B463" s="99"/>
      <c r="C463" s="55"/>
      <c r="D463" s="49">
        <f t="shared" si="213"/>
        <v>0</v>
      </c>
      <c r="E463" s="55"/>
      <c r="F463" s="55"/>
      <c r="G463" s="104"/>
      <c r="H463" s="57">
        <f t="shared" si="214"/>
        <v>0</v>
      </c>
      <c r="I463" s="49">
        <f t="shared" si="215"/>
        <v>0</v>
      </c>
      <c r="J463" s="49">
        <f t="shared" si="216"/>
        <v>0</v>
      </c>
      <c r="K463" s="53">
        <v>59300</v>
      </c>
      <c r="L463" s="49"/>
      <c r="M463" s="52">
        <v>40</v>
      </c>
      <c r="N463" s="52">
        <v>50</v>
      </c>
      <c r="O463" s="31" t="str">
        <f t="shared" si="217"/>
        <v>OK</v>
      </c>
    </row>
    <row r="464" spans="1:15" ht="15.75" thickBot="1" x14ac:dyDescent="0.3">
      <c r="A464" s="38" t="s">
        <v>351</v>
      </c>
      <c r="B464" s="99"/>
      <c r="C464" s="55"/>
      <c r="D464" s="49">
        <f t="shared" si="213"/>
        <v>0</v>
      </c>
      <c r="E464" s="55"/>
      <c r="F464" s="55"/>
      <c r="G464" s="104"/>
      <c r="H464" s="57">
        <f t="shared" si="214"/>
        <v>0</v>
      </c>
      <c r="I464" s="49">
        <f t="shared" si="215"/>
        <v>0</v>
      </c>
      <c r="J464" s="49">
        <f t="shared" si="216"/>
        <v>0</v>
      </c>
      <c r="K464" s="53">
        <v>85700</v>
      </c>
      <c r="L464" s="49"/>
      <c r="M464" s="52">
        <v>40</v>
      </c>
      <c r="N464" s="52">
        <v>50</v>
      </c>
      <c r="O464" s="31" t="str">
        <f t="shared" si="217"/>
        <v>OK</v>
      </c>
    </row>
    <row r="465" spans="1:15" ht="15.75" thickBot="1" x14ac:dyDescent="0.3">
      <c r="A465" s="38" t="s">
        <v>352</v>
      </c>
      <c r="B465" s="99"/>
      <c r="C465" s="55"/>
      <c r="D465" s="49">
        <f t="shared" si="213"/>
        <v>0</v>
      </c>
      <c r="E465" s="55"/>
      <c r="F465" s="55"/>
      <c r="G465" s="104"/>
      <c r="H465" s="57">
        <f t="shared" si="214"/>
        <v>0</v>
      </c>
      <c r="I465" s="49">
        <f t="shared" si="215"/>
        <v>0</v>
      </c>
      <c r="J465" s="49">
        <f t="shared" si="216"/>
        <v>0</v>
      </c>
      <c r="K465" s="53">
        <v>118200</v>
      </c>
      <c r="L465" s="49"/>
      <c r="M465" s="52">
        <v>40</v>
      </c>
      <c r="N465" s="52">
        <v>50</v>
      </c>
      <c r="O465" s="31" t="str">
        <f t="shared" si="217"/>
        <v>OK</v>
      </c>
    </row>
    <row r="466" spans="1:15" ht="15.75" thickBot="1" x14ac:dyDescent="0.3">
      <c r="A466" s="38" t="s">
        <v>353</v>
      </c>
      <c r="B466" s="99"/>
      <c r="C466" s="55"/>
      <c r="D466" s="49">
        <f t="shared" si="213"/>
        <v>0</v>
      </c>
      <c r="E466" s="55"/>
      <c r="F466" s="55"/>
      <c r="G466" s="104"/>
      <c r="H466" s="57">
        <f t="shared" si="214"/>
        <v>0</v>
      </c>
      <c r="I466" s="49">
        <f t="shared" si="215"/>
        <v>0</v>
      </c>
      <c r="J466" s="49">
        <f t="shared" si="216"/>
        <v>0</v>
      </c>
      <c r="K466" s="53">
        <v>150600</v>
      </c>
      <c r="L466" s="49"/>
      <c r="M466" s="52">
        <v>40</v>
      </c>
      <c r="N466" s="52">
        <v>50</v>
      </c>
      <c r="O466" s="31" t="str">
        <f t="shared" si="217"/>
        <v>OK</v>
      </c>
    </row>
    <row r="467" spans="1:15" ht="15.75" thickBot="1" x14ac:dyDescent="0.3">
      <c r="A467" s="38" t="s">
        <v>354</v>
      </c>
      <c r="B467" s="99"/>
      <c r="C467" s="55"/>
      <c r="D467" s="49">
        <f t="shared" si="213"/>
        <v>0</v>
      </c>
      <c r="E467" s="55"/>
      <c r="F467" s="55"/>
      <c r="G467" s="104"/>
      <c r="H467" s="57">
        <f t="shared" si="214"/>
        <v>0</v>
      </c>
      <c r="I467" s="49">
        <f t="shared" si="215"/>
        <v>0</v>
      </c>
      <c r="J467" s="49">
        <f t="shared" si="216"/>
        <v>0</v>
      </c>
      <c r="K467" s="53">
        <v>3600</v>
      </c>
      <c r="L467" s="49"/>
      <c r="M467" s="52">
        <v>40</v>
      </c>
      <c r="N467" s="52">
        <v>50</v>
      </c>
      <c r="O467" s="31" t="str">
        <f t="shared" si="217"/>
        <v>OK</v>
      </c>
    </row>
    <row r="468" spans="1:15" ht="15.75" thickBot="1" x14ac:dyDescent="0.3">
      <c r="A468" s="38" t="s">
        <v>355</v>
      </c>
      <c r="B468" s="99"/>
      <c r="C468" s="55"/>
      <c r="D468" s="49">
        <f t="shared" si="213"/>
        <v>0</v>
      </c>
      <c r="E468" s="55"/>
      <c r="F468" s="55"/>
      <c r="G468" s="104"/>
      <c r="H468" s="57">
        <f t="shared" si="214"/>
        <v>0</v>
      </c>
      <c r="I468" s="49">
        <f t="shared" si="215"/>
        <v>0</v>
      </c>
      <c r="J468" s="49">
        <f t="shared" si="216"/>
        <v>0</v>
      </c>
      <c r="K468" s="53">
        <v>42200</v>
      </c>
      <c r="L468" s="49"/>
      <c r="M468" s="52">
        <v>40</v>
      </c>
      <c r="N468" s="52">
        <v>50</v>
      </c>
      <c r="O468" s="31" t="str">
        <f t="shared" si="217"/>
        <v>OK</v>
      </c>
    </row>
    <row r="469" spans="1:15" ht="15.75" thickBot="1" x14ac:dyDescent="0.3">
      <c r="A469" s="38" t="s">
        <v>356</v>
      </c>
      <c r="B469" s="99"/>
      <c r="C469" s="55"/>
      <c r="D469" s="49">
        <f t="shared" si="213"/>
        <v>0</v>
      </c>
      <c r="E469" s="55"/>
      <c r="F469" s="55"/>
      <c r="G469" s="104"/>
      <c r="H469" s="57">
        <f t="shared" si="214"/>
        <v>0</v>
      </c>
      <c r="I469" s="49">
        <f t="shared" si="215"/>
        <v>0</v>
      </c>
      <c r="J469" s="49">
        <f t="shared" si="216"/>
        <v>0</v>
      </c>
      <c r="K469" s="53">
        <v>11000</v>
      </c>
      <c r="L469" s="49"/>
      <c r="M469" s="52">
        <v>40</v>
      </c>
      <c r="N469" s="52">
        <v>50</v>
      </c>
      <c r="O469" s="31" t="str">
        <f t="shared" si="217"/>
        <v>OK</v>
      </c>
    </row>
    <row r="470" spans="1:15" ht="15.75" thickBot="1" x14ac:dyDescent="0.3">
      <c r="A470" s="38" t="s">
        <v>357</v>
      </c>
      <c r="B470" s="99"/>
      <c r="C470" s="55"/>
      <c r="D470" s="49">
        <f t="shared" si="213"/>
        <v>0</v>
      </c>
      <c r="E470" s="55"/>
      <c r="F470" s="55"/>
      <c r="G470" s="104"/>
      <c r="H470" s="57">
        <f t="shared" si="214"/>
        <v>0</v>
      </c>
      <c r="I470" s="49">
        <f t="shared" si="215"/>
        <v>0</v>
      </c>
      <c r="J470" s="49">
        <f t="shared" si="216"/>
        <v>0</v>
      </c>
      <c r="K470" s="53">
        <v>19600</v>
      </c>
      <c r="L470" s="49"/>
      <c r="M470" s="52">
        <v>40</v>
      </c>
      <c r="N470" s="52">
        <v>50</v>
      </c>
      <c r="O470" s="31" t="str">
        <f t="shared" si="217"/>
        <v>OK</v>
      </c>
    </row>
    <row r="471" spans="1:15" ht="15.75" thickBot="1" x14ac:dyDescent="0.3">
      <c r="A471" s="6" t="s">
        <v>358</v>
      </c>
      <c r="B471" s="100"/>
      <c r="C471" s="101"/>
      <c r="D471" s="32"/>
      <c r="E471" s="101"/>
      <c r="F471" s="101"/>
      <c r="G471" s="105"/>
      <c r="K471" s="24"/>
      <c r="L471" s="22"/>
      <c r="M471" s="24"/>
      <c r="N471" s="24"/>
      <c r="O471"/>
    </row>
    <row r="472" spans="1:15" ht="15.75" thickBot="1" x14ac:dyDescent="0.3">
      <c r="A472" s="44" t="s">
        <v>359</v>
      </c>
      <c r="B472" s="100"/>
      <c r="C472" s="101"/>
      <c r="D472" s="32"/>
      <c r="E472" s="101"/>
      <c r="F472" s="101"/>
      <c r="G472" s="105"/>
      <c r="K472" s="18"/>
      <c r="L472" s="22"/>
      <c r="M472" s="18"/>
      <c r="N472" s="18"/>
      <c r="O472"/>
    </row>
    <row r="473" spans="1:15" ht="15.75" thickBot="1" x14ac:dyDescent="0.3">
      <c r="A473" s="38" t="s">
        <v>360</v>
      </c>
      <c r="B473" s="99"/>
      <c r="C473" s="55"/>
      <c r="D473" s="49">
        <f t="shared" ref="D473:D475" si="218">B473*C473/100</f>
        <v>0</v>
      </c>
      <c r="E473" s="55"/>
      <c r="F473" s="55"/>
      <c r="G473" s="104"/>
      <c r="H473" s="57">
        <f>(D473*(K473+L473))/1000</f>
        <v>0</v>
      </c>
      <c r="I473" s="49">
        <f>IF(D473=0,0,H473*(1-E473/G473))</f>
        <v>0</v>
      </c>
      <c r="J473" s="49">
        <f t="shared" ref="J473:J475" si="219">IF(H473=0,0,H473/G473)</f>
        <v>0</v>
      </c>
      <c r="K473" s="53">
        <v>59200</v>
      </c>
      <c r="L473" s="49"/>
      <c r="M473" s="52">
        <v>40</v>
      </c>
      <c r="N473" s="52">
        <v>50</v>
      </c>
      <c r="O473" s="31" t="str">
        <f>IF(AND(B473&gt;0,C473=""),"Ilmoita tuella rahoitettu osuus",IF(C473&gt;100,"Tuella rahoitettu osuus ei voi olla yli 100",IF(AND(B473&gt;0,G473=""),"Pitoaika puuttuu",IF(E473&gt;G473,"Keski-ikä ei voi olla suurempi kuin pitoaika",IF(AND(B473&gt;0,E473=""),"Keski-ikä puuttuu",IF(AND(B473&gt;0,OR(G473&lt;M473,G473&gt;N473)),"Syötetty pitoaika ei ole pitoaikavälin sisällä","OK"))))))</f>
        <v>OK</v>
      </c>
    </row>
    <row r="474" spans="1:15" ht="15.75" thickBot="1" x14ac:dyDescent="0.3">
      <c r="A474" s="38" t="s">
        <v>361</v>
      </c>
      <c r="B474" s="99"/>
      <c r="C474" s="55"/>
      <c r="D474" s="49">
        <f t="shared" si="218"/>
        <v>0</v>
      </c>
      <c r="E474" s="55"/>
      <c r="F474" s="55"/>
      <c r="G474" s="104"/>
      <c r="H474" s="57">
        <f>(D474*(K474+L474))/1000</f>
        <v>0</v>
      </c>
      <c r="I474" s="49">
        <f>IF(D474=0,0,H474*(1-E474/G474))</f>
        <v>0</v>
      </c>
      <c r="J474" s="49">
        <f t="shared" si="219"/>
        <v>0</v>
      </c>
      <c r="K474" s="53">
        <v>71900</v>
      </c>
      <c r="L474" s="49"/>
      <c r="M474" s="52">
        <v>40</v>
      </c>
      <c r="N474" s="52">
        <v>50</v>
      </c>
      <c r="O474" s="31" t="str">
        <f>IF(AND(B474&gt;0,C474=""),"Ilmoita tuella rahoitettu osuus",IF(C474&gt;100,"Tuella rahoitettu osuus ei voi olla yli 100",IF(AND(B474&gt;0,G474=""),"Pitoaika puuttuu",IF(E474&gt;G474,"Keski-ikä ei voi olla suurempi kuin pitoaika",IF(AND(B474&gt;0,E474=""),"Keski-ikä puuttuu",IF(AND(B474&gt;0,OR(G474&lt;M474,G474&gt;N474)),"Syötetty pitoaika ei ole pitoaikavälin sisällä","OK"))))))</f>
        <v>OK</v>
      </c>
    </row>
    <row r="475" spans="1:15" ht="15.75" thickBot="1" x14ac:dyDescent="0.3">
      <c r="A475" s="38" t="s">
        <v>362</v>
      </c>
      <c r="B475" s="99"/>
      <c r="C475" s="55"/>
      <c r="D475" s="49">
        <f t="shared" si="218"/>
        <v>0</v>
      </c>
      <c r="E475" s="55"/>
      <c r="F475" s="55"/>
      <c r="G475" s="104"/>
      <c r="H475" s="57">
        <f>(D475*(K475+L475))/1000</f>
        <v>0</v>
      </c>
      <c r="I475" s="49">
        <f>IF(D475=0,0,H475*(1-E475/G475))</f>
        <v>0</v>
      </c>
      <c r="J475" s="49">
        <f t="shared" si="219"/>
        <v>0</v>
      </c>
      <c r="K475" s="53">
        <v>106700</v>
      </c>
      <c r="L475" s="49"/>
      <c r="M475" s="52">
        <v>40</v>
      </c>
      <c r="N475" s="52">
        <v>50</v>
      </c>
      <c r="O475" s="31" t="str">
        <f>IF(AND(B475&gt;0,C475=""),"Ilmoita tuella rahoitettu osuus",IF(C475&gt;100,"Tuella rahoitettu osuus ei voi olla yli 100",IF(AND(B475&gt;0,G475=""),"Pitoaika puuttuu",IF(E475&gt;G475,"Keski-ikä ei voi olla suurempi kuin pitoaika",IF(AND(B475&gt;0,E475=""),"Keski-ikä puuttuu",IF(AND(B475&gt;0,OR(G475&lt;M475,G475&gt;N475)),"Syötetty pitoaika ei ole pitoaikavälin sisällä","OK"))))))</f>
        <v>OK</v>
      </c>
    </row>
    <row r="476" spans="1:15" ht="15.75" thickBot="1" x14ac:dyDescent="0.3">
      <c r="A476" s="44" t="s">
        <v>363</v>
      </c>
      <c r="B476" s="100"/>
      <c r="C476" s="101"/>
      <c r="D476" s="32"/>
      <c r="E476" s="101"/>
      <c r="F476" s="101"/>
      <c r="G476" s="105"/>
      <c r="K476" s="18"/>
      <c r="L476" s="22"/>
      <c r="M476" s="18"/>
      <c r="N476" s="18"/>
      <c r="O476"/>
    </row>
    <row r="477" spans="1:15" ht="15.75" thickBot="1" x14ac:dyDescent="0.3">
      <c r="A477" s="38" t="s">
        <v>364</v>
      </c>
      <c r="B477" s="99"/>
      <c r="C477" s="55"/>
      <c r="D477" s="49">
        <f>B477*C477/100</f>
        <v>0</v>
      </c>
      <c r="E477" s="55"/>
      <c r="F477" s="55"/>
      <c r="G477" s="104"/>
      <c r="H477" s="57">
        <f>(D477*(K477+L477))/1000</f>
        <v>0</v>
      </c>
      <c r="I477" s="49">
        <f>IF(D477=0,0,H477*(1-E477/G477))</f>
        <v>0</v>
      </c>
      <c r="J477" s="49">
        <f>IF(H477=0,0,H477/G477)</f>
        <v>0</v>
      </c>
      <c r="K477" s="53">
        <v>39400</v>
      </c>
      <c r="L477" s="49"/>
      <c r="M477" s="52">
        <v>40</v>
      </c>
      <c r="N477" s="52">
        <v>50</v>
      </c>
      <c r="O477" s="31" t="str">
        <f>IF(AND(B477&gt;0,C477=""),"Ilmoita tuella rahoitettu osuus",IF(C477&gt;100,"Tuella rahoitettu osuus ei voi olla yli 100",IF(AND(B477&gt;0,G477=""),"Pitoaika puuttuu",IF(E477&gt;G477,"Keski-ikä ei voi olla suurempi kuin pitoaika",IF(AND(B477&gt;0,E477=""),"Keski-ikä puuttuu",IF(AND(B477&gt;0,OR(G477&lt;M477,G477&gt;N477)),"Syötetty pitoaika ei ole pitoaikavälin sisällä","OK"))))))</f>
        <v>OK</v>
      </c>
    </row>
    <row r="478" spans="1:15" ht="15.75" thickBot="1" x14ac:dyDescent="0.3">
      <c r="A478" s="44" t="s">
        <v>365</v>
      </c>
      <c r="B478" s="100"/>
      <c r="C478" s="101"/>
      <c r="D478" s="32"/>
      <c r="E478" s="101"/>
      <c r="F478" s="101"/>
      <c r="G478" s="105"/>
      <c r="K478" s="18"/>
      <c r="L478" s="22"/>
      <c r="M478" s="18"/>
      <c r="N478" s="18"/>
      <c r="O478"/>
    </row>
    <row r="479" spans="1:15" ht="15.75" thickBot="1" x14ac:dyDescent="0.3">
      <c r="A479" s="38" t="s">
        <v>366</v>
      </c>
      <c r="B479" s="99"/>
      <c r="C479" s="55"/>
      <c r="D479" s="49">
        <f>B479*C479/100</f>
        <v>0</v>
      </c>
      <c r="E479" s="55"/>
      <c r="F479" s="55"/>
      <c r="G479" s="104"/>
      <c r="H479" s="57">
        <f>(D479*(K479+L479))/1000</f>
        <v>0</v>
      </c>
      <c r="I479" s="49">
        <f>IF(D479=0,0,H479*(1-E479/G479))</f>
        <v>0</v>
      </c>
      <c r="J479" s="49">
        <f>IF(H479=0,0,H479/G479)</f>
        <v>0</v>
      </c>
      <c r="K479" s="53">
        <v>15200</v>
      </c>
      <c r="L479" s="49"/>
      <c r="M479" s="52">
        <v>25</v>
      </c>
      <c r="N479" s="52">
        <v>40</v>
      </c>
      <c r="O479" s="31" t="str">
        <f>IF(AND(B479&gt;0,C479=""),"Ilmoita tuella rahoitettu osuus",IF(C479&gt;100,"Tuella rahoitettu osuus ei voi olla yli 100",IF(AND(B479&gt;0,G479=""),"Pitoaika puuttuu",IF(E479&gt;G479,"Keski-ikä ei voi olla suurempi kuin pitoaika",IF(AND(B479&gt;0,E479=""),"Keski-ikä puuttuu",IF(AND(B479&gt;0,OR(G479&lt;M479,G479&gt;N479)),"Syötetty pitoaika ei ole pitoaikavälin sisällä","OK"))))))</f>
        <v>OK</v>
      </c>
    </row>
    <row r="480" spans="1:15" ht="15.75" thickBot="1" x14ac:dyDescent="0.3">
      <c r="A480" s="44" t="s">
        <v>367</v>
      </c>
      <c r="B480" s="100"/>
      <c r="C480" s="101"/>
      <c r="D480" s="32"/>
      <c r="E480" s="101"/>
      <c r="F480" s="101"/>
      <c r="G480" s="105"/>
      <c r="K480" s="18"/>
      <c r="L480" s="22"/>
      <c r="M480" s="18"/>
      <c r="N480" s="18"/>
      <c r="O480"/>
    </row>
    <row r="481" spans="1:15" ht="15.75" thickBot="1" x14ac:dyDescent="0.3">
      <c r="A481" s="38" t="s">
        <v>368</v>
      </c>
      <c r="B481" s="99"/>
      <c r="C481" s="55"/>
      <c r="D481" s="49">
        <f>B481*C481/100</f>
        <v>0</v>
      </c>
      <c r="E481" s="55"/>
      <c r="F481" s="55"/>
      <c r="G481" s="104"/>
      <c r="H481" s="57">
        <f>(D481*(K481+L481))/1000</f>
        <v>0</v>
      </c>
      <c r="I481" s="49">
        <f>IF(D481=0,0,H481*(1-E481/G481))</f>
        <v>0</v>
      </c>
      <c r="J481" s="49">
        <f>IF(H481=0,0,H481/G481)</f>
        <v>0</v>
      </c>
      <c r="K481" s="53">
        <v>18200</v>
      </c>
      <c r="L481" s="49"/>
      <c r="M481" s="52">
        <v>40</v>
      </c>
      <c r="N481" s="52">
        <v>50</v>
      </c>
      <c r="O481" s="31" t="str">
        <f>IF(AND(B481&gt;0,C481=""),"Ilmoita tuella rahoitettu osuus",IF(C481&gt;100,"Tuella rahoitettu osuus ei voi olla yli 100",IF(AND(B481&gt;0,G481=""),"Pitoaika puuttuu",IF(E481&gt;G481,"Keski-ikä ei voi olla suurempi kuin pitoaika",IF(AND(B481&gt;0,E481=""),"Keski-ikä puuttuu",IF(AND(B481&gt;0,OR(G481&lt;M481,G481&gt;N481)),"Syötetty pitoaika ei ole pitoaikavälin sisällä","OK"))))))</f>
        <v>OK</v>
      </c>
    </row>
    <row r="482" spans="1:15" ht="15.75" thickBot="1" x14ac:dyDescent="0.3">
      <c r="A482" s="6" t="s">
        <v>369</v>
      </c>
      <c r="B482" s="100"/>
      <c r="C482" s="101"/>
      <c r="D482" s="32"/>
      <c r="E482" s="101"/>
      <c r="F482" s="101"/>
      <c r="G482" s="105"/>
      <c r="K482" s="24"/>
      <c r="L482" s="22"/>
      <c r="M482" s="24"/>
      <c r="N482" s="24"/>
      <c r="O482"/>
    </row>
    <row r="483" spans="1:15" ht="23.25" thickBot="1" x14ac:dyDescent="0.3">
      <c r="A483" s="44" t="s">
        <v>370</v>
      </c>
      <c r="B483" s="100"/>
      <c r="C483" s="101"/>
      <c r="D483" s="32"/>
      <c r="E483" s="101"/>
      <c r="F483" s="101"/>
      <c r="G483" s="105"/>
      <c r="K483" s="18"/>
      <c r="L483" s="22"/>
      <c r="M483" s="18"/>
      <c r="N483" s="18"/>
      <c r="O483"/>
    </row>
    <row r="484" spans="1:15" ht="15.75" thickBot="1" x14ac:dyDescent="0.3">
      <c r="A484" s="38" t="s">
        <v>371</v>
      </c>
      <c r="B484" s="99"/>
      <c r="C484" s="55"/>
      <c r="D484" s="49">
        <f>B484*C484/100</f>
        <v>0</v>
      </c>
      <c r="E484" s="55"/>
      <c r="F484" s="55"/>
      <c r="G484" s="104"/>
      <c r="H484" s="57">
        <f>(D484*(K484+L484))/1000</f>
        <v>0</v>
      </c>
      <c r="I484" s="49">
        <f>IF(D484=0,0,H484*(1-E484/G484))</f>
        <v>0</v>
      </c>
      <c r="J484" s="49">
        <f>IF(H484=0,0,H484/G484)</f>
        <v>0</v>
      </c>
      <c r="K484" s="53">
        <v>10500</v>
      </c>
      <c r="L484" s="49"/>
      <c r="M484" s="52">
        <v>40</v>
      </c>
      <c r="N484" s="52">
        <v>50</v>
      </c>
      <c r="O484" s="31" t="str">
        <f>IF(AND(B484&gt;0,C484=""),"Ilmoita tuella rahoitettu osuus",IF(C484&gt;100,"Tuella rahoitettu osuus ei voi olla yli 100",IF(AND(B484&gt;0,G484=""),"Pitoaika puuttuu",IF(E484&gt;G484,"Keski-ikä ei voi olla suurempi kuin pitoaika",IF(AND(B484&gt;0,E484=""),"Keski-ikä puuttuu",IF(AND(B484&gt;0,OR(G484&lt;M484,G484&gt;N484)),"Syötetty pitoaika ei ole pitoaikavälin sisällä","OK"))))))</f>
        <v>OK</v>
      </c>
    </row>
    <row r="485" spans="1:15" ht="15.75" thickBot="1" x14ac:dyDescent="0.3">
      <c r="A485" s="44" t="s">
        <v>372</v>
      </c>
      <c r="B485" s="100"/>
      <c r="C485" s="101"/>
      <c r="D485" s="32"/>
      <c r="E485" s="101"/>
      <c r="F485" s="101"/>
      <c r="G485" s="105"/>
      <c r="K485" s="18"/>
      <c r="L485" s="22"/>
      <c r="M485" s="18"/>
      <c r="N485" s="18"/>
      <c r="O485"/>
    </row>
    <row r="486" spans="1:15" ht="15.75" thickBot="1" x14ac:dyDescent="0.3">
      <c r="A486" s="38" t="s">
        <v>373</v>
      </c>
      <c r="B486" s="99"/>
      <c r="C486" s="55"/>
      <c r="D486" s="49">
        <f t="shared" ref="D486:D488" si="220">B486*C486/100</f>
        <v>0</v>
      </c>
      <c r="E486" s="55"/>
      <c r="F486" s="55"/>
      <c r="G486" s="104"/>
      <c r="H486" s="57">
        <f>(D486*(K486+L486))/1000</f>
        <v>0</v>
      </c>
      <c r="I486" s="49">
        <f>IF(D486=0,0,H486*(1-E486/G486))</f>
        <v>0</v>
      </c>
      <c r="J486" s="49">
        <f t="shared" ref="J486:J488" si="221">IF(H486=0,0,H486/G486)</f>
        <v>0</v>
      </c>
      <c r="K486" s="53">
        <v>11400</v>
      </c>
      <c r="L486" s="49"/>
      <c r="M486" s="52">
        <v>40</v>
      </c>
      <c r="N486" s="52">
        <v>50</v>
      </c>
      <c r="O486" s="31" t="str">
        <f>IF(AND(B486&gt;0,C486=""),"Ilmoita tuella rahoitettu osuus",IF(C486&gt;100,"Tuella rahoitettu osuus ei voi olla yli 100",IF(AND(B486&gt;0,G486=""),"Pitoaika puuttuu",IF(E486&gt;G486,"Keski-ikä ei voi olla suurempi kuin pitoaika",IF(AND(B486&gt;0,E486=""),"Keski-ikä puuttuu",IF(AND(B486&gt;0,OR(G486&lt;M486,G486&gt;N486)),"Syötetty pitoaika ei ole pitoaikavälin sisällä","OK"))))))</f>
        <v>OK</v>
      </c>
    </row>
    <row r="487" spans="1:15" ht="15.75" thickBot="1" x14ac:dyDescent="0.3">
      <c r="A487" s="38" t="s">
        <v>374</v>
      </c>
      <c r="B487" s="99"/>
      <c r="C487" s="55"/>
      <c r="D487" s="49">
        <f t="shared" si="220"/>
        <v>0</v>
      </c>
      <c r="E487" s="55"/>
      <c r="F487" s="55"/>
      <c r="G487" s="104"/>
      <c r="H487" s="57">
        <f>(D487*(K487+L487))/1000</f>
        <v>0</v>
      </c>
      <c r="I487" s="49">
        <f>IF(D487=0,0,H487*(1-E487/G487))</f>
        <v>0</v>
      </c>
      <c r="J487" s="49">
        <f t="shared" si="221"/>
        <v>0</v>
      </c>
      <c r="K487" s="53">
        <v>12700</v>
      </c>
      <c r="L487" s="49"/>
      <c r="M487" s="52">
        <v>40</v>
      </c>
      <c r="N487" s="52">
        <v>50</v>
      </c>
      <c r="O487" s="31" t="str">
        <f>IF(AND(B487&gt;0,C487=""),"Ilmoita tuella rahoitettu osuus",IF(C487&gt;100,"Tuella rahoitettu osuus ei voi olla yli 100",IF(AND(B487&gt;0,G487=""),"Pitoaika puuttuu",IF(E487&gt;G487,"Keski-ikä ei voi olla suurempi kuin pitoaika",IF(AND(B487&gt;0,E487=""),"Keski-ikä puuttuu",IF(AND(B487&gt;0,OR(G487&lt;M487,G487&gt;N487)),"Syötetty pitoaika ei ole pitoaikavälin sisällä","OK"))))))</f>
        <v>OK</v>
      </c>
    </row>
    <row r="488" spans="1:15" ht="15.75" thickBot="1" x14ac:dyDescent="0.3">
      <c r="A488" s="38" t="s">
        <v>375</v>
      </c>
      <c r="B488" s="99"/>
      <c r="C488" s="55"/>
      <c r="D488" s="49">
        <f t="shared" si="220"/>
        <v>0</v>
      </c>
      <c r="E488" s="55"/>
      <c r="F488" s="55"/>
      <c r="G488" s="104"/>
      <c r="H488" s="57">
        <f>(D488*(K488+L488))/1000</f>
        <v>0</v>
      </c>
      <c r="I488" s="49">
        <f>IF(D488=0,0,H488*(1-E488/G488))</f>
        <v>0</v>
      </c>
      <c r="J488" s="49">
        <f t="shared" si="221"/>
        <v>0</v>
      </c>
      <c r="K488" s="53">
        <v>14700</v>
      </c>
      <c r="L488" s="49"/>
      <c r="M488" s="52">
        <v>40</v>
      </c>
      <c r="N488" s="52">
        <v>50</v>
      </c>
      <c r="O488" s="31" t="str">
        <f>IF(AND(B488&gt;0,C488=""),"Ilmoita tuella rahoitettu osuus",IF(C488&gt;100,"Tuella rahoitettu osuus ei voi olla yli 100",IF(AND(B488&gt;0,G488=""),"Pitoaika puuttuu",IF(E488&gt;G488,"Keski-ikä ei voi olla suurempi kuin pitoaika",IF(AND(B488&gt;0,E488=""),"Keski-ikä puuttuu",IF(AND(B488&gt;0,OR(G488&lt;M488,G488&gt;N488)),"Syötetty pitoaika ei ole pitoaikavälin sisällä","OK"))))))</f>
        <v>OK</v>
      </c>
    </row>
    <row r="489" spans="1:15" ht="15.75" thickBot="1" x14ac:dyDescent="0.3">
      <c r="A489" s="44" t="s">
        <v>376</v>
      </c>
      <c r="B489" s="100"/>
      <c r="C489" s="101"/>
      <c r="D489" s="32"/>
      <c r="E489" s="101"/>
      <c r="F489" s="101"/>
      <c r="G489" s="105"/>
      <c r="K489" s="18"/>
      <c r="L489" s="22"/>
      <c r="M489" s="18"/>
      <c r="N489" s="18"/>
      <c r="O489"/>
    </row>
    <row r="490" spans="1:15" ht="15.75" thickBot="1" x14ac:dyDescent="0.3">
      <c r="A490" s="38" t="s">
        <v>377</v>
      </c>
      <c r="B490" s="99"/>
      <c r="C490" s="55"/>
      <c r="D490" s="49">
        <f>B490*C490/100</f>
        <v>0</v>
      </c>
      <c r="E490" s="55"/>
      <c r="F490" s="55"/>
      <c r="G490" s="104"/>
      <c r="H490" s="57">
        <f>(D490*(K490+L490))/1000</f>
        <v>0</v>
      </c>
      <c r="I490" s="49">
        <f>IF(D490=0,0,H490*(1-E490/G490))</f>
        <v>0</v>
      </c>
      <c r="J490" s="49">
        <f>IF(H490=0,0,H490/G490)</f>
        <v>0</v>
      </c>
      <c r="K490" s="53">
        <v>22000</v>
      </c>
      <c r="L490" s="49"/>
      <c r="M490" s="52">
        <v>40</v>
      </c>
      <c r="N490" s="52">
        <v>50</v>
      </c>
      <c r="O490" s="31" t="str">
        <f>IF(AND(B490&gt;0,C490=""),"Ilmoita tuella rahoitettu osuus",IF(C490&gt;100,"Tuella rahoitettu osuus ei voi olla yli 100",IF(AND(B490&gt;0,G490=""),"Pitoaika puuttuu",IF(E490&gt;G490,"Keski-ikä ei voi olla suurempi kuin pitoaika",IF(AND(B490&gt;0,E490=""),"Keski-ikä puuttuu",IF(AND(B490&gt;0,OR(G490&lt;M490,G490&gt;N490)),"Syötetty pitoaika ei ole pitoaikavälin sisällä","OK"))))))</f>
        <v>OK</v>
      </c>
    </row>
    <row r="491" spans="1:15" ht="15.75" thickBot="1" x14ac:dyDescent="0.3">
      <c r="A491" s="10" t="s">
        <v>378</v>
      </c>
      <c r="B491" s="100"/>
      <c r="C491" s="101"/>
      <c r="D491" s="32"/>
      <c r="E491" s="101"/>
      <c r="F491" s="101"/>
      <c r="G491" s="105"/>
      <c r="K491" s="19"/>
      <c r="L491" s="22"/>
      <c r="M491" s="18"/>
      <c r="N491" s="18"/>
      <c r="O491"/>
    </row>
    <row r="492" spans="1:15" ht="15.75" thickBot="1" x14ac:dyDescent="0.3">
      <c r="A492" s="6" t="s">
        <v>379</v>
      </c>
      <c r="B492" s="100"/>
      <c r="C492" s="101"/>
      <c r="D492" s="32"/>
      <c r="E492" s="101"/>
      <c r="F492" s="101"/>
      <c r="G492" s="105"/>
      <c r="K492" s="24"/>
      <c r="L492" s="22"/>
      <c r="M492" s="24"/>
      <c r="N492" s="24"/>
      <c r="O492"/>
    </row>
    <row r="493" spans="1:15" ht="15.75" thickBot="1" x14ac:dyDescent="0.3">
      <c r="A493" s="44" t="s">
        <v>380</v>
      </c>
      <c r="B493" s="100"/>
      <c r="C493" s="101"/>
      <c r="D493" s="32"/>
      <c r="E493" s="101"/>
      <c r="F493" s="101"/>
      <c r="G493" s="105"/>
      <c r="K493" s="18"/>
      <c r="L493" s="22"/>
      <c r="M493" s="18"/>
      <c r="N493" s="18"/>
      <c r="O493"/>
    </row>
    <row r="494" spans="1:15" ht="15.75" thickBot="1" x14ac:dyDescent="0.3">
      <c r="A494" s="38" t="s">
        <v>381</v>
      </c>
      <c r="B494" s="99"/>
      <c r="C494" s="55"/>
      <c r="D494" s="49">
        <f t="shared" ref="D494:D501" si="222">B494*C494/100</f>
        <v>0</v>
      </c>
      <c r="E494" s="55"/>
      <c r="F494" s="55"/>
      <c r="G494" s="104"/>
      <c r="H494" s="57">
        <f t="shared" ref="H494:H501" si="223">(D494*(K494+L494))/1000</f>
        <v>0</v>
      </c>
      <c r="I494" s="49">
        <f t="shared" ref="I494:I501" si="224">IF(D494=0,0,H494*(1-E494/G494))</f>
        <v>0</v>
      </c>
      <c r="J494" s="49">
        <f t="shared" ref="J494:J501" si="225">IF(H494=0,0,H494/G494)</f>
        <v>0</v>
      </c>
      <c r="K494" s="53">
        <v>230900</v>
      </c>
      <c r="L494" s="49"/>
      <c r="M494" s="52">
        <v>40</v>
      </c>
      <c r="N494" s="52">
        <v>50</v>
      </c>
      <c r="O494" s="31" t="str">
        <f t="shared" ref="O494:O501" si="226">IF(AND(B494&gt;0,C494=""),"Ilmoita tuella rahoitettu osuus",IF(C494&gt;100,"Tuella rahoitettu osuus ei voi olla yli 100",IF(AND(B494&gt;0,G494=""),"Pitoaika puuttuu",IF(E494&gt;G494,"Keski-ikä ei voi olla suurempi kuin pitoaika",IF(AND(B494&gt;0,E494=""),"Keski-ikä puuttuu",IF(AND(B494&gt;0,OR(G494&lt;M494,G494&gt;N494)),"Syötetty pitoaika ei ole pitoaikavälin sisällä","OK"))))))</f>
        <v>OK</v>
      </c>
    </row>
    <row r="495" spans="1:15" ht="15.75" thickBot="1" x14ac:dyDescent="0.3">
      <c r="A495" s="38" t="s">
        <v>382</v>
      </c>
      <c r="B495" s="99"/>
      <c r="C495" s="55"/>
      <c r="D495" s="49">
        <f t="shared" si="222"/>
        <v>0</v>
      </c>
      <c r="E495" s="55"/>
      <c r="F495" s="55"/>
      <c r="G495" s="104"/>
      <c r="H495" s="57">
        <f t="shared" si="223"/>
        <v>0</v>
      </c>
      <c r="I495" s="49">
        <f t="shared" si="224"/>
        <v>0</v>
      </c>
      <c r="J495" s="49">
        <f t="shared" si="225"/>
        <v>0</v>
      </c>
      <c r="K495" s="53">
        <v>298800</v>
      </c>
      <c r="L495" s="49"/>
      <c r="M495" s="52">
        <v>40</v>
      </c>
      <c r="N495" s="52">
        <v>50</v>
      </c>
      <c r="O495" s="31" t="str">
        <f t="shared" si="226"/>
        <v>OK</v>
      </c>
    </row>
    <row r="496" spans="1:15" ht="15.75" thickBot="1" x14ac:dyDescent="0.3">
      <c r="A496" s="38" t="s">
        <v>383</v>
      </c>
      <c r="B496" s="99"/>
      <c r="C496" s="55"/>
      <c r="D496" s="49">
        <f t="shared" si="222"/>
        <v>0</v>
      </c>
      <c r="E496" s="55"/>
      <c r="F496" s="55"/>
      <c r="G496" s="104"/>
      <c r="H496" s="57">
        <f t="shared" si="223"/>
        <v>0</v>
      </c>
      <c r="I496" s="49">
        <f t="shared" si="224"/>
        <v>0</v>
      </c>
      <c r="J496" s="49">
        <f t="shared" si="225"/>
        <v>0</v>
      </c>
      <c r="K496" s="53">
        <v>400700</v>
      </c>
      <c r="L496" s="49"/>
      <c r="M496" s="52">
        <v>40</v>
      </c>
      <c r="N496" s="52">
        <v>50</v>
      </c>
      <c r="O496" s="31" t="str">
        <f t="shared" si="226"/>
        <v>OK</v>
      </c>
    </row>
    <row r="497" spans="1:15" ht="15.75" thickBot="1" x14ac:dyDescent="0.3">
      <c r="A497" s="38" t="s">
        <v>384</v>
      </c>
      <c r="B497" s="99"/>
      <c r="C497" s="55"/>
      <c r="D497" s="49">
        <f t="shared" si="222"/>
        <v>0</v>
      </c>
      <c r="E497" s="55"/>
      <c r="F497" s="55"/>
      <c r="G497" s="104"/>
      <c r="H497" s="57">
        <f t="shared" si="223"/>
        <v>0</v>
      </c>
      <c r="I497" s="49">
        <f t="shared" si="224"/>
        <v>0</v>
      </c>
      <c r="J497" s="49">
        <f t="shared" si="225"/>
        <v>0</v>
      </c>
      <c r="K497" s="53">
        <v>468600</v>
      </c>
      <c r="L497" s="49"/>
      <c r="M497" s="52">
        <v>40</v>
      </c>
      <c r="N497" s="52">
        <v>50</v>
      </c>
      <c r="O497" s="31" t="str">
        <f t="shared" si="226"/>
        <v>OK</v>
      </c>
    </row>
    <row r="498" spans="1:15" ht="15.75" thickBot="1" x14ac:dyDescent="0.3">
      <c r="A498" s="38" t="s">
        <v>385</v>
      </c>
      <c r="B498" s="99"/>
      <c r="C498" s="55"/>
      <c r="D498" s="49">
        <f t="shared" si="222"/>
        <v>0</v>
      </c>
      <c r="E498" s="55"/>
      <c r="F498" s="55"/>
      <c r="G498" s="104"/>
      <c r="H498" s="57">
        <f t="shared" si="223"/>
        <v>0</v>
      </c>
      <c r="I498" s="49">
        <f t="shared" si="224"/>
        <v>0</v>
      </c>
      <c r="J498" s="49">
        <f t="shared" si="225"/>
        <v>0</v>
      </c>
      <c r="K498" s="53">
        <v>553500</v>
      </c>
      <c r="L498" s="49"/>
      <c r="M498" s="52">
        <v>40</v>
      </c>
      <c r="N498" s="52">
        <v>50</v>
      </c>
      <c r="O498" s="31" t="str">
        <f t="shared" si="226"/>
        <v>OK</v>
      </c>
    </row>
    <row r="499" spans="1:15" ht="15.75" thickBot="1" x14ac:dyDescent="0.3">
      <c r="A499" s="38" t="s">
        <v>386</v>
      </c>
      <c r="B499" s="99"/>
      <c r="C499" s="55"/>
      <c r="D499" s="49">
        <f t="shared" si="222"/>
        <v>0</v>
      </c>
      <c r="E499" s="55"/>
      <c r="F499" s="55"/>
      <c r="G499" s="104"/>
      <c r="H499" s="57">
        <f t="shared" si="223"/>
        <v>0</v>
      </c>
      <c r="I499" s="49">
        <f t="shared" si="224"/>
        <v>0</v>
      </c>
      <c r="J499" s="49">
        <f t="shared" si="225"/>
        <v>0</v>
      </c>
      <c r="K499" s="53">
        <v>638400</v>
      </c>
      <c r="L499" s="49"/>
      <c r="M499" s="52">
        <v>40</v>
      </c>
      <c r="N499" s="52">
        <v>50</v>
      </c>
      <c r="O499" s="31" t="str">
        <f t="shared" si="226"/>
        <v>OK</v>
      </c>
    </row>
    <row r="500" spans="1:15" ht="15.75" thickBot="1" x14ac:dyDescent="0.3">
      <c r="A500" s="38" t="s">
        <v>387</v>
      </c>
      <c r="B500" s="99"/>
      <c r="C500" s="55"/>
      <c r="D500" s="49">
        <f t="shared" si="222"/>
        <v>0</v>
      </c>
      <c r="E500" s="55"/>
      <c r="F500" s="55"/>
      <c r="G500" s="104"/>
      <c r="H500" s="57">
        <f t="shared" si="223"/>
        <v>0</v>
      </c>
      <c r="I500" s="49">
        <f t="shared" si="224"/>
        <v>0</v>
      </c>
      <c r="J500" s="49">
        <f t="shared" si="225"/>
        <v>0</v>
      </c>
      <c r="K500" s="53">
        <v>808200</v>
      </c>
      <c r="L500" s="49"/>
      <c r="M500" s="52">
        <v>40</v>
      </c>
      <c r="N500" s="52">
        <v>50</v>
      </c>
      <c r="O500" s="31" t="str">
        <f t="shared" si="226"/>
        <v>OK</v>
      </c>
    </row>
    <row r="501" spans="1:15" ht="15.75" thickBot="1" x14ac:dyDescent="0.3">
      <c r="A501" s="38" t="s">
        <v>388</v>
      </c>
      <c r="B501" s="99"/>
      <c r="C501" s="55"/>
      <c r="D501" s="49">
        <f t="shared" si="222"/>
        <v>0</v>
      </c>
      <c r="E501" s="55"/>
      <c r="F501" s="55"/>
      <c r="G501" s="104"/>
      <c r="H501" s="57">
        <f t="shared" si="223"/>
        <v>0</v>
      </c>
      <c r="I501" s="49">
        <f t="shared" si="224"/>
        <v>0</v>
      </c>
      <c r="J501" s="49">
        <f t="shared" si="225"/>
        <v>0</v>
      </c>
      <c r="K501" s="53">
        <v>978100</v>
      </c>
      <c r="L501" s="49"/>
      <c r="M501" s="52">
        <v>40</v>
      </c>
      <c r="N501" s="52">
        <v>50</v>
      </c>
      <c r="O501" s="31" t="str">
        <f t="shared" si="226"/>
        <v>OK</v>
      </c>
    </row>
    <row r="502" spans="1:15" ht="15.75" thickBot="1" x14ac:dyDescent="0.3">
      <c r="A502" s="45" t="s">
        <v>389</v>
      </c>
      <c r="B502" s="100"/>
      <c r="C502" s="101"/>
      <c r="D502" s="32"/>
      <c r="E502" s="101"/>
      <c r="F502" s="101"/>
      <c r="G502" s="105"/>
      <c r="K502" s="18"/>
      <c r="L502" s="22"/>
      <c r="M502" s="18"/>
      <c r="N502" s="18"/>
      <c r="O502"/>
    </row>
    <row r="503" spans="1:15" ht="15.75" thickBot="1" x14ac:dyDescent="0.3">
      <c r="A503" s="38" t="s">
        <v>390</v>
      </c>
      <c r="B503" s="99"/>
      <c r="C503" s="55"/>
      <c r="D503" s="49">
        <f>B503*C503/100</f>
        <v>0</v>
      </c>
      <c r="E503" s="55"/>
      <c r="F503" s="55"/>
      <c r="G503" s="104"/>
      <c r="H503" s="57">
        <f>(D503*(K503+L503))/1000</f>
        <v>0</v>
      </c>
      <c r="I503" s="49">
        <f>IF(D503=0,0,H503*(1-E503/G503))</f>
        <v>0</v>
      </c>
      <c r="J503" s="49">
        <f>IF(H503=0,0,H503/G503)</f>
        <v>0</v>
      </c>
      <c r="K503" s="53">
        <v>38000</v>
      </c>
      <c r="L503" s="49"/>
      <c r="M503" s="52">
        <v>40</v>
      </c>
      <c r="N503" s="52">
        <v>50</v>
      </c>
      <c r="O503" s="31" t="str">
        <f>IF(AND(B503&gt;0,C503=""),"Ilmoita tuella rahoitettu osuus",IF(C503&gt;100,"Tuella rahoitettu osuus ei voi olla yli 100",IF(AND(B503&gt;0,G503=""),"Pitoaika puuttuu",IF(E503&gt;G503,"Keski-ikä ei voi olla suurempi kuin pitoaika",IF(AND(B503&gt;0,E503=""),"Keski-ikä puuttuu",IF(AND(B503&gt;0,OR(G503&lt;M503,G503&gt;N503)),"Syötetty pitoaika ei ole pitoaikavälin sisällä","OK"))))))</f>
        <v>OK</v>
      </c>
    </row>
    <row r="504" spans="1:15" ht="15.75" thickBot="1" x14ac:dyDescent="0.3">
      <c r="A504" s="12" t="s">
        <v>391</v>
      </c>
      <c r="B504" s="100"/>
      <c r="C504" s="101"/>
      <c r="D504" s="32"/>
      <c r="E504" s="101"/>
      <c r="F504" s="101"/>
      <c r="G504" s="105"/>
      <c r="K504" s="18"/>
      <c r="L504" s="22"/>
      <c r="M504" s="18"/>
      <c r="N504" s="18"/>
      <c r="O504"/>
    </row>
    <row r="505" spans="1:15" ht="15.75" thickBot="1" x14ac:dyDescent="0.3">
      <c r="A505" s="13" t="s">
        <v>392</v>
      </c>
      <c r="B505" s="100"/>
      <c r="C505" s="101"/>
      <c r="D505" s="32"/>
      <c r="E505" s="101"/>
      <c r="F505" s="101"/>
      <c r="G505" s="105"/>
      <c r="K505" s="23"/>
      <c r="L505" s="22"/>
      <c r="M505" s="23"/>
      <c r="N505" s="23"/>
      <c r="O505"/>
    </row>
    <row r="506" spans="1:15" ht="15.75" thickBot="1" x14ac:dyDescent="0.3">
      <c r="A506" s="38" t="s">
        <v>393</v>
      </c>
      <c r="B506" s="99"/>
      <c r="C506" s="55"/>
      <c r="D506" s="49">
        <f t="shared" ref="D506:D508" si="227">B506*C506/100</f>
        <v>0</v>
      </c>
      <c r="E506" s="55"/>
      <c r="F506" s="55"/>
      <c r="G506" s="104"/>
      <c r="H506" s="57">
        <f>(D506*(K506+L506))/1000</f>
        <v>0</v>
      </c>
      <c r="I506" s="49">
        <f>IF(D506=0,0,H506*(1-E506/G506))</f>
        <v>0</v>
      </c>
      <c r="J506" s="49">
        <f t="shared" ref="J506:J508" si="228">IF(H506=0,0,H506/G506)</f>
        <v>0</v>
      </c>
      <c r="K506" s="53">
        <v>137800</v>
      </c>
      <c r="L506" s="49"/>
      <c r="M506" s="52">
        <v>45</v>
      </c>
      <c r="N506" s="52">
        <v>55</v>
      </c>
      <c r="O506" s="31" t="str">
        <f>IF(AND(B506&gt;0,C506=""),"Ilmoita tuella rahoitettu osuus",IF(C506&gt;100,"Tuella rahoitettu osuus ei voi olla yli 100",IF(AND(B506&gt;0,G506=""),"Pitoaika puuttuu",IF(E506&gt;G506,"Keski-ikä ei voi olla suurempi kuin pitoaika",IF(AND(B506&gt;0,E506=""),"Keski-ikä puuttuu",IF(AND(B506&gt;0,OR(G506&lt;M506,G506&gt;N506)),"Syötetty pitoaika ei ole pitoaikavälin sisällä","OK"))))))</f>
        <v>OK</v>
      </c>
    </row>
    <row r="507" spans="1:15" ht="15.75" thickBot="1" x14ac:dyDescent="0.3">
      <c r="A507" s="38" t="s">
        <v>394</v>
      </c>
      <c r="B507" s="99"/>
      <c r="C507" s="55"/>
      <c r="D507" s="49">
        <f t="shared" si="227"/>
        <v>0</v>
      </c>
      <c r="E507" s="55"/>
      <c r="F507" s="55"/>
      <c r="G507" s="104"/>
      <c r="H507" s="57">
        <f>(D507*(K507+L507))/1000</f>
        <v>0</v>
      </c>
      <c r="I507" s="49">
        <f>IF(D507=0,0,H507*(1-E507/G507))</f>
        <v>0</v>
      </c>
      <c r="J507" s="49">
        <f t="shared" si="228"/>
        <v>0</v>
      </c>
      <c r="K507" s="53">
        <v>194000</v>
      </c>
      <c r="L507" s="49"/>
      <c r="M507" s="52">
        <v>45</v>
      </c>
      <c r="N507" s="52">
        <v>55</v>
      </c>
      <c r="O507" s="31" t="str">
        <f>IF(AND(B507&gt;0,C507=""),"Ilmoita tuella rahoitettu osuus",IF(C507&gt;100,"Tuella rahoitettu osuus ei voi olla yli 100",IF(AND(B507&gt;0,G507=""),"Pitoaika puuttuu",IF(E507&gt;G507,"Keski-ikä ei voi olla suurempi kuin pitoaika",IF(AND(B507&gt;0,E507=""),"Keski-ikä puuttuu",IF(AND(B507&gt;0,OR(G507&lt;M507,G507&gt;N507)),"Syötetty pitoaika ei ole pitoaikavälin sisällä","OK"))))))</f>
        <v>OK</v>
      </c>
    </row>
    <row r="508" spans="1:15" x14ac:dyDescent="0.25">
      <c r="A508" s="40" t="s">
        <v>395</v>
      </c>
      <c r="B508" s="99"/>
      <c r="C508" s="55"/>
      <c r="D508" s="49">
        <f t="shared" si="227"/>
        <v>0</v>
      </c>
      <c r="E508" s="55"/>
      <c r="F508" s="55"/>
      <c r="G508" s="104"/>
      <c r="H508" s="57">
        <f>(D508*(K508+L508))/1000</f>
        <v>0</v>
      </c>
      <c r="I508" s="49">
        <f>IF(D508=0,0,H508*(1-E508/G508))</f>
        <v>0</v>
      </c>
      <c r="J508" s="49">
        <f t="shared" si="228"/>
        <v>0</v>
      </c>
      <c r="K508" s="53">
        <v>271900</v>
      </c>
      <c r="L508" s="49"/>
      <c r="M508" s="52">
        <v>45</v>
      </c>
      <c r="N508" s="52">
        <v>55</v>
      </c>
      <c r="O508" s="31" t="str">
        <f>IF(AND(B508&gt;0,C508=""),"Ilmoita tuella rahoitettu osuus",IF(C508&gt;100,"Tuella rahoitettu osuus ei voi olla yli 100",IF(AND(B508&gt;0,G508=""),"Pitoaika puuttuu",IF(E508&gt;G508,"Keski-ikä ei voi olla suurempi kuin pitoaika",IF(AND(B508&gt;0,E508=""),"Keski-ikä puuttuu",IF(AND(B508&gt;0,OR(G508&lt;M508,G508&gt;N508)),"Syötetty pitoaika ei ole pitoaikavälin sisällä","OK"))))))</f>
        <v>OK</v>
      </c>
    </row>
    <row r="509" spans="1:15" ht="15.75" thickBot="1" x14ac:dyDescent="0.3">
      <c r="A509" s="14" t="s">
        <v>396</v>
      </c>
      <c r="B509" s="100"/>
      <c r="C509" s="101"/>
      <c r="D509" s="32"/>
      <c r="E509" s="101"/>
      <c r="F509" s="101"/>
      <c r="G509" s="105"/>
      <c r="K509" s="20"/>
      <c r="L509" s="22"/>
      <c r="M509" s="20"/>
      <c r="N509" s="20"/>
      <c r="O509"/>
    </row>
    <row r="510" spans="1:15" ht="15.75" thickBot="1" x14ac:dyDescent="0.3">
      <c r="A510" s="38" t="s">
        <v>397</v>
      </c>
      <c r="B510" s="99"/>
      <c r="C510" s="55"/>
      <c r="D510" s="49">
        <f t="shared" ref="D510:D512" si="229">B510*C510/100</f>
        <v>0</v>
      </c>
      <c r="E510" s="55"/>
      <c r="F510" s="55"/>
      <c r="G510" s="104"/>
      <c r="H510" s="57">
        <f>(D510*(K510+L510))/1000</f>
        <v>0</v>
      </c>
      <c r="I510" s="49">
        <f>IF(D510=0,0,H510*(1-E510/G510))</f>
        <v>0</v>
      </c>
      <c r="J510" s="49">
        <f t="shared" ref="J510:J512" si="230">IF(H510=0,0,H510/G510)</f>
        <v>0</v>
      </c>
      <c r="K510" s="54">
        <v>552000</v>
      </c>
      <c r="L510" s="49"/>
      <c r="M510" s="52">
        <v>45</v>
      </c>
      <c r="N510" s="52">
        <v>60</v>
      </c>
      <c r="O510" s="31" t="str">
        <f>IF(AND(B510&gt;0,C510=""),"Ilmoita tuella rahoitettu osuus",IF(C510&gt;100,"Tuella rahoitettu osuus ei voi olla yli 100",IF(AND(B510&gt;0,G510=""),"Pitoaika puuttuu",IF(E510&gt;G510,"Keski-ikä ei voi olla suurempi kuin pitoaika",IF(AND(B510&gt;0,E510=""),"Keski-ikä puuttuu",IF(AND(B510&gt;0,OR(G510&lt;M510,G510&gt;N510)),"Syötetty pitoaika ei ole pitoaikavälin sisällä","OK"))))))</f>
        <v>OK</v>
      </c>
    </row>
    <row r="511" spans="1:15" ht="15.75" thickBot="1" x14ac:dyDescent="0.3">
      <c r="A511" s="38" t="s">
        <v>398</v>
      </c>
      <c r="B511" s="99"/>
      <c r="C511" s="55"/>
      <c r="D511" s="49">
        <f t="shared" si="229"/>
        <v>0</v>
      </c>
      <c r="E511" s="55"/>
      <c r="F511" s="55"/>
      <c r="G511" s="104"/>
      <c r="H511" s="57">
        <f>(D511*(K511+L511))/1000</f>
        <v>0</v>
      </c>
      <c r="I511" s="49">
        <f>IF(D511=0,0,H511*(1-E511/G511))</f>
        <v>0</v>
      </c>
      <c r="J511" s="49">
        <f t="shared" si="230"/>
        <v>0</v>
      </c>
      <c r="K511" s="54">
        <v>2864400</v>
      </c>
      <c r="L511" s="49"/>
      <c r="M511" s="52">
        <v>45</v>
      </c>
      <c r="N511" s="52">
        <v>60</v>
      </c>
      <c r="O511" s="31" t="str">
        <f>IF(AND(B511&gt;0,C511=""),"Ilmoita tuella rahoitettu osuus",IF(C511&gt;100,"Tuella rahoitettu osuus ei voi olla yli 100",IF(AND(B511&gt;0,G511=""),"Pitoaika puuttuu",IF(E511&gt;G511,"Keski-ikä ei voi olla suurempi kuin pitoaika",IF(AND(B511&gt;0,E511=""),"Keski-ikä puuttuu",IF(AND(B511&gt;0,OR(G511&lt;M511,G511&gt;N511)),"Syötetty pitoaika ei ole pitoaikavälin sisällä","OK"))))))</f>
        <v>OK</v>
      </c>
    </row>
    <row r="512" spans="1:15" ht="15.75" thickBot="1" x14ac:dyDescent="0.3">
      <c r="A512" s="38" t="s">
        <v>399</v>
      </c>
      <c r="B512" s="99"/>
      <c r="C512" s="55"/>
      <c r="D512" s="49">
        <f t="shared" si="229"/>
        <v>0</v>
      </c>
      <c r="E512" s="55"/>
      <c r="F512" s="55"/>
      <c r="G512" s="104"/>
      <c r="H512" s="57">
        <f>(D512*(K512+L512))/1000</f>
        <v>0</v>
      </c>
      <c r="I512" s="49">
        <f>IF(D512=0,0,H512*(1-E512/G512))</f>
        <v>0</v>
      </c>
      <c r="J512" s="49">
        <f t="shared" si="230"/>
        <v>0</v>
      </c>
      <c r="K512" s="54">
        <v>5795300</v>
      </c>
      <c r="L512" s="49"/>
      <c r="M512" s="52">
        <v>45</v>
      </c>
      <c r="N512" s="52">
        <v>60</v>
      </c>
      <c r="O512" s="31" t="str">
        <f>IF(AND(B512&gt;0,C512=""),"Ilmoita tuella rahoitettu osuus",IF(C512&gt;100,"Tuella rahoitettu osuus ei voi olla yli 100",IF(AND(B512&gt;0,G512=""),"Pitoaika puuttuu",IF(E512&gt;G512,"Keski-ikä ei voi olla suurempi kuin pitoaika",IF(AND(B512&gt;0,E512=""),"Keski-ikä puuttuu",IF(AND(B512&gt;0,OR(G512&lt;M512,G512&gt;N512)),"Syötetty pitoaika ei ole pitoaikavälin sisällä","OK"))))))</f>
        <v>OK</v>
      </c>
    </row>
    <row r="513" spans="1:15" ht="15.75" thickBot="1" x14ac:dyDescent="0.3">
      <c r="A513" s="12" t="s">
        <v>400</v>
      </c>
      <c r="B513" s="100"/>
      <c r="C513" s="101"/>
      <c r="D513" s="32"/>
      <c r="E513" s="101"/>
      <c r="F513" s="101"/>
      <c r="G513" s="105"/>
      <c r="K513" s="20"/>
      <c r="L513" s="22"/>
      <c r="M513" s="20"/>
      <c r="N513" s="20"/>
      <c r="O513"/>
    </row>
    <row r="514" spans="1:15" ht="15.75" thickBot="1" x14ac:dyDescent="0.3">
      <c r="A514" s="38" t="s">
        <v>401</v>
      </c>
      <c r="B514" s="99"/>
      <c r="C514" s="55"/>
      <c r="D514" s="49">
        <f t="shared" ref="D514:D516" si="231">B514*C514/100</f>
        <v>0</v>
      </c>
      <c r="E514" s="108"/>
      <c r="F514" s="55"/>
      <c r="G514" s="110"/>
      <c r="H514" s="57">
        <f>(D514*(K514+L514))/1000</f>
        <v>0</v>
      </c>
      <c r="I514" s="49">
        <f>H514</f>
        <v>0</v>
      </c>
      <c r="J514" s="49">
        <v>0</v>
      </c>
      <c r="K514" s="53">
        <v>39400</v>
      </c>
      <c r="L514" s="49"/>
      <c r="M514" s="52"/>
      <c r="N514" s="52"/>
      <c r="O514" s="31" t="str">
        <f>IF(AND(B514&gt;0,C514=""),"Ilmoita tuella rahoitettu osuus",IF(C514&gt;100,"Tuella rahoitettu osuus ei voi olla yli 100",IF(AND(B514&gt;0,G514=""),"Pitoaika puuttuu",IF(E514&gt;G514,"Keski-ikä ei voi olla suurempi kuin pitoaika",IF(AND(B514&gt;0,E514=""),"Keski-ikä puuttuu",IF(AND(B514&gt;0,OR(G514&lt;M514,G514&gt;N514)),"Syötetty pitoaika ei ole pitoaikavälin sisällä","OK"))))))</f>
        <v>OK</v>
      </c>
    </row>
    <row r="515" spans="1:15" ht="15.75" thickBot="1" x14ac:dyDescent="0.3">
      <c r="A515" s="38" t="s">
        <v>402</v>
      </c>
      <c r="B515" s="99"/>
      <c r="C515" s="55"/>
      <c r="D515" s="49">
        <f t="shared" si="231"/>
        <v>0</v>
      </c>
      <c r="E515" s="108"/>
      <c r="F515" s="55"/>
      <c r="G515" s="110"/>
      <c r="H515" s="57">
        <f>(D515*(K515+L515))/1000</f>
        <v>0</v>
      </c>
      <c r="I515" s="49">
        <f t="shared" ref="I515:I516" si="232">H515</f>
        <v>0</v>
      </c>
      <c r="J515" s="49">
        <v>0</v>
      </c>
      <c r="K515" s="53">
        <v>123100</v>
      </c>
      <c r="L515" s="49"/>
      <c r="M515" s="52"/>
      <c r="N515" s="52"/>
      <c r="O515" s="31" t="str">
        <f>IF(AND(B515&gt;0,C515=""),"Ilmoita tuella rahoitettu osuus",IF(C515&gt;100,"Tuella rahoitettu osuus ei voi olla yli 100",IF(AND(B515&gt;0,G515=""),"Pitoaika puuttuu",IF(E515&gt;G515,"Keski-ikä ei voi olla suurempi kuin pitoaika",IF(AND(B515&gt;0,E515=""),"Keski-ikä puuttuu",IF(AND(B515&gt;0,OR(G515&lt;M515,G515&gt;N515)),"Syötetty pitoaika ei ole pitoaikavälin sisällä","OK"))))))</f>
        <v>OK</v>
      </c>
    </row>
    <row r="516" spans="1:15" ht="15.75" thickBot="1" x14ac:dyDescent="0.3">
      <c r="A516" s="38" t="s">
        <v>403</v>
      </c>
      <c r="B516" s="102"/>
      <c r="C516" s="103"/>
      <c r="D516" s="58">
        <f t="shared" si="231"/>
        <v>0</v>
      </c>
      <c r="E516" s="109"/>
      <c r="F516" s="103"/>
      <c r="G516" s="111"/>
      <c r="H516" s="57">
        <f>(D516*(K516+L516))/1000</f>
        <v>0</v>
      </c>
      <c r="I516" s="49">
        <f t="shared" si="232"/>
        <v>0</v>
      </c>
      <c r="J516" s="49">
        <v>0</v>
      </c>
      <c r="K516" s="53">
        <v>415100</v>
      </c>
      <c r="L516" s="49"/>
      <c r="M516" s="52"/>
      <c r="N516" s="52"/>
      <c r="O516" s="31" t="str">
        <f>IF(AND(B516&gt;0,C516=""),"Ilmoita tuella rahoitettu osuus",IF(C516&gt;100,"Tuella rahoitettu osuus ei voi olla yli 100",IF(AND(B516&gt;0,G516=""),"Pitoaika puuttuu",IF(E516&gt;G516,"Keski-ikä ei voi olla suurempi kuin pitoaika",IF(AND(B516&gt;0,E516=""),"Keski-ikä puuttuu",IF(AND(B516&gt;0,OR(G516&lt;M516,G516&gt;N516)),"Syötetty pitoaika ei ole pitoaikavälin sisällä","OK"))))))</f>
        <v>OK</v>
      </c>
    </row>
    <row r="517" spans="1:15" x14ac:dyDescent="0.25">
      <c r="H517" s="92">
        <f>SUM(H5:H516)</f>
        <v>0</v>
      </c>
      <c r="I517" s="92">
        <f t="shared" ref="I517:J517" si="233">SUM(I5:I516)</f>
        <v>0</v>
      </c>
      <c r="J517" s="92">
        <f t="shared" si="233"/>
        <v>0</v>
      </c>
    </row>
  </sheetData>
  <sheetProtection algorithmName="SHA-512" hashValue="GlB7apnFsvWpuB6P9jNoyiHmHe5pNKY+xXG9cYRDDexsFJUYSgdOz8XHN08HIs5ptFmDVpIALuTEgUV3HxlNXg==" saltValue="QcPcwHqOeRgEWL6v0o0OjA==" spinCount="100000" sheet="1" objects="1" scenarios="1" sort="0" autoFilter="0"/>
  <autoFilter ref="A2:O517" xr:uid="{05F51885-98E0-41D5-A4D7-16D0ACD312A7}"/>
  <conditionalFormatting sqref="O5">
    <cfRule type="notContainsText" dxfId="55" priority="5" operator="notContains" text="OK">
      <formula>ISERROR(SEARCH("OK",O5))</formula>
    </cfRule>
    <cfRule type="containsText" dxfId="54" priority="6" operator="containsText" text="OK">
      <formula>NOT(ISERROR(SEARCH("OK",O5)))</formula>
    </cfRule>
  </conditionalFormatting>
  <conditionalFormatting sqref="O5:O516">
    <cfRule type="containsBlanks" dxfId="53" priority="1">
      <formula>LEN(TRIM(O5))=0</formula>
    </cfRule>
  </conditionalFormatting>
  <conditionalFormatting sqref="O6:O516">
    <cfRule type="notContainsText" dxfId="52" priority="3" operator="notContains" text="OK">
      <formula>ISERROR(SEARCH("OK",O6))</formula>
    </cfRule>
    <cfRule type="containsText" dxfId="51" priority="4" operator="containsText" text="OK">
      <formula>NOT(ISERROR(SEARCH("OK",O6)))</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B5286-4A83-49B0-8CF3-5896794CE259}">
  <sheetPr codeName="Taul4"/>
  <dimension ref="A1:V518"/>
  <sheetViews>
    <sheetView zoomScaleNormal="100" workbookViewId="0">
      <pane ySplit="2" topLeftCell="A3" activePane="bottomLeft" state="frozen"/>
      <selection pane="bottomLeft" activeCell="C5" sqref="C5"/>
    </sheetView>
  </sheetViews>
  <sheetFormatPr defaultRowHeight="15" x14ac:dyDescent="0.25"/>
  <cols>
    <col min="1" max="1" width="95.5703125" style="15" customWidth="1"/>
    <col min="2" max="2" width="17.42578125" customWidth="1"/>
    <col min="3" max="3" width="10.85546875" customWidth="1"/>
    <col min="4" max="12" width="9" customWidth="1"/>
    <col min="13" max="13" width="17.140625" customWidth="1"/>
    <col min="14" max="14" width="12.5703125" customWidth="1"/>
    <col min="15" max="15" width="13.7109375" customWidth="1"/>
    <col min="16" max="16" width="13.42578125" customWidth="1"/>
    <col min="17" max="18" width="13.28515625" customWidth="1"/>
    <col min="19" max="19" width="34.5703125" style="31" customWidth="1"/>
    <col min="21" max="21" width="0" hidden="1" customWidth="1"/>
  </cols>
  <sheetData>
    <row r="1" spans="1:22" s="16" customFormat="1" ht="42.75" thickBot="1" x14ac:dyDescent="0.3">
      <c r="A1" s="17" t="s">
        <v>463</v>
      </c>
      <c r="B1" s="34" t="s">
        <v>429</v>
      </c>
      <c r="C1" s="34" t="s">
        <v>428</v>
      </c>
      <c r="D1" s="34" t="s">
        <v>405</v>
      </c>
      <c r="E1" s="34" t="s">
        <v>406</v>
      </c>
      <c r="F1" s="34" t="s">
        <v>423</v>
      </c>
      <c r="G1" s="34" t="s">
        <v>407</v>
      </c>
      <c r="H1" s="34" t="s">
        <v>1</v>
      </c>
      <c r="I1" s="34" t="s">
        <v>408</v>
      </c>
      <c r="J1" s="34" t="s">
        <v>409</v>
      </c>
      <c r="K1" s="34" t="s">
        <v>410</v>
      </c>
      <c r="L1" s="34" t="s">
        <v>411</v>
      </c>
      <c r="M1" s="35" t="s">
        <v>424</v>
      </c>
      <c r="N1" s="35" t="s">
        <v>426</v>
      </c>
      <c r="O1" s="34" t="s">
        <v>425</v>
      </c>
      <c r="P1" s="34" t="s">
        <v>427</v>
      </c>
      <c r="Q1" s="36" t="s">
        <v>421</v>
      </c>
      <c r="R1" s="34" t="s">
        <v>422</v>
      </c>
      <c r="S1" s="126" t="s">
        <v>420</v>
      </c>
    </row>
    <row r="2" spans="1:22" s="16" customFormat="1" ht="42.75" thickBot="1" x14ac:dyDescent="0.3">
      <c r="A2" s="93" t="s">
        <v>442</v>
      </c>
      <c r="B2" s="122" t="s">
        <v>443</v>
      </c>
      <c r="C2" s="122" t="s">
        <v>445</v>
      </c>
      <c r="D2" s="34" t="s">
        <v>446</v>
      </c>
      <c r="E2" s="34" t="s">
        <v>447</v>
      </c>
      <c r="F2" s="34" t="s">
        <v>457</v>
      </c>
      <c r="G2" s="34" t="s">
        <v>448</v>
      </c>
      <c r="H2" s="123" t="s">
        <v>449</v>
      </c>
      <c r="I2" s="123" t="s">
        <v>451</v>
      </c>
      <c r="J2" s="123" t="s">
        <v>452</v>
      </c>
      <c r="K2" s="123" t="s">
        <v>453</v>
      </c>
      <c r="L2" s="27" t="s">
        <v>458</v>
      </c>
      <c r="M2" s="123" t="s">
        <v>459</v>
      </c>
      <c r="N2" s="123" t="s">
        <v>460</v>
      </c>
      <c r="O2" s="123" t="s">
        <v>461</v>
      </c>
      <c r="P2" s="123" t="s">
        <v>462</v>
      </c>
      <c r="Q2" s="27" t="s">
        <v>454</v>
      </c>
      <c r="R2" s="34" t="s">
        <v>455</v>
      </c>
      <c r="S2" s="126" t="s">
        <v>456</v>
      </c>
      <c r="V2" s="16">
        <v>2024</v>
      </c>
    </row>
    <row r="3" spans="1:22" ht="15.75" thickBot="1" x14ac:dyDescent="0.3">
      <c r="A3" s="1" t="s">
        <v>2</v>
      </c>
      <c r="B3" s="46"/>
      <c r="C3" s="47"/>
      <c r="D3" s="47"/>
      <c r="E3" s="47"/>
      <c r="F3" s="47"/>
      <c r="G3" s="47"/>
      <c r="H3" s="48"/>
      <c r="M3" s="21"/>
      <c r="N3" s="21"/>
      <c r="O3" s="22"/>
      <c r="P3" s="22"/>
      <c r="Q3" s="21"/>
      <c r="R3" s="21"/>
      <c r="S3"/>
    </row>
    <row r="4" spans="1:22" ht="15.75" thickBot="1" x14ac:dyDescent="0.3">
      <c r="A4" s="2" t="s">
        <v>3</v>
      </c>
      <c r="B4" s="30"/>
      <c r="C4" s="32"/>
      <c r="D4" s="32"/>
      <c r="E4" s="32"/>
      <c r="F4" s="32"/>
      <c r="G4" s="32"/>
      <c r="H4" s="29"/>
      <c r="M4" s="21"/>
      <c r="N4" s="21"/>
      <c r="O4" s="22"/>
      <c r="P4" s="22"/>
      <c r="Q4" s="21"/>
      <c r="R4" s="21"/>
      <c r="S4"/>
    </row>
    <row r="5" spans="1:22" ht="15.75" thickBot="1" x14ac:dyDescent="0.3">
      <c r="A5" s="38" t="s">
        <v>4</v>
      </c>
      <c r="B5" s="60">
        <f>F5-G5</f>
        <v>0</v>
      </c>
      <c r="C5" s="55"/>
      <c r="D5" s="49">
        <f>B5*C5/100</f>
        <v>0</v>
      </c>
      <c r="E5" s="49">
        <f>Parametrit!$B$4-2024</f>
        <v>0</v>
      </c>
      <c r="F5" s="55"/>
      <c r="G5" s="55"/>
      <c r="H5" s="104" t="str">
        <f>IF('Investoinnit ennen 2024'!G5&gt;0,'Investoinnit ennen 2024'!G5,"")</f>
        <v/>
      </c>
      <c r="I5" s="57">
        <f>IF(N5="",(D5*(M5+O5))/1000,(D5*(N5+P5))/1000)</f>
        <v>0</v>
      </c>
      <c r="J5" s="49">
        <f>IF(D5=0,0,I5*(1-E5/H5))</f>
        <v>0</v>
      </c>
      <c r="K5" s="49">
        <f>IF(I5=0,0,I5/H5)</f>
        <v>0</v>
      </c>
      <c r="L5" s="49">
        <f>IF(N5="",(F5*(C5/100)*(M5+O5))/1000,(F5*(C5/100)*(N5+P5)/1000))</f>
        <v>0</v>
      </c>
      <c r="M5" s="50" cm="1">
        <f t="array" ref="M5">ROUND('Investoinnit ennen 2024'!K5*(Parametrit!$B$8/Parametrit!$B$7),_xlfn.IFS('2024'!U5=100,-2,'2024'!U5=10,-1))</f>
        <v>17700</v>
      </c>
      <c r="N5" s="50"/>
      <c r="O5" s="49"/>
      <c r="P5" s="49"/>
      <c r="Q5" s="51">
        <v>35</v>
      </c>
      <c r="R5" s="51">
        <v>45</v>
      </c>
      <c r="S5" s="31" t="str">
        <f>IF(AND(B5&gt;0,C5=""),"Ilmoita tuella rahoitettu osuus",IF(C5&gt;100,"Tuella rahoitettu osuus ei voi olla yli 100",IF(AND(B5&gt;0,H5=""),"Pitoaika puuttuu",IF(E5&gt;H5,"Keski-ikä ei voi olla suurempi kuin pitoaika",IF(AND(B5&gt;0,E5=""),"Keski-ikä puuttuu",IF(AND(B5&gt;0,OR(H5&lt;Q5,H5&gt;R5)),"Syötetty pitoaika ei ole pitoaikavälin sisällä","OK"))))))</f>
        <v>OK</v>
      </c>
      <c r="U5">
        <v>100</v>
      </c>
    </row>
    <row r="6" spans="1:22" ht="15.75" thickBot="1" x14ac:dyDescent="0.3">
      <c r="A6" s="38" t="s">
        <v>5</v>
      </c>
      <c r="B6" s="60">
        <f t="shared" ref="B6:B9" si="0">F6-G6</f>
        <v>0</v>
      </c>
      <c r="C6" s="55"/>
      <c r="D6" s="49">
        <f t="shared" ref="D6:D9" si="1">B6*C6/100</f>
        <v>0</v>
      </c>
      <c r="E6" s="49">
        <f>Parametrit!$B$4-2024</f>
        <v>0</v>
      </c>
      <c r="F6" s="55"/>
      <c r="G6" s="55"/>
      <c r="H6" s="104" t="str">
        <f>IF('Investoinnit ennen 2024'!G6&gt;0,'Investoinnit ennen 2024'!G6,"")</f>
        <v/>
      </c>
      <c r="I6" s="57">
        <f>IF(N6="",(D6*(M6+O6))/1000,(D6*(N6+P6))/1000)</f>
        <v>0</v>
      </c>
      <c r="J6" s="49">
        <f t="shared" ref="J6:J9" si="2">IF(D6=0,0,I6*(1-E6/H6))</f>
        <v>0</v>
      </c>
      <c r="K6" s="49">
        <f t="shared" ref="K6:K9" si="3">IF(I6=0,0,I6/H6)</f>
        <v>0</v>
      </c>
      <c r="L6" s="49">
        <f>IF(N6="",(F6*(C6/100)*(M6+O6))/1000,(F6*(C6/100)*(N6+P6)/1000))</f>
        <v>0</v>
      </c>
      <c r="M6" s="50" cm="1">
        <f t="array" ref="M6">ROUND('Investoinnit ennen 2024'!K6*(Parametrit!$B$8/Parametrit!$B$7),_xlfn.IFS('2024'!U6=100,-2,'2024'!U6=10,-1))</f>
        <v>18200</v>
      </c>
      <c r="N6" s="50"/>
      <c r="O6" s="49"/>
      <c r="P6" s="49"/>
      <c r="Q6" s="51">
        <v>35</v>
      </c>
      <c r="R6" s="51">
        <v>45</v>
      </c>
      <c r="S6" s="31" t="str">
        <f>IF(AND(B6&gt;0,C6=""),"Ilmoita tuella rahoitettu osuus",IF(C6&gt;100,"Tuella rahoitettu osuus ei voi olla yli 100",IF(AND(B6&gt;0,H6=""),"Pitoaika puuttuu",IF(E6&gt;H6,"Keski-ikä ei voi olla suurempi kuin pitoaika",IF(AND(B6&gt;0,E6=""),"Keski-ikä puuttuu",IF(AND(B6&gt;0,OR(H6&lt;Q6,H6&gt;R6)),"Syötetty pitoaika ei ole pitoaikavälin sisällä","OK"))))))</f>
        <v>OK</v>
      </c>
      <c r="U6">
        <v>100</v>
      </c>
    </row>
    <row r="7" spans="1:22" ht="15.75" thickBot="1" x14ac:dyDescent="0.3">
      <c r="A7" s="38" t="s">
        <v>6</v>
      </c>
      <c r="B7" s="60">
        <f t="shared" si="0"/>
        <v>0</v>
      </c>
      <c r="C7" s="55"/>
      <c r="D7" s="49">
        <f t="shared" si="1"/>
        <v>0</v>
      </c>
      <c r="E7" s="49">
        <f>Parametrit!$B$4-2024</f>
        <v>0</v>
      </c>
      <c r="F7" s="55"/>
      <c r="G7" s="55"/>
      <c r="H7" s="104" t="str">
        <f>IF('Investoinnit ennen 2024'!G7&gt;0,'Investoinnit ennen 2024'!G7,"")</f>
        <v/>
      </c>
      <c r="I7" s="57">
        <f>IF(N7="",(D7*(M7+O7))/1000,(D7*(N7+P7))/1000)</f>
        <v>0</v>
      </c>
      <c r="J7" s="49">
        <f t="shared" si="2"/>
        <v>0</v>
      </c>
      <c r="K7" s="49">
        <f t="shared" si="3"/>
        <v>0</v>
      </c>
      <c r="L7" s="49">
        <f>IF(N7="",(F7*(C7/100)*(M7+O7))/1000,(F7*(C7/100)*(N7+P7)/1000))</f>
        <v>0</v>
      </c>
      <c r="M7" s="50" cm="1">
        <f t="array" ref="M7">ROUND('Investoinnit ennen 2024'!K7*(Parametrit!$B$8/Parametrit!$B$7),_xlfn.IFS('2024'!U7=100,-2,'2024'!U7=10,-1))</f>
        <v>19600</v>
      </c>
      <c r="N7" s="50"/>
      <c r="O7" s="49"/>
      <c r="P7" s="49"/>
      <c r="Q7" s="51">
        <v>35</v>
      </c>
      <c r="R7" s="51">
        <v>45</v>
      </c>
      <c r="S7" s="31" t="str">
        <f>IF(AND(B7&gt;0,C7=""),"Ilmoita tuella rahoitettu osuus",IF(C7&gt;100,"Tuella rahoitettu osuus ei voi olla yli 100",IF(AND(B7&gt;0,H7=""),"Pitoaika puuttuu",IF(E7&gt;H7,"Keski-ikä ei voi olla suurempi kuin pitoaika",IF(AND(B7&gt;0,E7=""),"Keski-ikä puuttuu",IF(AND(B7&gt;0,OR(H7&lt;Q7,H7&gt;R7)),"Syötetty pitoaika ei ole pitoaikavälin sisällä","OK"))))))</f>
        <v>OK</v>
      </c>
      <c r="U7">
        <v>100</v>
      </c>
    </row>
    <row r="8" spans="1:22" ht="15.75" thickBot="1" x14ac:dyDescent="0.3">
      <c r="A8" s="38" t="s">
        <v>7</v>
      </c>
      <c r="B8" s="60">
        <f t="shared" si="0"/>
        <v>0</v>
      </c>
      <c r="C8" s="55"/>
      <c r="D8" s="49">
        <f t="shared" si="1"/>
        <v>0</v>
      </c>
      <c r="E8" s="49">
        <f>Parametrit!$B$4-2024</f>
        <v>0</v>
      </c>
      <c r="F8" s="55"/>
      <c r="G8" s="55"/>
      <c r="H8" s="104" t="str">
        <f>IF('Investoinnit ennen 2024'!G8&gt;0,'Investoinnit ennen 2024'!G8,"")</f>
        <v/>
      </c>
      <c r="I8" s="57">
        <f>IF(N8="",(D8*(M8+O8))/1000,(D8*(N8+P8))/1000)</f>
        <v>0</v>
      </c>
      <c r="J8" s="49">
        <f t="shared" si="2"/>
        <v>0</v>
      </c>
      <c r="K8" s="49">
        <f t="shared" si="3"/>
        <v>0</v>
      </c>
      <c r="L8" s="49">
        <f>IF(N8="",(F8*(C8/100)*(M8+O8))/1000,(F8*(C8/100)*(N8+P8)/1000))</f>
        <v>0</v>
      </c>
      <c r="M8" s="50" cm="1">
        <f t="array" ref="M8">ROUND('Investoinnit ennen 2024'!K8*(Parametrit!$B$8/Parametrit!$B$7),_xlfn.IFS('2024'!U8=100,-2,'2024'!U8=10,-1))</f>
        <v>21000</v>
      </c>
      <c r="N8" s="50"/>
      <c r="O8" s="49"/>
      <c r="P8" s="49"/>
      <c r="Q8" s="51">
        <v>35</v>
      </c>
      <c r="R8" s="51">
        <v>45</v>
      </c>
      <c r="S8" s="31" t="str">
        <f>IF(AND(B8&gt;0,C8=""),"Ilmoita tuella rahoitettu osuus",IF(C8&gt;100,"Tuella rahoitettu osuus ei voi olla yli 100",IF(AND(B8&gt;0,H8=""),"Pitoaika puuttuu",IF(E8&gt;H8,"Keski-ikä ei voi olla suurempi kuin pitoaika",IF(AND(B8&gt;0,E8=""),"Keski-ikä puuttuu",IF(AND(B8&gt;0,OR(H8&lt;Q8,H8&gt;R8)),"Syötetty pitoaika ei ole pitoaikavälin sisällä","OK"))))))</f>
        <v>OK</v>
      </c>
      <c r="U8">
        <v>100</v>
      </c>
    </row>
    <row r="9" spans="1:22" ht="15.75" thickBot="1" x14ac:dyDescent="0.3">
      <c r="A9" s="38" t="s">
        <v>8</v>
      </c>
      <c r="B9" s="60">
        <f t="shared" si="0"/>
        <v>0</v>
      </c>
      <c r="C9" s="55"/>
      <c r="D9" s="49">
        <f t="shared" si="1"/>
        <v>0</v>
      </c>
      <c r="E9" s="49">
        <f>Parametrit!$B$4-2024</f>
        <v>0</v>
      </c>
      <c r="F9" s="55"/>
      <c r="G9" s="55"/>
      <c r="H9" s="104" t="str">
        <f>IF('Investoinnit ennen 2024'!G9&gt;0,'Investoinnit ennen 2024'!G9,"")</f>
        <v/>
      </c>
      <c r="I9" s="57">
        <f>IF(N9="",(D9*(M9+O9))/1000,(D9*(N9+P9))/1000)</f>
        <v>0</v>
      </c>
      <c r="J9" s="49">
        <f t="shared" si="2"/>
        <v>0</v>
      </c>
      <c r="K9" s="49">
        <f t="shared" si="3"/>
        <v>0</v>
      </c>
      <c r="L9" s="49">
        <f>IF(N9="",(F9*(C9/100)*(M9+O9))/1000,(F9*(C9/100)*(N9+P9)/1000))</f>
        <v>0</v>
      </c>
      <c r="M9" s="50" cm="1">
        <f t="array" ref="M9">ROUND('Investoinnit ennen 2024'!K9*(Parametrit!$B$8/Parametrit!$B$7),_xlfn.IFS('2024'!U9=100,-2,'2024'!U9=10,-1))</f>
        <v>22500</v>
      </c>
      <c r="N9" s="50"/>
      <c r="O9" s="49"/>
      <c r="P9" s="49"/>
      <c r="Q9" s="51">
        <v>35</v>
      </c>
      <c r="R9" s="51">
        <v>45</v>
      </c>
      <c r="S9" s="31" t="str">
        <f>IF(AND(B9&gt;0,C9=""),"Ilmoita tuella rahoitettu osuus",IF(C9&gt;100,"Tuella rahoitettu osuus ei voi olla yli 100",IF(AND(B9&gt;0,H9=""),"Pitoaika puuttuu",IF(E9&gt;H9,"Keski-ikä ei voi olla suurempi kuin pitoaika",IF(AND(B9&gt;0,E9=""),"Keski-ikä puuttuu",IF(AND(B9&gt;0,OR(H9&lt;Q9,H9&gt;R9)),"Syötetty pitoaika ei ole pitoaikavälin sisällä","OK"))))))</f>
        <v>OK</v>
      </c>
      <c r="U9">
        <v>100</v>
      </c>
    </row>
    <row r="10" spans="1:22" ht="15.75" thickBot="1" x14ac:dyDescent="0.3">
      <c r="A10" s="3" t="s">
        <v>9</v>
      </c>
      <c r="B10" s="30"/>
      <c r="C10" s="101"/>
      <c r="D10" s="32"/>
      <c r="E10" s="32"/>
      <c r="F10" s="101"/>
      <c r="G10" s="101"/>
      <c r="H10" s="105"/>
      <c r="M10" s="23"/>
      <c r="N10" s="23"/>
      <c r="O10" s="22"/>
      <c r="P10" s="22"/>
      <c r="Q10" s="23"/>
      <c r="R10" s="23"/>
      <c r="S10"/>
    </row>
    <row r="11" spans="1:22" ht="15.75" thickBot="1" x14ac:dyDescent="0.3">
      <c r="A11" s="38" t="s">
        <v>10</v>
      </c>
      <c r="B11" s="60">
        <f>F11-G11</f>
        <v>0</v>
      </c>
      <c r="C11" s="55"/>
      <c r="D11" s="49">
        <f>B11*C11/100</f>
        <v>0</v>
      </c>
      <c r="E11" s="49">
        <f>Parametrit!$B$4-2024</f>
        <v>0</v>
      </c>
      <c r="F11" s="55"/>
      <c r="G11" s="55"/>
      <c r="H11" s="104" t="str">
        <f>IF('Investoinnit ennen 2024'!G11&gt;0,'Investoinnit ennen 2024'!G11,"")</f>
        <v/>
      </c>
      <c r="I11" s="57">
        <f>IF(N11="",(D11*(M11+O11))/1000,(D11*(N11+P11))/1000)</f>
        <v>0</v>
      </c>
      <c r="J11" s="49">
        <f>IF(D11=0,0,I11*(1-E11/H11))</f>
        <v>0</v>
      </c>
      <c r="K11" s="49">
        <f>IF(I11=0,0,I11/H11)</f>
        <v>0</v>
      </c>
      <c r="L11" s="49">
        <f>IF(N11="",(F11*(C11/100)*(M11+O11))/1000,(F11*(C11/100)*(N11+P11)/1000))</f>
        <v>0</v>
      </c>
      <c r="M11" s="50" cm="1">
        <f t="array" ref="M11">ROUND('Investoinnit ennen 2024'!K11*(Parametrit!$B$8/Parametrit!$B$7),_xlfn.IFS('2024'!U11=100,-2,'2024'!U11=10,-1))</f>
        <v>510</v>
      </c>
      <c r="N11" s="50"/>
      <c r="O11" s="49"/>
      <c r="P11" s="49"/>
      <c r="Q11" s="52">
        <v>30</v>
      </c>
      <c r="R11" s="52">
        <v>45</v>
      </c>
      <c r="S11" s="31" t="str">
        <f>IF(AND(B11&gt;0,C11=""),"Ilmoita tuella rahoitettu osuus",IF(C11&gt;100,"Tuella rahoitettu osuus ei voi olla yli 100",IF(AND(B11&gt;0,H11=""),"Pitoaika puuttuu",IF(E11&gt;H11,"Keski-ikä ei voi olla suurempi kuin pitoaika",IF(AND(B11&gt;0,E11=""),"Keski-ikä puuttuu",IF(AND(B11&gt;0,OR(H11&lt;Q11,H11&gt;R11)),"Syötetty pitoaika ei ole pitoaikavälin sisällä","OK"))))))</f>
        <v>OK</v>
      </c>
      <c r="U11">
        <v>10</v>
      </c>
    </row>
    <row r="12" spans="1:22" ht="15.75" thickBot="1" x14ac:dyDescent="0.3">
      <c r="A12" s="3" t="s">
        <v>11</v>
      </c>
      <c r="B12" s="30"/>
      <c r="C12" s="101"/>
      <c r="D12" s="32"/>
      <c r="E12" s="32"/>
      <c r="F12" s="101"/>
      <c r="G12" s="101"/>
      <c r="H12" s="105"/>
      <c r="M12" s="23"/>
      <c r="N12" s="23"/>
      <c r="O12" s="22"/>
      <c r="P12" s="22"/>
      <c r="Q12" s="23"/>
      <c r="R12" s="23"/>
      <c r="S12"/>
    </row>
    <row r="13" spans="1:22" ht="15.75" thickBot="1" x14ac:dyDescent="0.3">
      <c r="A13" s="38" t="s">
        <v>12</v>
      </c>
      <c r="B13" s="60">
        <f t="shared" ref="B13:B26" si="4">F13-G13</f>
        <v>0</v>
      </c>
      <c r="C13" s="55"/>
      <c r="D13" s="49">
        <f t="shared" ref="D13:D26" si="5">B13*C13/100</f>
        <v>0</v>
      </c>
      <c r="E13" s="49">
        <f>Parametrit!$B$4-2024</f>
        <v>0</v>
      </c>
      <c r="F13" s="55"/>
      <c r="G13" s="55"/>
      <c r="H13" s="104" t="str">
        <f>IF('Investoinnit ennen 2024'!G13&gt;0,'Investoinnit ennen 2024'!G13,"")</f>
        <v/>
      </c>
      <c r="I13" s="57">
        <f t="shared" ref="I13:I26" si="6">IF(N13="",(D13*(M13+O13))/1000,(D13*(N13+P13))/1000)</f>
        <v>0</v>
      </c>
      <c r="J13" s="49">
        <f t="shared" ref="J13:J26" si="7">IF(D13=0,0,I13*(1-E13/H13))</f>
        <v>0</v>
      </c>
      <c r="K13" s="49">
        <f t="shared" ref="K13:K26" si="8">IF(I13=0,0,I13/H13)</f>
        <v>0</v>
      </c>
      <c r="L13" s="49">
        <f t="shared" ref="L13:L26" si="9">IF(N13="",(F13*(C13/100)*(M13+O13))/1000,(F13*(C13/100)*(N13+P13)/1000))</f>
        <v>0</v>
      </c>
      <c r="M13" s="50" cm="1">
        <f t="array" ref="M13">ROUND('Investoinnit ennen 2024'!K13*(Parametrit!$B$8/Parametrit!$B$7),_xlfn.IFS('2024'!U13=100,-2,'2024'!U13=10,-1))</f>
        <v>24700</v>
      </c>
      <c r="N13" s="50"/>
      <c r="O13" s="49"/>
      <c r="P13" s="49"/>
      <c r="Q13" s="52">
        <v>40</v>
      </c>
      <c r="R13" s="52">
        <v>50</v>
      </c>
      <c r="S13" s="31" t="str">
        <f t="shared" ref="S13:S26" si="10">IF(AND(B13&gt;0,C13=""),"Ilmoita tuella rahoitettu osuus",IF(C13&gt;100,"Tuella rahoitettu osuus ei voi olla yli 100",IF(AND(B13&gt;0,H13=""),"Pitoaika puuttuu",IF(E13&gt;H13,"Keski-ikä ei voi olla suurempi kuin pitoaika",IF(AND(B13&gt;0,E13=""),"Keski-ikä puuttuu",IF(AND(B13&gt;0,OR(H13&lt;Q13,H13&gt;R13)),"Syötetty pitoaika ei ole pitoaikavälin sisällä","OK"))))))</f>
        <v>OK</v>
      </c>
      <c r="U13">
        <v>100</v>
      </c>
    </row>
    <row r="14" spans="1:22" ht="15.75" thickBot="1" x14ac:dyDescent="0.3">
      <c r="A14" s="38" t="s">
        <v>13</v>
      </c>
      <c r="B14" s="60">
        <f t="shared" si="4"/>
        <v>0</v>
      </c>
      <c r="C14" s="55"/>
      <c r="D14" s="49">
        <f t="shared" si="5"/>
        <v>0</v>
      </c>
      <c r="E14" s="49">
        <f>Parametrit!$B$4-2024</f>
        <v>0</v>
      </c>
      <c r="F14" s="55"/>
      <c r="G14" s="55"/>
      <c r="H14" s="104" t="str">
        <f>IF('Investoinnit ennen 2024'!G14&gt;0,'Investoinnit ennen 2024'!G14,"")</f>
        <v/>
      </c>
      <c r="I14" s="57">
        <f t="shared" si="6"/>
        <v>0</v>
      </c>
      <c r="J14" s="49">
        <f t="shared" si="7"/>
        <v>0</v>
      </c>
      <c r="K14" s="49">
        <f t="shared" si="8"/>
        <v>0</v>
      </c>
      <c r="L14" s="49">
        <f t="shared" si="9"/>
        <v>0</v>
      </c>
      <c r="M14" s="50" cm="1">
        <f t="array" ref="M14">ROUND('Investoinnit ennen 2024'!K14*(Parametrit!$B$8/Parametrit!$B$7),_xlfn.IFS('2024'!U14=100,-2,'2024'!U14=10,-1))</f>
        <v>25800</v>
      </c>
      <c r="N14" s="50"/>
      <c r="O14" s="49"/>
      <c r="P14" s="49"/>
      <c r="Q14" s="52">
        <v>40</v>
      </c>
      <c r="R14" s="52">
        <v>50</v>
      </c>
      <c r="S14" s="31" t="str">
        <f t="shared" si="10"/>
        <v>OK</v>
      </c>
      <c r="U14">
        <v>100</v>
      </c>
    </row>
    <row r="15" spans="1:22" ht="15.75" thickBot="1" x14ac:dyDescent="0.3">
      <c r="A15" s="38" t="s">
        <v>14</v>
      </c>
      <c r="B15" s="60">
        <f t="shared" si="4"/>
        <v>0</v>
      </c>
      <c r="C15" s="55"/>
      <c r="D15" s="49">
        <f t="shared" si="5"/>
        <v>0</v>
      </c>
      <c r="E15" s="49">
        <f>Parametrit!$B$4-2024</f>
        <v>0</v>
      </c>
      <c r="F15" s="55"/>
      <c r="G15" s="55"/>
      <c r="H15" s="104" t="str">
        <f>IF('Investoinnit ennen 2024'!G15&gt;0,'Investoinnit ennen 2024'!G15,"")</f>
        <v/>
      </c>
      <c r="I15" s="57">
        <f t="shared" si="6"/>
        <v>0</v>
      </c>
      <c r="J15" s="49">
        <f t="shared" si="7"/>
        <v>0</v>
      </c>
      <c r="K15" s="49">
        <f t="shared" si="8"/>
        <v>0</v>
      </c>
      <c r="L15" s="49">
        <f t="shared" si="9"/>
        <v>0</v>
      </c>
      <c r="M15" s="50" cm="1">
        <f t="array" ref="M15">ROUND('Investoinnit ennen 2024'!K15*(Parametrit!$B$8/Parametrit!$B$7),_xlfn.IFS('2024'!U15=100,-2,'2024'!U15=10,-1))</f>
        <v>29300</v>
      </c>
      <c r="N15" s="50"/>
      <c r="O15" s="49"/>
      <c r="P15" s="49"/>
      <c r="Q15" s="52">
        <v>40</v>
      </c>
      <c r="R15" s="52">
        <v>50</v>
      </c>
      <c r="S15" s="31" t="str">
        <f t="shared" si="10"/>
        <v>OK</v>
      </c>
      <c r="U15">
        <v>100</v>
      </c>
    </row>
    <row r="16" spans="1:22" ht="15.75" thickBot="1" x14ac:dyDescent="0.3">
      <c r="A16" s="38" t="s">
        <v>15</v>
      </c>
      <c r="B16" s="60">
        <f t="shared" si="4"/>
        <v>0</v>
      </c>
      <c r="C16" s="55"/>
      <c r="D16" s="49">
        <f t="shared" si="5"/>
        <v>0</v>
      </c>
      <c r="E16" s="49">
        <f>Parametrit!$B$4-2024</f>
        <v>0</v>
      </c>
      <c r="F16" s="55"/>
      <c r="G16" s="55"/>
      <c r="H16" s="104" t="str">
        <f>IF('Investoinnit ennen 2024'!G16&gt;0,'Investoinnit ennen 2024'!G16,"")</f>
        <v/>
      </c>
      <c r="I16" s="57">
        <f t="shared" si="6"/>
        <v>0</v>
      </c>
      <c r="J16" s="49">
        <f t="shared" si="7"/>
        <v>0</v>
      </c>
      <c r="K16" s="49">
        <f t="shared" si="8"/>
        <v>0</v>
      </c>
      <c r="L16" s="49">
        <f t="shared" si="9"/>
        <v>0</v>
      </c>
      <c r="M16" s="50" cm="1">
        <f t="array" ref="M16">ROUND('Investoinnit ennen 2024'!K16*(Parametrit!$B$8/Parametrit!$B$7),_xlfn.IFS('2024'!U16=100,-2,'2024'!U16=10,-1))</f>
        <v>37600</v>
      </c>
      <c r="N16" s="50"/>
      <c r="O16" s="49"/>
      <c r="P16" s="49"/>
      <c r="Q16" s="52">
        <v>40</v>
      </c>
      <c r="R16" s="52">
        <v>50</v>
      </c>
      <c r="S16" s="31" t="str">
        <f t="shared" si="10"/>
        <v>OK</v>
      </c>
      <c r="U16">
        <v>100</v>
      </c>
    </row>
    <row r="17" spans="1:21" ht="15.75" thickBot="1" x14ac:dyDescent="0.3">
      <c r="A17" s="38" t="s">
        <v>16</v>
      </c>
      <c r="B17" s="60">
        <f t="shared" si="4"/>
        <v>0</v>
      </c>
      <c r="C17" s="55"/>
      <c r="D17" s="49">
        <f t="shared" si="5"/>
        <v>0</v>
      </c>
      <c r="E17" s="49">
        <f>Parametrit!$B$4-2024</f>
        <v>0</v>
      </c>
      <c r="F17" s="55"/>
      <c r="G17" s="55"/>
      <c r="H17" s="104" t="str">
        <f>IF('Investoinnit ennen 2024'!G17&gt;0,'Investoinnit ennen 2024'!G17,"")</f>
        <v/>
      </c>
      <c r="I17" s="57">
        <f t="shared" si="6"/>
        <v>0</v>
      </c>
      <c r="J17" s="49">
        <f t="shared" si="7"/>
        <v>0</v>
      </c>
      <c r="K17" s="49">
        <f t="shared" si="8"/>
        <v>0</v>
      </c>
      <c r="L17" s="49">
        <f t="shared" si="9"/>
        <v>0</v>
      </c>
      <c r="M17" s="50" cm="1">
        <f t="array" ref="M17">ROUND('Investoinnit ennen 2024'!K17*(Parametrit!$B$8/Parametrit!$B$7),_xlfn.IFS('2024'!U17=100,-2,'2024'!U17=10,-1))</f>
        <v>30100</v>
      </c>
      <c r="N17" s="50"/>
      <c r="O17" s="49"/>
      <c r="P17" s="49"/>
      <c r="Q17" s="52">
        <v>40</v>
      </c>
      <c r="R17" s="52">
        <v>50</v>
      </c>
      <c r="S17" s="31" t="str">
        <f t="shared" si="10"/>
        <v>OK</v>
      </c>
      <c r="U17">
        <v>100</v>
      </c>
    </row>
    <row r="18" spans="1:21" ht="15.75" thickBot="1" x14ac:dyDescent="0.3">
      <c r="A18" s="38" t="s">
        <v>17</v>
      </c>
      <c r="B18" s="60">
        <f t="shared" si="4"/>
        <v>0</v>
      </c>
      <c r="C18" s="55"/>
      <c r="D18" s="49">
        <f t="shared" si="5"/>
        <v>0</v>
      </c>
      <c r="E18" s="49">
        <f>Parametrit!$B$4-2024</f>
        <v>0</v>
      </c>
      <c r="F18" s="55"/>
      <c r="G18" s="55"/>
      <c r="H18" s="104" t="str">
        <f>IF('Investoinnit ennen 2024'!G18&gt;0,'Investoinnit ennen 2024'!G18,"")</f>
        <v/>
      </c>
      <c r="I18" s="57">
        <f t="shared" si="6"/>
        <v>0</v>
      </c>
      <c r="J18" s="49">
        <f t="shared" si="7"/>
        <v>0</v>
      </c>
      <c r="K18" s="49">
        <f t="shared" si="8"/>
        <v>0</v>
      </c>
      <c r="L18" s="49">
        <f t="shared" si="9"/>
        <v>0</v>
      </c>
      <c r="M18" s="50" cm="1">
        <f t="array" ref="M18">ROUND('Investoinnit ennen 2024'!K18*(Parametrit!$B$8/Parametrit!$B$7),_xlfn.IFS('2024'!U18=100,-2,'2024'!U18=10,-1))</f>
        <v>31700</v>
      </c>
      <c r="N18" s="50"/>
      <c r="O18" s="49"/>
      <c r="P18" s="49"/>
      <c r="Q18" s="52">
        <v>40</v>
      </c>
      <c r="R18" s="52">
        <v>50</v>
      </c>
      <c r="S18" s="31" t="str">
        <f t="shared" si="10"/>
        <v>OK</v>
      </c>
      <c r="U18">
        <v>100</v>
      </c>
    </row>
    <row r="19" spans="1:21" ht="15.75" thickBot="1" x14ac:dyDescent="0.3">
      <c r="A19" s="38" t="s">
        <v>18</v>
      </c>
      <c r="B19" s="60">
        <f t="shared" si="4"/>
        <v>0</v>
      </c>
      <c r="C19" s="55"/>
      <c r="D19" s="49">
        <f t="shared" si="5"/>
        <v>0</v>
      </c>
      <c r="E19" s="49">
        <f>Parametrit!$B$4-2024</f>
        <v>0</v>
      </c>
      <c r="F19" s="55"/>
      <c r="G19" s="55"/>
      <c r="H19" s="104" t="str">
        <f>IF('Investoinnit ennen 2024'!G19&gt;0,'Investoinnit ennen 2024'!G19,"")</f>
        <v/>
      </c>
      <c r="I19" s="57">
        <f t="shared" si="6"/>
        <v>0</v>
      </c>
      <c r="J19" s="49">
        <f t="shared" si="7"/>
        <v>0</v>
      </c>
      <c r="K19" s="49">
        <f t="shared" si="8"/>
        <v>0</v>
      </c>
      <c r="L19" s="49">
        <f t="shared" si="9"/>
        <v>0</v>
      </c>
      <c r="M19" s="50" cm="1">
        <f t="array" ref="M19">ROUND('Investoinnit ennen 2024'!K19*(Parametrit!$B$8/Parametrit!$B$7),_xlfn.IFS('2024'!U19=100,-2,'2024'!U19=10,-1))</f>
        <v>33700</v>
      </c>
      <c r="N19" s="50"/>
      <c r="O19" s="49"/>
      <c r="P19" s="49"/>
      <c r="Q19" s="52">
        <v>40</v>
      </c>
      <c r="R19" s="52">
        <v>50</v>
      </c>
      <c r="S19" s="31" t="str">
        <f t="shared" si="10"/>
        <v>OK</v>
      </c>
      <c r="U19">
        <v>100</v>
      </c>
    </row>
    <row r="20" spans="1:21" ht="15.75" thickBot="1" x14ac:dyDescent="0.3">
      <c r="A20" s="38" t="s">
        <v>19</v>
      </c>
      <c r="B20" s="60">
        <f t="shared" si="4"/>
        <v>0</v>
      </c>
      <c r="C20" s="55"/>
      <c r="D20" s="49">
        <f t="shared" si="5"/>
        <v>0</v>
      </c>
      <c r="E20" s="49">
        <f>Parametrit!$B$4-2024</f>
        <v>0</v>
      </c>
      <c r="F20" s="55"/>
      <c r="G20" s="55"/>
      <c r="H20" s="104" t="str">
        <f>IF('Investoinnit ennen 2024'!G20&gt;0,'Investoinnit ennen 2024'!G20,"")</f>
        <v/>
      </c>
      <c r="I20" s="57">
        <f t="shared" si="6"/>
        <v>0</v>
      </c>
      <c r="J20" s="49">
        <f t="shared" si="7"/>
        <v>0</v>
      </c>
      <c r="K20" s="49">
        <f t="shared" si="8"/>
        <v>0</v>
      </c>
      <c r="L20" s="49">
        <f t="shared" si="9"/>
        <v>0</v>
      </c>
      <c r="M20" s="50" cm="1">
        <f t="array" ref="M20">ROUND('Investoinnit ennen 2024'!K20*(Parametrit!$B$8/Parametrit!$B$7),_xlfn.IFS('2024'!U20=100,-2,'2024'!U20=10,-1))</f>
        <v>37300</v>
      </c>
      <c r="N20" s="50"/>
      <c r="O20" s="49"/>
      <c r="P20" s="49"/>
      <c r="Q20" s="52">
        <v>40</v>
      </c>
      <c r="R20" s="52">
        <v>50</v>
      </c>
      <c r="S20" s="31" t="str">
        <f t="shared" si="10"/>
        <v>OK</v>
      </c>
      <c r="U20">
        <v>100</v>
      </c>
    </row>
    <row r="21" spans="1:21" ht="15.75" thickBot="1" x14ac:dyDescent="0.3">
      <c r="A21" s="38" t="s">
        <v>20</v>
      </c>
      <c r="B21" s="60">
        <f t="shared" si="4"/>
        <v>0</v>
      </c>
      <c r="C21" s="55"/>
      <c r="D21" s="49">
        <f t="shared" si="5"/>
        <v>0</v>
      </c>
      <c r="E21" s="49">
        <f>Parametrit!$B$4-2024</f>
        <v>0</v>
      </c>
      <c r="F21" s="55"/>
      <c r="G21" s="55"/>
      <c r="H21" s="104" t="str">
        <f>IF('Investoinnit ennen 2024'!G21&gt;0,'Investoinnit ennen 2024'!G21,"")</f>
        <v/>
      </c>
      <c r="I21" s="57">
        <f t="shared" si="6"/>
        <v>0</v>
      </c>
      <c r="J21" s="49">
        <f t="shared" si="7"/>
        <v>0</v>
      </c>
      <c r="K21" s="49">
        <f t="shared" si="8"/>
        <v>0</v>
      </c>
      <c r="L21" s="49">
        <f t="shared" si="9"/>
        <v>0</v>
      </c>
      <c r="M21" s="50" cm="1">
        <f t="array" ref="M21">ROUND('Investoinnit ennen 2024'!K21*(Parametrit!$B$8/Parametrit!$B$7),_xlfn.IFS('2024'!U21=100,-2,'2024'!U21=10,-1))</f>
        <v>43800</v>
      </c>
      <c r="N21" s="50"/>
      <c r="O21" s="49"/>
      <c r="P21" s="49"/>
      <c r="Q21" s="52">
        <v>40</v>
      </c>
      <c r="R21" s="52">
        <v>50</v>
      </c>
      <c r="S21" s="31" t="str">
        <f t="shared" si="10"/>
        <v>OK</v>
      </c>
      <c r="U21">
        <v>100</v>
      </c>
    </row>
    <row r="22" spans="1:21" ht="15.75" thickBot="1" x14ac:dyDescent="0.3">
      <c r="A22" s="38" t="s">
        <v>21</v>
      </c>
      <c r="B22" s="60">
        <f t="shared" si="4"/>
        <v>0</v>
      </c>
      <c r="C22" s="55"/>
      <c r="D22" s="49">
        <f t="shared" si="5"/>
        <v>0</v>
      </c>
      <c r="E22" s="49">
        <f>Parametrit!$B$4-2024</f>
        <v>0</v>
      </c>
      <c r="F22" s="55"/>
      <c r="G22" s="55"/>
      <c r="H22" s="104" t="str">
        <f>IF('Investoinnit ennen 2024'!G22&gt;0,'Investoinnit ennen 2024'!G22,"")</f>
        <v/>
      </c>
      <c r="I22" s="57">
        <f t="shared" si="6"/>
        <v>0</v>
      </c>
      <c r="J22" s="49">
        <f t="shared" si="7"/>
        <v>0</v>
      </c>
      <c r="K22" s="49">
        <f t="shared" si="8"/>
        <v>0</v>
      </c>
      <c r="L22" s="49">
        <f t="shared" si="9"/>
        <v>0</v>
      </c>
      <c r="M22" s="50" cm="1">
        <f t="array" ref="M22">ROUND('Investoinnit ennen 2024'!K22*(Parametrit!$B$8/Parametrit!$B$7),_xlfn.IFS('2024'!U22=100,-2,'2024'!U22=10,-1))</f>
        <v>47900</v>
      </c>
      <c r="N22" s="50"/>
      <c r="O22" s="49"/>
      <c r="P22" s="49"/>
      <c r="Q22" s="52">
        <v>40</v>
      </c>
      <c r="R22" s="52">
        <v>50</v>
      </c>
      <c r="S22" s="31" t="str">
        <f t="shared" si="10"/>
        <v>OK</v>
      </c>
      <c r="U22">
        <v>100</v>
      </c>
    </row>
    <row r="23" spans="1:21" ht="15.75" thickBot="1" x14ac:dyDescent="0.3">
      <c r="A23" s="38" t="s">
        <v>22</v>
      </c>
      <c r="B23" s="60">
        <f t="shared" si="4"/>
        <v>0</v>
      </c>
      <c r="C23" s="55"/>
      <c r="D23" s="49">
        <f t="shared" si="5"/>
        <v>0</v>
      </c>
      <c r="E23" s="49">
        <f>Parametrit!$B$4-2024</f>
        <v>0</v>
      </c>
      <c r="F23" s="55"/>
      <c r="G23" s="55"/>
      <c r="H23" s="104" t="str">
        <f>IF('Investoinnit ennen 2024'!G23&gt;0,'Investoinnit ennen 2024'!G23,"")</f>
        <v/>
      </c>
      <c r="I23" s="57">
        <f t="shared" si="6"/>
        <v>0</v>
      </c>
      <c r="J23" s="49">
        <f t="shared" si="7"/>
        <v>0</v>
      </c>
      <c r="K23" s="49">
        <f t="shared" si="8"/>
        <v>0</v>
      </c>
      <c r="L23" s="49">
        <f t="shared" si="9"/>
        <v>0</v>
      </c>
      <c r="M23" s="50" cm="1">
        <f t="array" ref="M23">ROUND('Investoinnit ennen 2024'!K23*(Parametrit!$B$8/Parametrit!$B$7),_xlfn.IFS('2024'!U23=100,-2,'2024'!U23=10,-1))</f>
        <v>49700</v>
      </c>
      <c r="N23" s="50"/>
      <c r="O23" s="49"/>
      <c r="P23" s="49"/>
      <c r="Q23" s="52">
        <v>40</v>
      </c>
      <c r="R23" s="52">
        <v>50</v>
      </c>
      <c r="S23" s="31" t="str">
        <f t="shared" si="10"/>
        <v>OK</v>
      </c>
      <c r="U23">
        <v>100</v>
      </c>
    </row>
    <row r="24" spans="1:21" ht="15.75" thickBot="1" x14ac:dyDescent="0.3">
      <c r="A24" s="38" t="s">
        <v>23</v>
      </c>
      <c r="B24" s="60">
        <f t="shared" si="4"/>
        <v>0</v>
      </c>
      <c r="C24" s="55"/>
      <c r="D24" s="49">
        <f t="shared" si="5"/>
        <v>0</v>
      </c>
      <c r="E24" s="49">
        <f>Parametrit!$B$4-2024</f>
        <v>0</v>
      </c>
      <c r="F24" s="55"/>
      <c r="G24" s="55"/>
      <c r="H24" s="104" t="str">
        <f>IF('Investoinnit ennen 2024'!G24&gt;0,'Investoinnit ennen 2024'!G24,"")</f>
        <v/>
      </c>
      <c r="I24" s="57">
        <f t="shared" si="6"/>
        <v>0</v>
      </c>
      <c r="J24" s="49">
        <f t="shared" si="7"/>
        <v>0</v>
      </c>
      <c r="K24" s="49">
        <f t="shared" si="8"/>
        <v>0</v>
      </c>
      <c r="L24" s="49">
        <f t="shared" si="9"/>
        <v>0</v>
      </c>
      <c r="M24" s="50" cm="1">
        <f t="array" ref="M24">ROUND('Investoinnit ennen 2024'!K24*(Parametrit!$B$8/Parametrit!$B$7),_xlfn.IFS('2024'!U24=100,-2,'2024'!U24=10,-1))</f>
        <v>52400</v>
      </c>
      <c r="N24" s="50"/>
      <c r="O24" s="49"/>
      <c r="P24" s="49"/>
      <c r="Q24" s="52">
        <v>40</v>
      </c>
      <c r="R24" s="52">
        <v>50</v>
      </c>
      <c r="S24" s="31" t="str">
        <f t="shared" si="10"/>
        <v>OK</v>
      </c>
      <c r="U24">
        <v>100</v>
      </c>
    </row>
    <row r="25" spans="1:21" ht="15.75" thickBot="1" x14ac:dyDescent="0.3">
      <c r="A25" s="38" t="s">
        <v>24</v>
      </c>
      <c r="B25" s="60">
        <f t="shared" si="4"/>
        <v>0</v>
      </c>
      <c r="C25" s="55"/>
      <c r="D25" s="49">
        <f t="shared" si="5"/>
        <v>0</v>
      </c>
      <c r="E25" s="49">
        <f>Parametrit!$B$4-2024</f>
        <v>0</v>
      </c>
      <c r="F25" s="55"/>
      <c r="G25" s="55"/>
      <c r="H25" s="104" t="str">
        <f>IF('Investoinnit ennen 2024'!G25&gt;0,'Investoinnit ennen 2024'!G25,"")</f>
        <v/>
      </c>
      <c r="I25" s="57">
        <f t="shared" si="6"/>
        <v>0</v>
      </c>
      <c r="J25" s="49">
        <f t="shared" si="7"/>
        <v>0</v>
      </c>
      <c r="K25" s="49">
        <f t="shared" si="8"/>
        <v>0</v>
      </c>
      <c r="L25" s="49">
        <f t="shared" si="9"/>
        <v>0</v>
      </c>
      <c r="M25" s="50" cm="1">
        <f t="array" ref="M25">ROUND('Investoinnit ennen 2024'!K25*(Parametrit!$B$8/Parametrit!$B$7),_xlfn.IFS('2024'!U25=100,-2,'2024'!U25=10,-1))</f>
        <v>57300</v>
      </c>
      <c r="N25" s="50"/>
      <c r="O25" s="49"/>
      <c r="P25" s="49"/>
      <c r="Q25" s="52">
        <v>40</v>
      </c>
      <c r="R25" s="52">
        <v>50</v>
      </c>
      <c r="S25" s="31" t="str">
        <f t="shared" si="10"/>
        <v>OK</v>
      </c>
      <c r="U25">
        <v>100</v>
      </c>
    </row>
    <row r="26" spans="1:21" ht="15.75" thickBot="1" x14ac:dyDescent="0.3">
      <c r="A26" s="38" t="s">
        <v>25</v>
      </c>
      <c r="B26" s="60">
        <f t="shared" si="4"/>
        <v>0</v>
      </c>
      <c r="C26" s="55"/>
      <c r="D26" s="49">
        <f t="shared" si="5"/>
        <v>0</v>
      </c>
      <c r="E26" s="49">
        <f>Parametrit!$B$4-2024</f>
        <v>0</v>
      </c>
      <c r="F26" s="55"/>
      <c r="G26" s="55"/>
      <c r="H26" s="104" t="str">
        <f>IF('Investoinnit ennen 2024'!G26&gt;0,'Investoinnit ennen 2024'!G26,"")</f>
        <v/>
      </c>
      <c r="I26" s="57">
        <f t="shared" si="6"/>
        <v>0</v>
      </c>
      <c r="J26" s="49">
        <f t="shared" si="7"/>
        <v>0</v>
      </c>
      <c r="K26" s="49">
        <f t="shared" si="8"/>
        <v>0</v>
      </c>
      <c r="L26" s="49">
        <f t="shared" si="9"/>
        <v>0</v>
      </c>
      <c r="M26" s="50" cm="1">
        <f t="array" ref="M26">ROUND('Investoinnit ennen 2024'!K26*(Parametrit!$B$8/Parametrit!$B$7),_xlfn.IFS('2024'!U26=100,-2,'2024'!U26=10,-1))</f>
        <v>65500</v>
      </c>
      <c r="N26" s="50"/>
      <c r="O26" s="49"/>
      <c r="P26" s="49"/>
      <c r="Q26" s="52">
        <v>40</v>
      </c>
      <c r="R26" s="52">
        <v>50</v>
      </c>
      <c r="S26" s="31" t="str">
        <f t="shared" si="10"/>
        <v>OK</v>
      </c>
      <c r="U26">
        <v>100</v>
      </c>
    </row>
    <row r="27" spans="1:21" ht="15.75" thickBot="1" x14ac:dyDescent="0.3">
      <c r="A27" s="3" t="s">
        <v>26</v>
      </c>
      <c r="B27" s="30"/>
      <c r="C27" s="101"/>
      <c r="D27" s="32"/>
      <c r="E27" s="32"/>
      <c r="F27" s="101"/>
      <c r="G27" s="101"/>
      <c r="H27" s="105"/>
      <c r="M27" s="23"/>
      <c r="N27" s="23"/>
      <c r="O27" s="22"/>
      <c r="P27" s="22"/>
      <c r="Q27" s="23"/>
      <c r="R27" s="23"/>
      <c r="S27"/>
    </row>
    <row r="28" spans="1:21" ht="15.75" thickBot="1" x14ac:dyDescent="0.3">
      <c r="A28" s="38" t="s">
        <v>27</v>
      </c>
      <c r="B28" s="60">
        <f t="shared" ref="B28:B30" si="11">F28-G28</f>
        <v>0</v>
      </c>
      <c r="C28" s="55"/>
      <c r="D28" s="49">
        <f t="shared" ref="D28:D30" si="12">B28*C28/100</f>
        <v>0</v>
      </c>
      <c r="E28" s="49">
        <f>Parametrit!$B$4-2024</f>
        <v>0</v>
      </c>
      <c r="F28" s="55"/>
      <c r="G28" s="55"/>
      <c r="H28" s="104" t="str">
        <f>IF('Investoinnit ennen 2024'!G28&gt;0,'Investoinnit ennen 2024'!G28,"")</f>
        <v/>
      </c>
      <c r="I28" s="57">
        <f>IF(N28="",(D28*(M28+O28))/1000,(D28*(N28+P28))/1000)</f>
        <v>0</v>
      </c>
      <c r="J28" s="49">
        <f t="shared" ref="J28:J30" si="13">IF(D28=0,0,I28*(1-E28/H28))</f>
        <v>0</v>
      </c>
      <c r="K28" s="49">
        <f t="shared" ref="K28:K30" si="14">IF(I28=0,0,I28/H28)</f>
        <v>0</v>
      </c>
      <c r="L28" s="49">
        <f>IF(N28="",(F28*(C28/100)*(M28+O28))/1000,(F28*(C28/100)*(N28+P28)/1000))</f>
        <v>0</v>
      </c>
      <c r="M28" s="50" cm="1">
        <f t="array" ref="M28">ROUND('Investoinnit ennen 2024'!K28*(Parametrit!$B$8/Parametrit!$B$7),_xlfn.IFS('2024'!U28=100,-2,'2024'!U28=10,-1))</f>
        <v>4700</v>
      </c>
      <c r="N28" s="50"/>
      <c r="O28" s="49"/>
      <c r="P28" s="49"/>
      <c r="Q28" s="52">
        <v>35</v>
      </c>
      <c r="R28" s="52">
        <v>45</v>
      </c>
      <c r="S28" s="31" t="str">
        <f>IF(AND(B28&gt;0,C28=""),"Ilmoita tuella rahoitettu osuus",IF(C28&gt;100,"Tuella rahoitettu osuus ei voi olla yli 100",IF(AND(B28&gt;0,H28=""),"Pitoaika puuttuu",IF(E28&gt;H28,"Keski-ikä ei voi olla suurempi kuin pitoaika",IF(AND(B28&gt;0,E28=""),"Keski-ikä puuttuu",IF(AND(B28&gt;0,OR(H28&lt;Q28,H28&gt;R28)),"Syötetty pitoaika ei ole pitoaikavälin sisällä","OK"))))))</f>
        <v>OK</v>
      </c>
      <c r="U28">
        <v>100</v>
      </c>
    </row>
    <row r="29" spans="1:21" ht="15.75" thickBot="1" x14ac:dyDescent="0.3">
      <c r="A29" s="38" t="s">
        <v>28</v>
      </c>
      <c r="B29" s="60">
        <f t="shared" si="11"/>
        <v>0</v>
      </c>
      <c r="C29" s="55"/>
      <c r="D29" s="49">
        <f t="shared" si="12"/>
        <v>0</v>
      </c>
      <c r="E29" s="49">
        <f>Parametrit!$B$4-2024</f>
        <v>0</v>
      </c>
      <c r="F29" s="55"/>
      <c r="G29" s="55"/>
      <c r="H29" s="104" t="str">
        <f>IF('Investoinnit ennen 2024'!G29&gt;0,'Investoinnit ennen 2024'!G29,"")</f>
        <v/>
      </c>
      <c r="I29" s="57">
        <f>IF(N29="",(D29*(M29+O29))/1000,(D29*(N29+P29))/1000)</f>
        <v>0</v>
      </c>
      <c r="J29" s="49">
        <f t="shared" si="13"/>
        <v>0</v>
      </c>
      <c r="K29" s="49">
        <f t="shared" si="14"/>
        <v>0</v>
      </c>
      <c r="L29" s="49">
        <f>IF(N29="",(F29*(C29/100)*(M29+O29))/1000,(F29*(C29/100)*(N29+P29)/1000))</f>
        <v>0</v>
      </c>
      <c r="M29" s="50" cm="1">
        <f t="array" ref="M29">ROUND('Investoinnit ennen 2024'!K29*(Parametrit!$B$8/Parametrit!$B$7),_xlfn.IFS('2024'!U29=100,-2,'2024'!U29=10,-1))</f>
        <v>6600</v>
      </c>
      <c r="N29" s="50"/>
      <c r="O29" s="49"/>
      <c r="P29" s="49"/>
      <c r="Q29" s="52">
        <v>35</v>
      </c>
      <c r="R29" s="52">
        <v>45</v>
      </c>
      <c r="S29" s="31" t="str">
        <f>IF(AND(B29&gt;0,C29=""),"Ilmoita tuella rahoitettu osuus",IF(C29&gt;100,"Tuella rahoitettu osuus ei voi olla yli 100",IF(AND(B29&gt;0,H29=""),"Pitoaika puuttuu",IF(E29&gt;H29,"Keski-ikä ei voi olla suurempi kuin pitoaika",IF(AND(B29&gt;0,E29=""),"Keski-ikä puuttuu",IF(AND(B29&gt;0,OR(H29&lt;Q29,H29&gt;R29)),"Syötetty pitoaika ei ole pitoaikavälin sisällä","OK"))))))</f>
        <v>OK</v>
      </c>
      <c r="U29">
        <v>100</v>
      </c>
    </row>
    <row r="30" spans="1:21" ht="15.75" thickBot="1" x14ac:dyDescent="0.3">
      <c r="A30" s="38" t="s">
        <v>29</v>
      </c>
      <c r="B30" s="60">
        <f t="shared" si="11"/>
        <v>0</v>
      </c>
      <c r="C30" s="55"/>
      <c r="D30" s="49">
        <f t="shared" si="12"/>
        <v>0</v>
      </c>
      <c r="E30" s="49">
        <f>Parametrit!$B$4-2024</f>
        <v>0</v>
      </c>
      <c r="F30" s="55"/>
      <c r="G30" s="55"/>
      <c r="H30" s="104" t="str">
        <f>IF('Investoinnit ennen 2024'!G30&gt;0,'Investoinnit ennen 2024'!G30,"")</f>
        <v/>
      </c>
      <c r="I30" s="57">
        <f>IF(N30="",(D30*(M30+O30))/1000,(D30*(N30+P30))/1000)</f>
        <v>0</v>
      </c>
      <c r="J30" s="49">
        <f t="shared" si="13"/>
        <v>0</v>
      </c>
      <c r="K30" s="49">
        <f t="shared" si="14"/>
        <v>0</v>
      </c>
      <c r="L30" s="49">
        <f>IF(N30="",(F30*(C30/100)*(M30+O30))/1000,(F30*(C30/100)*(N30+P30)/1000))</f>
        <v>0</v>
      </c>
      <c r="M30" s="50" cm="1">
        <f t="array" ref="M30">ROUND('Investoinnit ennen 2024'!K30*(Parametrit!$B$8/Parametrit!$B$7),_xlfn.IFS('2024'!U30=100,-2,'2024'!U30=10,-1))</f>
        <v>6900</v>
      </c>
      <c r="N30" s="50"/>
      <c r="O30" s="49"/>
      <c r="P30" s="49"/>
      <c r="Q30" s="52">
        <v>35</v>
      </c>
      <c r="R30" s="52">
        <v>45</v>
      </c>
      <c r="S30" s="31" t="str">
        <f>IF(AND(B30&gt;0,C30=""),"Ilmoita tuella rahoitettu osuus",IF(C30&gt;100,"Tuella rahoitettu osuus ei voi olla yli 100",IF(AND(B30&gt;0,H30=""),"Pitoaika puuttuu",IF(E30&gt;H30,"Keski-ikä ei voi olla suurempi kuin pitoaika",IF(AND(B30&gt;0,E30=""),"Keski-ikä puuttuu",IF(AND(B30&gt;0,OR(H30&lt;Q30,H30&gt;R30)),"Syötetty pitoaika ei ole pitoaikavälin sisällä","OK"))))))</f>
        <v>OK</v>
      </c>
      <c r="U30">
        <v>100</v>
      </c>
    </row>
    <row r="31" spans="1:21" ht="15.75" thickBot="1" x14ac:dyDescent="0.3">
      <c r="A31" s="4" t="s">
        <v>30</v>
      </c>
      <c r="B31" s="30"/>
      <c r="C31" s="101"/>
      <c r="D31" s="32"/>
      <c r="E31" s="32"/>
      <c r="F31" s="101"/>
      <c r="G31" s="101"/>
      <c r="H31" s="105"/>
      <c r="M31" s="23"/>
      <c r="N31" s="23"/>
      <c r="O31" s="22"/>
      <c r="P31" s="22"/>
      <c r="Q31" s="23"/>
      <c r="R31" s="23"/>
      <c r="S31"/>
    </row>
    <row r="32" spans="1:21" ht="15.75" thickBot="1" x14ac:dyDescent="0.3">
      <c r="A32" s="38" t="s">
        <v>31</v>
      </c>
      <c r="B32" s="60">
        <f t="shared" ref="B32:B38" si="15">F32-G32</f>
        <v>0</v>
      </c>
      <c r="C32" s="55"/>
      <c r="D32" s="49">
        <f t="shared" ref="D32:D38" si="16">B32*C32/100</f>
        <v>0</v>
      </c>
      <c r="E32" s="49">
        <f>Parametrit!$B$4-2024</f>
        <v>0</v>
      </c>
      <c r="F32" s="55"/>
      <c r="G32" s="55"/>
      <c r="H32" s="104" t="str">
        <f>IF('Investoinnit ennen 2024'!G32&gt;0,'Investoinnit ennen 2024'!G32,"")</f>
        <v/>
      </c>
      <c r="I32" s="57">
        <f t="shared" ref="I32:I38" si="17">IF(N32="",(D32*(M32+O32))/1000,(D32*(N32+P32))/1000)</f>
        <v>0</v>
      </c>
      <c r="J32" s="49">
        <f t="shared" ref="J32:J38" si="18">IF(D32=0,0,I32*(1-E32/H32))</f>
        <v>0</v>
      </c>
      <c r="K32" s="49">
        <f t="shared" ref="K32:K38" si="19">IF(I32=0,0,I32/H32)</f>
        <v>0</v>
      </c>
      <c r="L32" s="49">
        <f t="shared" ref="L32:L38" si="20">IF(N32="",(F32*(C32/100)*(M32+O32))/1000,(F32*(C32/100)*(N32+P32)/1000))</f>
        <v>0</v>
      </c>
      <c r="M32" s="50" cm="1">
        <f t="array" ref="M32">ROUND('Investoinnit ennen 2024'!K32*(Parametrit!$B$8/Parametrit!$B$7),_xlfn.IFS('2024'!U32=100,-2,'2024'!U32=10,-1))</f>
        <v>1900</v>
      </c>
      <c r="N32" s="50"/>
      <c r="O32" s="49"/>
      <c r="P32" s="49"/>
      <c r="Q32" s="52">
        <v>25</v>
      </c>
      <c r="R32" s="52">
        <v>35</v>
      </c>
      <c r="S32" s="31" t="str">
        <f t="shared" ref="S32:S38" si="21">IF(AND(B32&gt;0,C32=""),"Ilmoita tuella rahoitettu osuus",IF(C32&gt;100,"Tuella rahoitettu osuus ei voi olla yli 100",IF(AND(B32&gt;0,H32=""),"Pitoaika puuttuu",IF(E32&gt;H32,"Keski-ikä ei voi olla suurempi kuin pitoaika",IF(AND(B32&gt;0,E32=""),"Keski-ikä puuttuu",IF(AND(B32&gt;0,OR(H32&lt;Q32,H32&gt;R32)),"Syötetty pitoaika ei ole pitoaikavälin sisällä","OK"))))))</f>
        <v>OK</v>
      </c>
      <c r="U32">
        <v>100</v>
      </c>
    </row>
    <row r="33" spans="1:21" ht="15.75" thickBot="1" x14ac:dyDescent="0.3">
      <c r="A33" s="38" t="s">
        <v>32</v>
      </c>
      <c r="B33" s="60">
        <f t="shared" si="15"/>
        <v>0</v>
      </c>
      <c r="C33" s="55"/>
      <c r="D33" s="49">
        <f t="shared" si="16"/>
        <v>0</v>
      </c>
      <c r="E33" s="49">
        <f>Parametrit!$B$4-2024</f>
        <v>0</v>
      </c>
      <c r="F33" s="55"/>
      <c r="G33" s="55"/>
      <c r="H33" s="104" t="str">
        <f>IF('Investoinnit ennen 2024'!G33&gt;0,'Investoinnit ennen 2024'!G33,"")</f>
        <v/>
      </c>
      <c r="I33" s="57">
        <f t="shared" si="17"/>
        <v>0</v>
      </c>
      <c r="J33" s="49">
        <f t="shared" si="18"/>
        <v>0</v>
      </c>
      <c r="K33" s="49">
        <f t="shared" si="19"/>
        <v>0</v>
      </c>
      <c r="L33" s="49">
        <f t="shared" si="20"/>
        <v>0</v>
      </c>
      <c r="M33" s="50" cm="1">
        <f t="array" ref="M33">ROUND('Investoinnit ennen 2024'!K33*(Parametrit!$B$8/Parametrit!$B$7),_xlfn.IFS('2024'!U33=100,-2,'2024'!U33=10,-1))</f>
        <v>3300</v>
      </c>
      <c r="N33" s="50"/>
      <c r="O33" s="49"/>
      <c r="P33" s="49"/>
      <c r="Q33" s="52">
        <v>25</v>
      </c>
      <c r="R33" s="52">
        <v>35</v>
      </c>
      <c r="S33" s="31" t="str">
        <f t="shared" si="21"/>
        <v>OK</v>
      </c>
      <c r="U33">
        <v>100</v>
      </c>
    </row>
    <row r="34" spans="1:21" ht="15.75" thickBot="1" x14ac:dyDescent="0.3">
      <c r="A34" s="38" t="s">
        <v>33</v>
      </c>
      <c r="B34" s="60">
        <f t="shared" si="15"/>
        <v>0</v>
      </c>
      <c r="C34" s="55"/>
      <c r="D34" s="49">
        <f t="shared" si="16"/>
        <v>0</v>
      </c>
      <c r="E34" s="49">
        <f>Parametrit!$B$4-2024</f>
        <v>0</v>
      </c>
      <c r="F34" s="55"/>
      <c r="G34" s="55"/>
      <c r="H34" s="104" t="str">
        <f>IF('Investoinnit ennen 2024'!G34&gt;0,'Investoinnit ennen 2024'!G34,"")</f>
        <v/>
      </c>
      <c r="I34" s="57">
        <f t="shared" si="17"/>
        <v>0</v>
      </c>
      <c r="J34" s="49">
        <f t="shared" si="18"/>
        <v>0</v>
      </c>
      <c r="K34" s="49">
        <f t="shared" si="19"/>
        <v>0</v>
      </c>
      <c r="L34" s="49">
        <f t="shared" si="20"/>
        <v>0</v>
      </c>
      <c r="M34" s="50" cm="1">
        <f t="array" ref="M34">ROUND('Investoinnit ennen 2024'!K34*(Parametrit!$B$8/Parametrit!$B$7),_xlfn.IFS('2024'!U34=100,-2,'2024'!U34=10,-1))</f>
        <v>6000</v>
      </c>
      <c r="N34" s="50"/>
      <c r="O34" s="49"/>
      <c r="P34" s="49"/>
      <c r="Q34" s="52">
        <v>25</v>
      </c>
      <c r="R34" s="52">
        <v>35</v>
      </c>
      <c r="S34" s="31" t="str">
        <f t="shared" si="21"/>
        <v>OK</v>
      </c>
      <c r="U34">
        <v>100</v>
      </c>
    </row>
    <row r="35" spans="1:21" ht="15.75" thickBot="1" x14ac:dyDescent="0.3">
      <c r="A35" s="38" t="s">
        <v>34</v>
      </c>
      <c r="B35" s="60">
        <f t="shared" si="15"/>
        <v>0</v>
      </c>
      <c r="C35" s="55"/>
      <c r="D35" s="49">
        <f t="shared" si="16"/>
        <v>0</v>
      </c>
      <c r="E35" s="49">
        <f>Parametrit!$B$4-2024</f>
        <v>0</v>
      </c>
      <c r="F35" s="55"/>
      <c r="G35" s="55"/>
      <c r="H35" s="104" t="str">
        <f>IF('Investoinnit ennen 2024'!G35&gt;0,'Investoinnit ennen 2024'!G35,"")</f>
        <v/>
      </c>
      <c r="I35" s="57">
        <f t="shared" si="17"/>
        <v>0</v>
      </c>
      <c r="J35" s="49">
        <f t="shared" si="18"/>
        <v>0</v>
      </c>
      <c r="K35" s="49">
        <f t="shared" si="19"/>
        <v>0</v>
      </c>
      <c r="L35" s="49">
        <f t="shared" si="20"/>
        <v>0</v>
      </c>
      <c r="M35" s="50" cm="1">
        <f t="array" ref="M35">ROUND('Investoinnit ennen 2024'!K35*(Parametrit!$B$8/Parametrit!$B$7),_xlfn.IFS('2024'!U35=100,-2,'2024'!U35=10,-1))</f>
        <v>10700</v>
      </c>
      <c r="N35" s="50"/>
      <c r="O35" s="49"/>
      <c r="P35" s="49"/>
      <c r="Q35" s="52">
        <v>25</v>
      </c>
      <c r="R35" s="52">
        <v>35</v>
      </c>
      <c r="S35" s="31" t="str">
        <f t="shared" si="21"/>
        <v>OK</v>
      </c>
      <c r="U35">
        <v>100</v>
      </c>
    </row>
    <row r="36" spans="1:21" ht="15.75" thickBot="1" x14ac:dyDescent="0.3">
      <c r="A36" s="38" t="s">
        <v>35</v>
      </c>
      <c r="B36" s="60">
        <f t="shared" si="15"/>
        <v>0</v>
      </c>
      <c r="C36" s="55"/>
      <c r="D36" s="49">
        <f t="shared" si="16"/>
        <v>0</v>
      </c>
      <c r="E36" s="49">
        <f>Parametrit!$B$4-2024</f>
        <v>0</v>
      </c>
      <c r="F36" s="55"/>
      <c r="G36" s="55"/>
      <c r="H36" s="104" t="str">
        <f>IF('Investoinnit ennen 2024'!G36&gt;0,'Investoinnit ennen 2024'!G36,"")</f>
        <v/>
      </c>
      <c r="I36" s="57">
        <f t="shared" si="17"/>
        <v>0</v>
      </c>
      <c r="J36" s="49">
        <f t="shared" si="18"/>
        <v>0</v>
      </c>
      <c r="K36" s="49">
        <f t="shared" si="19"/>
        <v>0</v>
      </c>
      <c r="L36" s="49">
        <f t="shared" si="20"/>
        <v>0</v>
      </c>
      <c r="M36" s="50" cm="1">
        <f t="array" ref="M36">ROUND('Investoinnit ennen 2024'!K36*(Parametrit!$B$8/Parametrit!$B$7),_xlfn.IFS('2024'!U36=100,-2,'2024'!U36=10,-1))</f>
        <v>17800</v>
      </c>
      <c r="N36" s="50"/>
      <c r="O36" s="49"/>
      <c r="P36" s="49"/>
      <c r="Q36" s="52">
        <v>25</v>
      </c>
      <c r="R36" s="52">
        <v>35</v>
      </c>
      <c r="S36" s="31" t="str">
        <f t="shared" si="21"/>
        <v>OK</v>
      </c>
      <c r="U36">
        <v>100</v>
      </c>
    </row>
    <row r="37" spans="1:21" ht="15.75" thickBot="1" x14ac:dyDescent="0.3">
      <c r="A37" s="38" t="s">
        <v>36</v>
      </c>
      <c r="B37" s="60">
        <f t="shared" si="15"/>
        <v>0</v>
      </c>
      <c r="C37" s="55"/>
      <c r="D37" s="49">
        <f t="shared" si="16"/>
        <v>0</v>
      </c>
      <c r="E37" s="49">
        <f>Parametrit!$B$4-2024</f>
        <v>0</v>
      </c>
      <c r="F37" s="55"/>
      <c r="G37" s="55"/>
      <c r="H37" s="104" t="str">
        <f>IF('Investoinnit ennen 2024'!G37&gt;0,'Investoinnit ennen 2024'!G37,"")</f>
        <v/>
      </c>
      <c r="I37" s="57">
        <f t="shared" si="17"/>
        <v>0</v>
      </c>
      <c r="J37" s="49">
        <f t="shared" si="18"/>
        <v>0</v>
      </c>
      <c r="K37" s="49">
        <f t="shared" si="19"/>
        <v>0</v>
      </c>
      <c r="L37" s="49">
        <f t="shared" si="20"/>
        <v>0</v>
      </c>
      <c r="M37" s="50" cm="1">
        <f t="array" ref="M37">ROUND('Investoinnit ennen 2024'!K37*(Parametrit!$B$8/Parametrit!$B$7),_xlfn.IFS('2024'!U37=100,-2,'2024'!U37=10,-1))</f>
        <v>23900</v>
      </c>
      <c r="N37" s="50"/>
      <c r="O37" s="49"/>
      <c r="P37" s="49"/>
      <c r="Q37" s="52">
        <v>25</v>
      </c>
      <c r="R37" s="52">
        <v>35</v>
      </c>
      <c r="S37" s="31" t="str">
        <f t="shared" si="21"/>
        <v>OK</v>
      </c>
      <c r="U37">
        <v>100</v>
      </c>
    </row>
    <row r="38" spans="1:21" ht="15.75" thickBot="1" x14ac:dyDescent="0.3">
      <c r="A38" s="38" t="s">
        <v>37</v>
      </c>
      <c r="B38" s="60">
        <f t="shared" si="15"/>
        <v>0</v>
      </c>
      <c r="C38" s="55"/>
      <c r="D38" s="49">
        <f t="shared" si="16"/>
        <v>0</v>
      </c>
      <c r="E38" s="49">
        <f>Parametrit!$B$4-2024</f>
        <v>0</v>
      </c>
      <c r="F38" s="55"/>
      <c r="G38" s="55"/>
      <c r="H38" s="104" t="str">
        <f>IF('Investoinnit ennen 2024'!G38&gt;0,'Investoinnit ennen 2024'!G38,"")</f>
        <v/>
      </c>
      <c r="I38" s="57">
        <f t="shared" si="17"/>
        <v>0</v>
      </c>
      <c r="J38" s="49">
        <f t="shared" si="18"/>
        <v>0</v>
      </c>
      <c r="K38" s="49">
        <f t="shared" si="19"/>
        <v>0</v>
      </c>
      <c r="L38" s="49">
        <f t="shared" si="20"/>
        <v>0</v>
      </c>
      <c r="M38" s="50" cm="1">
        <f t="array" ref="M38">ROUND('Investoinnit ennen 2024'!K38*(Parametrit!$B$8/Parametrit!$B$7),_xlfn.IFS('2024'!U38=100,-2,'2024'!U38=10,-1))</f>
        <v>38300</v>
      </c>
      <c r="N38" s="50"/>
      <c r="O38" s="49"/>
      <c r="P38" s="49"/>
      <c r="Q38" s="52">
        <v>25</v>
      </c>
      <c r="R38" s="52">
        <v>35</v>
      </c>
      <c r="S38" s="31" t="str">
        <f t="shared" si="21"/>
        <v>OK</v>
      </c>
      <c r="U38">
        <v>100</v>
      </c>
    </row>
    <row r="39" spans="1:21" ht="15.75" thickBot="1" x14ac:dyDescent="0.3">
      <c r="A39" s="4" t="s">
        <v>38</v>
      </c>
      <c r="B39" s="30"/>
      <c r="C39" s="101"/>
      <c r="D39" s="32"/>
      <c r="E39" s="32"/>
      <c r="F39" s="101"/>
      <c r="G39" s="101"/>
      <c r="H39" s="105"/>
      <c r="M39" s="23"/>
      <c r="N39" s="23"/>
      <c r="O39" s="22"/>
      <c r="P39" s="22"/>
      <c r="Q39" s="23"/>
      <c r="R39" s="23"/>
      <c r="S39"/>
    </row>
    <row r="40" spans="1:21" ht="15.75" thickBot="1" x14ac:dyDescent="0.3">
      <c r="A40" s="38" t="s">
        <v>39</v>
      </c>
      <c r="B40" s="60">
        <f t="shared" ref="B40:B43" si="22">F40-G40</f>
        <v>0</v>
      </c>
      <c r="C40" s="55"/>
      <c r="D40" s="49">
        <f t="shared" ref="D40:D43" si="23">B40*C40/100</f>
        <v>0</v>
      </c>
      <c r="E40" s="49">
        <f>Parametrit!$B$4-2024</f>
        <v>0</v>
      </c>
      <c r="F40" s="55"/>
      <c r="G40" s="55"/>
      <c r="H40" s="104" t="str">
        <f>IF('Investoinnit ennen 2024'!G40&gt;0,'Investoinnit ennen 2024'!G40,"")</f>
        <v/>
      </c>
      <c r="I40" s="57">
        <f>IF(N40="",(D40*(M40+O40))/1000,(D40*(N40+P40))/1000)</f>
        <v>0</v>
      </c>
      <c r="J40" s="49">
        <f t="shared" ref="J40:J43" si="24">IF(D40=0,0,I40*(1-E40/H40))</f>
        <v>0</v>
      </c>
      <c r="K40" s="49">
        <f t="shared" ref="K40:K43" si="25">IF(I40=0,0,I40/H40)</f>
        <v>0</v>
      </c>
      <c r="L40" s="49">
        <f>IF(N40="",(F40*(C40/100)*(M40+O40))/1000,(F40*(C40/100)*(N40+P40)/1000))</f>
        <v>0</v>
      </c>
      <c r="M40" s="50" cm="1">
        <f t="array" ref="M40">ROUND('Investoinnit ennen 2024'!K40*(Parametrit!$B$8/Parametrit!$B$7),_xlfn.IFS('2024'!U40=100,-2,'2024'!U40=10,-1))</f>
        <v>20900</v>
      </c>
      <c r="N40" s="50"/>
      <c r="O40" s="49"/>
      <c r="P40" s="49"/>
      <c r="Q40" s="52">
        <v>25</v>
      </c>
      <c r="R40" s="52">
        <v>35</v>
      </c>
      <c r="S40" s="31" t="str">
        <f>IF(AND(B40&gt;0,C40=""),"Ilmoita tuella rahoitettu osuus",IF(C40&gt;100,"Tuella rahoitettu osuus ei voi olla yli 100",IF(AND(B40&gt;0,H40=""),"Pitoaika puuttuu",IF(E40&gt;H40,"Keski-ikä ei voi olla suurempi kuin pitoaika",IF(AND(B40&gt;0,E40=""),"Keski-ikä puuttuu",IF(AND(B40&gt;0,OR(H40&lt;Q40,H40&gt;R40)),"Syötetty pitoaika ei ole pitoaikavälin sisällä","OK"))))))</f>
        <v>OK</v>
      </c>
      <c r="U40">
        <v>100</v>
      </c>
    </row>
    <row r="41" spans="1:21" ht="15.75" thickBot="1" x14ac:dyDescent="0.3">
      <c r="A41" s="38" t="s">
        <v>40</v>
      </c>
      <c r="B41" s="60">
        <f t="shared" si="22"/>
        <v>0</v>
      </c>
      <c r="C41" s="55"/>
      <c r="D41" s="49">
        <f t="shared" si="23"/>
        <v>0</v>
      </c>
      <c r="E41" s="49">
        <f>Parametrit!$B$4-2024</f>
        <v>0</v>
      </c>
      <c r="F41" s="55"/>
      <c r="G41" s="55"/>
      <c r="H41" s="104" t="str">
        <f>IF('Investoinnit ennen 2024'!G41&gt;0,'Investoinnit ennen 2024'!G41,"")</f>
        <v/>
      </c>
      <c r="I41" s="57">
        <f>IF(N41="",(D41*(M41+O41))/1000,(D41*(N41+P41))/1000)</f>
        <v>0</v>
      </c>
      <c r="J41" s="49">
        <f t="shared" si="24"/>
        <v>0</v>
      </c>
      <c r="K41" s="49">
        <f t="shared" si="25"/>
        <v>0</v>
      </c>
      <c r="L41" s="49">
        <f>IF(N41="",(F41*(C41/100)*(M41+O41))/1000,(F41*(C41/100)*(N41+P41)/1000))</f>
        <v>0</v>
      </c>
      <c r="M41" s="50" cm="1">
        <f t="array" ref="M41">ROUND('Investoinnit ennen 2024'!K41*(Parametrit!$B$8/Parametrit!$B$7),_xlfn.IFS('2024'!U41=100,-2,'2024'!U41=10,-1))</f>
        <v>3800</v>
      </c>
      <c r="N41" s="50"/>
      <c r="O41" s="49"/>
      <c r="P41" s="49"/>
      <c r="Q41" s="52">
        <v>25</v>
      </c>
      <c r="R41" s="52">
        <v>35</v>
      </c>
      <c r="S41" s="31" t="str">
        <f>IF(AND(B41&gt;0,C41=""),"Ilmoita tuella rahoitettu osuus",IF(C41&gt;100,"Tuella rahoitettu osuus ei voi olla yli 100",IF(AND(B41&gt;0,H41=""),"Pitoaika puuttuu",IF(E41&gt;H41,"Keski-ikä ei voi olla suurempi kuin pitoaika",IF(AND(B41&gt;0,E41=""),"Keski-ikä puuttuu",IF(AND(B41&gt;0,OR(H41&lt;Q41,H41&gt;R41)),"Syötetty pitoaika ei ole pitoaikavälin sisällä","OK"))))))</f>
        <v>OK</v>
      </c>
      <c r="U41">
        <v>100</v>
      </c>
    </row>
    <row r="42" spans="1:21" ht="15.75" thickBot="1" x14ac:dyDescent="0.3">
      <c r="A42" s="38" t="s">
        <v>41</v>
      </c>
      <c r="B42" s="60">
        <f t="shared" si="22"/>
        <v>0</v>
      </c>
      <c r="C42" s="55"/>
      <c r="D42" s="49">
        <f t="shared" si="23"/>
        <v>0</v>
      </c>
      <c r="E42" s="49">
        <f>Parametrit!$B$4-2024</f>
        <v>0</v>
      </c>
      <c r="F42" s="55"/>
      <c r="G42" s="55"/>
      <c r="H42" s="104" t="str">
        <f>IF('Investoinnit ennen 2024'!G42&gt;0,'Investoinnit ennen 2024'!G42,"")</f>
        <v/>
      </c>
      <c r="I42" s="57">
        <f>IF(N42="",(D42*(M42+O42))/1000,(D42*(N42+P42))/1000)</f>
        <v>0</v>
      </c>
      <c r="J42" s="49">
        <f t="shared" si="24"/>
        <v>0</v>
      </c>
      <c r="K42" s="49">
        <f t="shared" si="25"/>
        <v>0</v>
      </c>
      <c r="L42" s="49">
        <f>IF(N42="",(F42*(C42/100)*(M42+O42))/1000,(F42*(C42/100)*(N42+P42)/1000))</f>
        <v>0</v>
      </c>
      <c r="M42" s="50" cm="1">
        <f t="array" ref="M42">ROUND('Investoinnit ennen 2024'!K42*(Parametrit!$B$8/Parametrit!$B$7),_xlfn.IFS('2024'!U42=100,-2,'2024'!U42=10,-1))</f>
        <v>2900</v>
      </c>
      <c r="N42" s="50"/>
      <c r="O42" s="49"/>
      <c r="P42" s="49"/>
      <c r="Q42" s="52">
        <v>15</v>
      </c>
      <c r="R42" s="52">
        <v>25</v>
      </c>
      <c r="S42" s="31" t="str">
        <f>IF(AND(B42&gt;0,C42=""),"Ilmoita tuella rahoitettu osuus",IF(C42&gt;100,"Tuella rahoitettu osuus ei voi olla yli 100",IF(AND(B42&gt;0,H42=""),"Pitoaika puuttuu",IF(E42&gt;H42,"Keski-ikä ei voi olla suurempi kuin pitoaika",IF(AND(B42&gt;0,E42=""),"Keski-ikä puuttuu",IF(AND(B42&gt;0,OR(H42&lt;Q42,H42&gt;R42)),"Syötetty pitoaika ei ole pitoaikavälin sisällä","OK"))))))</f>
        <v>OK</v>
      </c>
      <c r="U42">
        <v>100</v>
      </c>
    </row>
    <row r="43" spans="1:21" ht="15.75" thickBot="1" x14ac:dyDescent="0.3">
      <c r="A43" s="38" t="s">
        <v>42</v>
      </c>
      <c r="B43" s="60">
        <f t="shared" si="22"/>
        <v>0</v>
      </c>
      <c r="C43" s="55"/>
      <c r="D43" s="49">
        <f t="shared" si="23"/>
        <v>0</v>
      </c>
      <c r="E43" s="49">
        <f>Parametrit!$B$4-2024</f>
        <v>0</v>
      </c>
      <c r="F43" s="55"/>
      <c r="G43" s="55"/>
      <c r="H43" s="104" t="str">
        <f>IF('Investoinnit ennen 2024'!G43&gt;0,'Investoinnit ennen 2024'!G43,"")</f>
        <v/>
      </c>
      <c r="I43" s="57">
        <f>IF(N43="",(D43*(M43+O43))/1000,(D43*(N43+P43))/1000)</f>
        <v>0</v>
      </c>
      <c r="J43" s="49">
        <f t="shared" si="24"/>
        <v>0</v>
      </c>
      <c r="K43" s="49">
        <f t="shared" si="25"/>
        <v>0</v>
      </c>
      <c r="L43" s="49">
        <f>IF(N43="",(F43*(C43/100)*(M43+O43))/1000,(F43*(C43/100)*(N43+P43)/1000))</f>
        <v>0</v>
      </c>
      <c r="M43" s="50" cm="1">
        <f t="array" ref="M43">ROUND('Investoinnit ennen 2024'!K43*(Parametrit!$B$8/Parametrit!$B$7),_xlfn.IFS('2024'!U43=100,-2,'2024'!U43=10,-1))</f>
        <v>3000</v>
      </c>
      <c r="N43" s="50"/>
      <c r="O43" s="49"/>
      <c r="P43" s="49"/>
      <c r="Q43" s="52">
        <v>15</v>
      </c>
      <c r="R43" s="52">
        <v>25</v>
      </c>
      <c r="S43" s="31" t="str">
        <f>IF(AND(B43&gt;0,C43=""),"Ilmoita tuella rahoitettu osuus",IF(C43&gt;100,"Tuella rahoitettu osuus ei voi olla yli 100",IF(AND(B43&gt;0,H43=""),"Pitoaika puuttuu",IF(E43&gt;H43,"Keski-ikä ei voi olla suurempi kuin pitoaika",IF(AND(B43&gt;0,E43=""),"Keski-ikä puuttuu",IF(AND(B43&gt;0,OR(H43&lt;Q43,H43&gt;R43)),"Syötetty pitoaika ei ole pitoaikavälin sisällä","OK"))))))</f>
        <v>OK</v>
      </c>
      <c r="U43">
        <v>100</v>
      </c>
    </row>
    <row r="44" spans="1:21" ht="15.75" thickBot="1" x14ac:dyDescent="0.3">
      <c r="A44" s="3" t="s">
        <v>43</v>
      </c>
      <c r="B44" s="30"/>
      <c r="C44" s="101"/>
      <c r="D44" s="32"/>
      <c r="E44" s="32"/>
      <c r="F44" s="101"/>
      <c r="G44" s="101"/>
      <c r="H44" s="105"/>
      <c r="M44" s="23"/>
      <c r="N44" s="23"/>
      <c r="O44" s="22"/>
      <c r="P44" s="22"/>
      <c r="Q44" s="23"/>
      <c r="R44" s="23"/>
      <c r="S44"/>
    </row>
    <row r="45" spans="1:21" ht="15.75" thickBot="1" x14ac:dyDescent="0.3">
      <c r="A45" s="38" t="s">
        <v>44</v>
      </c>
      <c r="B45" s="60">
        <f t="shared" ref="B45:B46" si="26">F45-G45</f>
        <v>0</v>
      </c>
      <c r="C45" s="55"/>
      <c r="D45" s="49">
        <f t="shared" ref="D45:D46" si="27">B45*C45/100</f>
        <v>0</v>
      </c>
      <c r="E45" s="49">
        <f>Parametrit!$B$4-2024</f>
        <v>0</v>
      </c>
      <c r="F45" s="55"/>
      <c r="G45" s="55"/>
      <c r="H45" s="104" t="str">
        <f>IF('Investoinnit ennen 2024'!G45&gt;0,'Investoinnit ennen 2024'!G45,"")</f>
        <v/>
      </c>
      <c r="I45" s="57">
        <f>IF(N45="",(D45*(M45+O45))/1000,(D45*(N45+P45))/1000)</f>
        <v>0</v>
      </c>
      <c r="J45" s="49">
        <f t="shared" ref="J45:J46" si="28">IF(D45=0,0,I45*(1-E45/H45))</f>
        <v>0</v>
      </c>
      <c r="K45" s="49">
        <f t="shared" ref="K45:K46" si="29">IF(I45=0,0,I45/H45)</f>
        <v>0</v>
      </c>
      <c r="L45" s="49">
        <f>IF(N45="",(F45*(C45/100)*(M45+O45))/1000,(F45*(C45/100)*(N45+P45)/1000))</f>
        <v>0</v>
      </c>
      <c r="M45" s="50" cm="1">
        <f t="array" ref="M45">ROUND('Investoinnit ennen 2024'!K45*(Parametrit!$B$8/Parametrit!$B$7),_xlfn.IFS('2024'!U45=100,-2,'2024'!U45=10,-1))</f>
        <v>48500</v>
      </c>
      <c r="N45" s="50"/>
      <c r="O45" s="49"/>
      <c r="P45" s="49"/>
      <c r="Q45" s="52">
        <v>45</v>
      </c>
      <c r="R45" s="52">
        <v>55</v>
      </c>
      <c r="S45" s="31" t="str">
        <f>IF(AND(B45&gt;0,C45=""),"Ilmoita tuella rahoitettu osuus",IF(C45&gt;100,"Tuella rahoitettu osuus ei voi olla yli 100",IF(AND(B45&gt;0,H45=""),"Pitoaika puuttuu",IF(E45&gt;H45,"Keski-ikä ei voi olla suurempi kuin pitoaika",IF(AND(B45&gt;0,E45=""),"Keski-ikä puuttuu",IF(AND(B45&gt;0,OR(H45&lt;Q45,H45&gt;R45)),"Syötetty pitoaika ei ole pitoaikavälin sisällä","OK"))))))</f>
        <v>OK</v>
      </c>
      <c r="U45">
        <v>100</v>
      </c>
    </row>
    <row r="46" spans="1:21" ht="15.75" thickBot="1" x14ac:dyDescent="0.3">
      <c r="A46" s="38" t="s">
        <v>34</v>
      </c>
      <c r="B46" s="60">
        <f t="shared" si="26"/>
        <v>0</v>
      </c>
      <c r="C46" s="55"/>
      <c r="D46" s="49">
        <f t="shared" si="27"/>
        <v>0</v>
      </c>
      <c r="E46" s="49">
        <f>Parametrit!$B$4-2024</f>
        <v>0</v>
      </c>
      <c r="F46" s="55"/>
      <c r="G46" s="55"/>
      <c r="H46" s="104" t="str">
        <f>IF('Investoinnit ennen 2024'!G46&gt;0,'Investoinnit ennen 2024'!G46,"")</f>
        <v/>
      </c>
      <c r="I46" s="57">
        <f>IF(N46="",(D46*(M46+O46))/1000,(D46*(N46+P46))/1000)</f>
        <v>0</v>
      </c>
      <c r="J46" s="49">
        <f t="shared" si="28"/>
        <v>0</v>
      </c>
      <c r="K46" s="49">
        <f t="shared" si="29"/>
        <v>0</v>
      </c>
      <c r="L46" s="49">
        <f>IF(N46="",(F46*(C46/100)*(M46+O46))/1000,(F46*(C46/100)*(N46+P46)/1000))</f>
        <v>0</v>
      </c>
      <c r="M46" s="50" cm="1">
        <f t="array" ref="M46">ROUND('Investoinnit ennen 2024'!K46*(Parametrit!$B$8/Parametrit!$B$7),_xlfn.IFS('2024'!U46=100,-2,'2024'!U46=10,-1))</f>
        <v>16100</v>
      </c>
      <c r="N46" s="50"/>
      <c r="O46" s="49"/>
      <c r="P46" s="49"/>
      <c r="Q46" s="52">
        <v>45</v>
      </c>
      <c r="R46" s="52">
        <v>55</v>
      </c>
      <c r="S46" s="31" t="str">
        <f>IF(AND(B46&gt;0,C46=""),"Ilmoita tuella rahoitettu osuus",IF(C46&gt;100,"Tuella rahoitettu osuus ei voi olla yli 100",IF(AND(B46&gt;0,H46=""),"Pitoaika puuttuu",IF(E46&gt;H46,"Keski-ikä ei voi olla suurempi kuin pitoaika",IF(AND(B46&gt;0,E46=""),"Keski-ikä puuttuu",IF(AND(B46&gt;0,OR(H46&lt;Q46,H46&gt;R46)),"Syötetty pitoaika ei ole pitoaikavälin sisällä","OK"))))))</f>
        <v>OK</v>
      </c>
      <c r="U46">
        <v>100</v>
      </c>
    </row>
    <row r="47" spans="1:21" ht="15.75" thickBot="1" x14ac:dyDescent="0.3">
      <c r="A47" s="5" t="s">
        <v>45</v>
      </c>
      <c r="B47" s="30"/>
      <c r="C47" s="101"/>
      <c r="D47" s="32"/>
      <c r="E47" s="32"/>
      <c r="F47" s="101"/>
      <c r="G47" s="101"/>
      <c r="H47" s="105"/>
      <c r="M47" s="23"/>
      <c r="N47" s="23"/>
      <c r="O47" s="22"/>
      <c r="P47" s="22"/>
      <c r="Q47" s="23"/>
      <c r="R47" s="23"/>
      <c r="S47"/>
    </row>
    <row r="48" spans="1:21" ht="15.75" thickBot="1" x14ac:dyDescent="0.3">
      <c r="A48" s="3" t="s">
        <v>46</v>
      </c>
      <c r="B48" s="30"/>
      <c r="C48" s="101"/>
      <c r="D48" s="32"/>
      <c r="E48" s="32"/>
      <c r="F48" s="101"/>
      <c r="G48" s="101"/>
      <c r="H48" s="105"/>
      <c r="M48" s="23"/>
      <c r="N48" s="23"/>
      <c r="O48" s="22"/>
      <c r="P48" s="22"/>
      <c r="Q48" s="23"/>
      <c r="R48" s="23"/>
      <c r="S48"/>
    </row>
    <row r="49" spans="1:21" ht="15.75" thickBot="1" x14ac:dyDescent="0.3">
      <c r="A49" s="38" t="s">
        <v>47</v>
      </c>
      <c r="B49" s="60">
        <f t="shared" ref="B49:B54" si="30">F49-G49</f>
        <v>0</v>
      </c>
      <c r="C49" s="55"/>
      <c r="D49" s="49">
        <f t="shared" ref="D49:D54" si="31">B49*C49/100</f>
        <v>0</v>
      </c>
      <c r="E49" s="49">
        <f>Parametrit!$B$4-2024</f>
        <v>0</v>
      </c>
      <c r="F49" s="55"/>
      <c r="G49" s="55"/>
      <c r="H49" s="104" t="str">
        <f>IF('Investoinnit ennen 2024'!G49&gt;0,'Investoinnit ennen 2024'!G49,"")</f>
        <v/>
      </c>
      <c r="I49" s="57">
        <f t="shared" ref="I49:I54" si="32">IF(N49="",(D49*(M49+O49))/1000,(D49*(N49+P49))/1000)</f>
        <v>0</v>
      </c>
      <c r="J49" s="49">
        <f t="shared" ref="J49:J54" si="33">IF(D49=0,0,I49*(1-E49/H49))</f>
        <v>0</v>
      </c>
      <c r="K49" s="49">
        <f t="shared" ref="K49:K54" si="34">IF(I49=0,0,I49/H49)</f>
        <v>0</v>
      </c>
      <c r="L49" s="49">
        <f t="shared" ref="L49:L54" si="35">IF(N49="",(F49*(C49/100)*(M49+O49))/1000,(F49*(C49/100)*(N49+P49)/1000))</f>
        <v>0</v>
      </c>
      <c r="M49" s="50" cm="1">
        <f t="array" ref="M49">ROUND('Investoinnit ennen 2024'!K49*(Parametrit!$B$8/Parametrit!$B$7),_xlfn.IFS('2024'!U49=100,-2,'2024'!U49=10,-1))</f>
        <v>2800</v>
      </c>
      <c r="N49" s="50"/>
      <c r="O49" s="49"/>
      <c r="P49" s="49"/>
      <c r="Q49" s="52">
        <v>40</v>
      </c>
      <c r="R49" s="52">
        <v>55</v>
      </c>
      <c r="S49" s="31" t="str">
        <f t="shared" ref="S49:S54" si="36">IF(AND(B49&gt;0,C49=""),"Ilmoita tuella rahoitettu osuus",IF(C49&gt;100,"Tuella rahoitettu osuus ei voi olla yli 100",IF(AND(B49&gt;0,H49=""),"Pitoaika puuttuu",IF(E49&gt;H49,"Keski-ikä ei voi olla suurempi kuin pitoaika",IF(AND(B49&gt;0,E49=""),"Keski-ikä puuttuu",IF(AND(B49&gt;0,OR(H49&lt;Q49,H49&gt;R49)),"Syötetty pitoaika ei ole pitoaikavälin sisällä","OK"))))))</f>
        <v>OK</v>
      </c>
      <c r="U49">
        <v>100</v>
      </c>
    </row>
    <row r="50" spans="1:21" ht="15.75" thickBot="1" x14ac:dyDescent="0.3">
      <c r="A50" s="38" t="s">
        <v>48</v>
      </c>
      <c r="B50" s="60">
        <f t="shared" si="30"/>
        <v>0</v>
      </c>
      <c r="C50" s="55"/>
      <c r="D50" s="49">
        <f t="shared" si="31"/>
        <v>0</v>
      </c>
      <c r="E50" s="49">
        <f>Parametrit!$B$4-2024</f>
        <v>0</v>
      </c>
      <c r="F50" s="55"/>
      <c r="G50" s="55"/>
      <c r="H50" s="104" t="str">
        <f>IF('Investoinnit ennen 2024'!G50&gt;0,'Investoinnit ennen 2024'!G50,"")</f>
        <v/>
      </c>
      <c r="I50" s="57">
        <f t="shared" si="32"/>
        <v>0</v>
      </c>
      <c r="J50" s="49">
        <f t="shared" si="33"/>
        <v>0</v>
      </c>
      <c r="K50" s="49">
        <f t="shared" si="34"/>
        <v>0</v>
      </c>
      <c r="L50" s="49">
        <f t="shared" si="35"/>
        <v>0</v>
      </c>
      <c r="M50" s="50" cm="1">
        <f t="array" ref="M50">ROUND('Investoinnit ennen 2024'!K50*(Parametrit!$B$8/Parametrit!$B$7),_xlfn.IFS('2024'!U50=100,-2,'2024'!U50=10,-1))</f>
        <v>3600</v>
      </c>
      <c r="N50" s="50"/>
      <c r="O50" s="49"/>
      <c r="P50" s="49"/>
      <c r="Q50" s="52">
        <v>40</v>
      </c>
      <c r="R50" s="52">
        <v>55</v>
      </c>
      <c r="S50" s="31" t="str">
        <f t="shared" si="36"/>
        <v>OK</v>
      </c>
      <c r="U50">
        <v>100</v>
      </c>
    </row>
    <row r="51" spans="1:21" ht="15.75" thickBot="1" x14ac:dyDescent="0.3">
      <c r="A51" s="38" t="s">
        <v>49</v>
      </c>
      <c r="B51" s="60">
        <f t="shared" si="30"/>
        <v>0</v>
      </c>
      <c r="C51" s="55"/>
      <c r="D51" s="49">
        <f t="shared" si="31"/>
        <v>0</v>
      </c>
      <c r="E51" s="49">
        <f>Parametrit!$B$4-2024</f>
        <v>0</v>
      </c>
      <c r="F51" s="55"/>
      <c r="G51" s="55"/>
      <c r="H51" s="104" t="str">
        <f>IF('Investoinnit ennen 2024'!G51&gt;0,'Investoinnit ennen 2024'!G51,"")</f>
        <v/>
      </c>
      <c r="I51" s="57">
        <f t="shared" si="32"/>
        <v>0</v>
      </c>
      <c r="J51" s="49">
        <f t="shared" si="33"/>
        <v>0</v>
      </c>
      <c r="K51" s="49">
        <f t="shared" si="34"/>
        <v>0</v>
      </c>
      <c r="L51" s="49">
        <f t="shared" si="35"/>
        <v>0</v>
      </c>
      <c r="M51" s="50" cm="1">
        <f t="array" ref="M51">ROUND('Investoinnit ennen 2024'!K51*(Parametrit!$B$8/Parametrit!$B$7),_xlfn.IFS('2024'!U51=100,-2,'2024'!U51=10,-1))</f>
        <v>4000</v>
      </c>
      <c r="N51" s="50"/>
      <c r="O51" s="49"/>
      <c r="P51" s="49"/>
      <c r="Q51" s="52">
        <v>40</v>
      </c>
      <c r="R51" s="52">
        <v>55</v>
      </c>
      <c r="S51" s="31" t="str">
        <f t="shared" si="36"/>
        <v>OK</v>
      </c>
      <c r="U51">
        <v>100</v>
      </c>
    </row>
    <row r="52" spans="1:21" ht="15.75" thickBot="1" x14ac:dyDescent="0.3">
      <c r="A52" s="38" t="s">
        <v>50</v>
      </c>
      <c r="B52" s="60">
        <f t="shared" si="30"/>
        <v>0</v>
      </c>
      <c r="C52" s="55"/>
      <c r="D52" s="49">
        <f t="shared" si="31"/>
        <v>0</v>
      </c>
      <c r="E52" s="49">
        <f>Parametrit!$B$4-2024</f>
        <v>0</v>
      </c>
      <c r="F52" s="55"/>
      <c r="G52" s="55"/>
      <c r="H52" s="104" t="str">
        <f>IF('Investoinnit ennen 2024'!G52&gt;0,'Investoinnit ennen 2024'!G52,"")</f>
        <v/>
      </c>
      <c r="I52" s="57">
        <f t="shared" si="32"/>
        <v>0</v>
      </c>
      <c r="J52" s="49">
        <f t="shared" si="33"/>
        <v>0</v>
      </c>
      <c r="K52" s="49">
        <f t="shared" si="34"/>
        <v>0</v>
      </c>
      <c r="L52" s="49">
        <f t="shared" si="35"/>
        <v>0</v>
      </c>
      <c r="M52" s="50" cm="1">
        <f t="array" ref="M52">ROUND('Investoinnit ennen 2024'!K52*(Parametrit!$B$8/Parametrit!$B$7),_xlfn.IFS('2024'!U52=100,-2,'2024'!U52=10,-1))</f>
        <v>6800</v>
      </c>
      <c r="N52" s="50"/>
      <c r="O52" s="49"/>
      <c r="P52" s="49"/>
      <c r="Q52" s="52">
        <v>40</v>
      </c>
      <c r="R52" s="52">
        <v>55</v>
      </c>
      <c r="S52" s="31" t="str">
        <f t="shared" si="36"/>
        <v>OK</v>
      </c>
      <c r="U52">
        <v>100</v>
      </c>
    </row>
    <row r="53" spans="1:21" ht="15.75" thickBot="1" x14ac:dyDescent="0.3">
      <c r="A53" s="38" t="s">
        <v>51</v>
      </c>
      <c r="B53" s="60">
        <f t="shared" si="30"/>
        <v>0</v>
      </c>
      <c r="C53" s="55"/>
      <c r="D53" s="49">
        <f t="shared" si="31"/>
        <v>0</v>
      </c>
      <c r="E53" s="49">
        <f>Parametrit!$B$4-2024</f>
        <v>0</v>
      </c>
      <c r="F53" s="55"/>
      <c r="G53" s="55"/>
      <c r="H53" s="104" t="str">
        <f>IF('Investoinnit ennen 2024'!G53&gt;0,'Investoinnit ennen 2024'!G53,"")</f>
        <v/>
      </c>
      <c r="I53" s="57">
        <f t="shared" si="32"/>
        <v>0</v>
      </c>
      <c r="J53" s="49">
        <f t="shared" si="33"/>
        <v>0</v>
      </c>
      <c r="K53" s="49">
        <f t="shared" si="34"/>
        <v>0</v>
      </c>
      <c r="L53" s="49">
        <f t="shared" si="35"/>
        <v>0</v>
      </c>
      <c r="M53" s="50" cm="1">
        <f t="array" ref="M53">ROUND('Investoinnit ennen 2024'!K53*(Parametrit!$B$8/Parametrit!$B$7),_xlfn.IFS('2024'!U53=100,-2,'2024'!U53=10,-1))</f>
        <v>13900</v>
      </c>
      <c r="N53" s="50"/>
      <c r="O53" s="49"/>
      <c r="P53" s="49"/>
      <c r="Q53" s="52">
        <v>40</v>
      </c>
      <c r="R53" s="52">
        <v>55</v>
      </c>
      <c r="S53" s="31" t="str">
        <f t="shared" si="36"/>
        <v>OK</v>
      </c>
      <c r="U53">
        <v>100</v>
      </c>
    </row>
    <row r="54" spans="1:21" ht="15.75" thickBot="1" x14ac:dyDescent="0.3">
      <c r="A54" s="38" t="s">
        <v>52</v>
      </c>
      <c r="B54" s="60">
        <f t="shared" si="30"/>
        <v>0</v>
      </c>
      <c r="C54" s="55"/>
      <c r="D54" s="49">
        <f t="shared" si="31"/>
        <v>0</v>
      </c>
      <c r="E54" s="49">
        <f>Parametrit!$B$4-2024</f>
        <v>0</v>
      </c>
      <c r="F54" s="55"/>
      <c r="G54" s="55"/>
      <c r="H54" s="104" t="str">
        <f>IF('Investoinnit ennen 2024'!G54&gt;0,'Investoinnit ennen 2024'!G54,"")</f>
        <v/>
      </c>
      <c r="I54" s="57">
        <f t="shared" si="32"/>
        <v>0</v>
      </c>
      <c r="J54" s="49">
        <f t="shared" si="33"/>
        <v>0</v>
      </c>
      <c r="K54" s="49">
        <f t="shared" si="34"/>
        <v>0</v>
      </c>
      <c r="L54" s="49">
        <f t="shared" si="35"/>
        <v>0</v>
      </c>
      <c r="M54" s="50" cm="1">
        <f t="array" ref="M54">ROUND('Investoinnit ennen 2024'!K54*(Parametrit!$B$8/Parametrit!$B$7),_xlfn.IFS('2024'!U54=100,-2,'2024'!U54=10,-1))</f>
        <v>20200</v>
      </c>
      <c r="N54" s="50"/>
      <c r="O54" s="49"/>
      <c r="P54" s="49"/>
      <c r="Q54" s="52">
        <v>40</v>
      </c>
      <c r="R54" s="52">
        <v>55</v>
      </c>
      <c r="S54" s="31" t="str">
        <f t="shared" si="36"/>
        <v>OK</v>
      </c>
      <c r="U54">
        <v>100</v>
      </c>
    </row>
    <row r="55" spans="1:21" ht="15.75" thickBot="1" x14ac:dyDescent="0.3">
      <c r="A55" s="3" t="s">
        <v>53</v>
      </c>
      <c r="B55" s="30"/>
      <c r="C55" s="101"/>
      <c r="D55" s="32"/>
      <c r="E55" s="32"/>
      <c r="F55" s="101"/>
      <c r="G55" s="101"/>
      <c r="H55" s="105"/>
      <c r="M55" s="23"/>
      <c r="N55" s="23"/>
      <c r="O55" s="22"/>
      <c r="P55" s="22"/>
      <c r="Q55" s="23"/>
      <c r="R55" s="23"/>
      <c r="S55"/>
    </row>
    <row r="56" spans="1:21" ht="15.75" thickBot="1" x14ac:dyDescent="0.3">
      <c r="A56" s="38" t="s">
        <v>54</v>
      </c>
      <c r="B56" s="60">
        <f t="shared" ref="B56:B65" si="37">F56-G56</f>
        <v>0</v>
      </c>
      <c r="C56" s="55"/>
      <c r="D56" s="49">
        <f t="shared" ref="D56:D65" si="38">B56*C56/100</f>
        <v>0</v>
      </c>
      <c r="E56" s="49">
        <f>Parametrit!$B$4-2024</f>
        <v>0</v>
      </c>
      <c r="F56" s="55"/>
      <c r="G56" s="55"/>
      <c r="H56" s="104" t="str">
        <f>IF('Investoinnit ennen 2024'!G56&gt;0,'Investoinnit ennen 2024'!G56,"")</f>
        <v/>
      </c>
      <c r="I56" s="57">
        <f t="shared" ref="I56:I65" si="39">IF(N56="",(D56*(M56+O56))/1000,(D56*(N56+P56))/1000)</f>
        <v>0</v>
      </c>
      <c r="J56" s="49">
        <f t="shared" ref="J56:J65" si="40">IF(D56=0,0,I56*(1-E56/H56))</f>
        <v>0</v>
      </c>
      <c r="K56" s="49">
        <f t="shared" ref="K56:K65" si="41">IF(I56=0,0,I56/H56)</f>
        <v>0</v>
      </c>
      <c r="L56" s="49">
        <f t="shared" ref="L56:L65" si="42">IF(N56="",(F56*(C56/100)*(M56+O56))/1000,(F56*(C56/100)*(N56+P56)/1000))</f>
        <v>0</v>
      </c>
      <c r="M56" s="50" cm="1">
        <f t="array" ref="M56">ROUND('Investoinnit ennen 2024'!K56*(Parametrit!$B$8/Parametrit!$B$7),_xlfn.IFS('2024'!U56=100,-2,'2024'!U56=10,-1))</f>
        <v>7300</v>
      </c>
      <c r="N56" s="50"/>
      <c r="O56" s="49" cm="1">
        <f t="array" ref="O56">_xlfn.IFS($V$2=2024,'Kaivun hintavaikutus'!$B$4,$V$2=2025,'Kaivun hintavaikutus'!$B$5,$V$2=2026,'Kaivun hintavaikutus'!$B$6,$V$2=2027,'Kaivun hintavaikutus'!$B$7)</f>
        <v>0</v>
      </c>
      <c r="P56" s="49" cm="1">
        <f t="array" ref="P56">_xlfn.IFS($V$2=2024,'Kaivun hintavaikutus'!$C$4,$V$2=2025,'Kaivun hintavaikutus'!$C$5,$V$2=2026,'Kaivun hintavaikutus'!$C$6,$V$2=2027,'Kaivun hintavaikutus'!$C$7)</f>
        <v>0</v>
      </c>
      <c r="Q56" s="52">
        <v>35</v>
      </c>
      <c r="R56" s="52">
        <v>50</v>
      </c>
      <c r="S56" s="31" t="str">
        <f t="shared" ref="S56:S65" si="43">IF(AND(B56&gt;0,C56=""),"Ilmoita tuella rahoitettu osuus",IF(C56&gt;100,"Tuella rahoitettu osuus ei voi olla yli 100",IF(AND(B56&gt;0,H56=""),"Pitoaika puuttuu",IF(E56&gt;H56,"Keski-ikä ei voi olla suurempi kuin pitoaika",IF(AND(B56&gt;0,E56=""),"Keski-ikä puuttuu",IF(AND(B56&gt;0,OR(H56&lt;Q56,H56&gt;R56)),"Syötetty pitoaika ei ole pitoaikavälin sisällä",IF(AND(B56&gt;0,O56=0),"Syötä kaivun hintavaikutus Kaivun hintavaikutus -välilehdelle","OK")))))))</f>
        <v>OK</v>
      </c>
      <c r="U56">
        <v>100</v>
      </c>
    </row>
    <row r="57" spans="1:21" ht="15.75" thickBot="1" x14ac:dyDescent="0.3">
      <c r="A57" s="38" t="s">
        <v>55</v>
      </c>
      <c r="B57" s="60">
        <f t="shared" si="37"/>
        <v>0</v>
      </c>
      <c r="C57" s="55"/>
      <c r="D57" s="49">
        <f t="shared" si="38"/>
        <v>0</v>
      </c>
      <c r="E57" s="49">
        <f>Parametrit!$B$4-2024</f>
        <v>0</v>
      </c>
      <c r="F57" s="55"/>
      <c r="G57" s="55"/>
      <c r="H57" s="104" t="str">
        <f>IF('Investoinnit ennen 2024'!G57&gt;0,'Investoinnit ennen 2024'!G57,"")</f>
        <v/>
      </c>
      <c r="I57" s="57">
        <f t="shared" si="39"/>
        <v>0</v>
      </c>
      <c r="J57" s="49">
        <f t="shared" si="40"/>
        <v>0</v>
      </c>
      <c r="K57" s="49">
        <f t="shared" si="41"/>
        <v>0</v>
      </c>
      <c r="L57" s="49">
        <f t="shared" si="42"/>
        <v>0</v>
      </c>
      <c r="M57" s="50" cm="1">
        <f t="array" ref="M57">ROUND('Investoinnit ennen 2024'!K57*(Parametrit!$B$8/Parametrit!$B$7),_xlfn.IFS('2024'!U57=100,-2,'2024'!U57=10,-1))</f>
        <v>8000</v>
      </c>
      <c r="N57" s="50"/>
      <c r="O57" s="49" cm="1">
        <f t="array" ref="O57">_xlfn.IFS($V$2=2024,'Kaivun hintavaikutus'!$B$4,$V$2=2025,'Kaivun hintavaikutus'!$B$5,$V$2=2026,'Kaivun hintavaikutus'!$B$6,$V$2=2027,'Kaivun hintavaikutus'!$B$7)</f>
        <v>0</v>
      </c>
      <c r="P57" s="49" cm="1">
        <f t="array" ref="P57">_xlfn.IFS($V$2=2024,'Kaivun hintavaikutus'!$C$4,$V$2=2025,'Kaivun hintavaikutus'!$C$5,$V$2=2026,'Kaivun hintavaikutus'!$C$6,$V$2=2027,'Kaivun hintavaikutus'!$C$7)</f>
        <v>0</v>
      </c>
      <c r="Q57" s="52">
        <v>35</v>
      </c>
      <c r="R57" s="52">
        <v>50</v>
      </c>
      <c r="S57" s="31" t="str">
        <f t="shared" si="43"/>
        <v>OK</v>
      </c>
      <c r="U57">
        <v>100</v>
      </c>
    </row>
    <row r="58" spans="1:21" ht="15.75" thickBot="1" x14ac:dyDescent="0.3">
      <c r="A58" s="38" t="s">
        <v>56</v>
      </c>
      <c r="B58" s="60">
        <f t="shared" si="37"/>
        <v>0</v>
      </c>
      <c r="C58" s="55"/>
      <c r="D58" s="49">
        <f t="shared" si="38"/>
        <v>0</v>
      </c>
      <c r="E58" s="49">
        <f>Parametrit!$B$4-2024</f>
        <v>0</v>
      </c>
      <c r="F58" s="55"/>
      <c r="G58" s="55"/>
      <c r="H58" s="104" t="str">
        <f>IF('Investoinnit ennen 2024'!G58&gt;0,'Investoinnit ennen 2024'!G58,"")</f>
        <v/>
      </c>
      <c r="I58" s="57">
        <f t="shared" si="39"/>
        <v>0</v>
      </c>
      <c r="J58" s="49">
        <f t="shared" si="40"/>
        <v>0</v>
      </c>
      <c r="K58" s="49">
        <f t="shared" si="41"/>
        <v>0</v>
      </c>
      <c r="L58" s="49">
        <f t="shared" si="42"/>
        <v>0</v>
      </c>
      <c r="M58" s="50" cm="1">
        <f t="array" ref="M58">ROUND('Investoinnit ennen 2024'!K58*(Parametrit!$B$8/Parametrit!$B$7),_xlfn.IFS('2024'!U58=100,-2,'2024'!U58=10,-1))</f>
        <v>8600</v>
      </c>
      <c r="N58" s="50"/>
      <c r="O58" s="49" cm="1">
        <f t="array" ref="O58">_xlfn.IFS($V$2=2024,'Kaivun hintavaikutus'!$B$4,$V$2=2025,'Kaivun hintavaikutus'!$B$5,$V$2=2026,'Kaivun hintavaikutus'!$B$6,$V$2=2027,'Kaivun hintavaikutus'!$B$7)</f>
        <v>0</v>
      </c>
      <c r="P58" s="49" cm="1">
        <f t="array" ref="P58">_xlfn.IFS($V$2=2024,'Kaivun hintavaikutus'!$C$4,$V$2=2025,'Kaivun hintavaikutus'!$C$5,$V$2=2026,'Kaivun hintavaikutus'!$C$6,$V$2=2027,'Kaivun hintavaikutus'!$C$7)</f>
        <v>0</v>
      </c>
      <c r="Q58" s="52">
        <v>35</v>
      </c>
      <c r="R58" s="52">
        <v>50</v>
      </c>
      <c r="S58" s="31" t="str">
        <f t="shared" si="43"/>
        <v>OK</v>
      </c>
      <c r="U58">
        <v>100</v>
      </c>
    </row>
    <row r="59" spans="1:21" ht="15.75" thickBot="1" x14ac:dyDescent="0.3">
      <c r="A59" s="38" t="s">
        <v>57</v>
      </c>
      <c r="B59" s="60">
        <f t="shared" si="37"/>
        <v>0</v>
      </c>
      <c r="C59" s="55"/>
      <c r="D59" s="49">
        <f t="shared" si="38"/>
        <v>0</v>
      </c>
      <c r="E59" s="49">
        <f>Parametrit!$B$4-2024</f>
        <v>0</v>
      </c>
      <c r="F59" s="55"/>
      <c r="G59" s="55"/>
      <c r="H59" s="104" t="str">
        <f>IF('Investoinnit ennen 2024'!G59&gt;0,'Investoinnit ennen 2024'!G59,"")</f>
        <v/>
      </c>
      <c r="I59" s="57">
        <f t="shared" si="39"/>
        <v>0</v>
      </c>
      <c r="J59" s="49">
        <f t="shared" si="40"/>
        <v>0</v>
      </c>
      <c r="K59" s="49">
        <f t="shared" si="41"/>
        <v>0</v>
      </c>
      <c r="L59" s="49">
        <f t="shared" si="42"/>
        <v>0</v>
      </c>
      <c r="M59" s="50" cm="1">
        <f t="array" ref="M59">ROUND('Investoinnit ennen 2024'!K59*(Parametrit!$B$8/Parametrit!$B$7),_xlfn.IFS('2024'!U59=100,-2,'2024'!U59=10,-1))</f>
        <v>10900</v>
      </c>
      <c r="N59" s="50"/>
      <c r="O59" s="49" cm="1">
        <f t="array" ref="O59">_xlfn.IFS($V$2=2024,'Kaivun hintavaikutus'!$B$4,$V$2=2025,'Kaivun hintavaikutus'!$B$5,$V$2=2026,'Kaivun hintavaikutus'!$B$6,$V$2=2027,'Kaivun hintavaikutus'!$B$7)</f>
        <v>0</v>
      </c>
      <c r="P59" s="49" cm="1">
        <f t="array" ref="P59">_xlfn.IFS($V$2=2024,'Kaivun hintavaikutus'!$C$4,$V$2=2025,'Kaivun hintavaikutus'!$C$5,$V$2=2026,'Kaivun hintavaikutus'!$C$6,$V$2=2027,'Kaivun hintavaikutus'!$C$7)</f>
        <v>0</v>
      </c>
      <c r="Q59" s="52">
        <v>35</v>
      </c>
      <c r="R59" s="52">
        <v>50</v>
      </c>
      <c r="S59" s="31" t="str">
        <f t="shared" si="43"/>
        <v>OK</v>
      </c>
      <c r="U59">
        <v>100</v>
      </c>
    </row>
    <row r="60" spans="1:21" ht="15.75" thickBot="1" x14ac:dyDescent="0.3">
      <c r="A60" s="38" t="s">
        <v>58</v>
      </c>
      <c r="B60" s="60">
        <f t="shared" si="37"/>
        <v>0</v>
      </c>
      <c r="C60" s="55"/>
      <c r="D60" s="49">
        <f t="shared" si="38"/>
        <v>0</v>
      </c>
      <c r="E60" s="49">
        <f>Parametrit!$B$4-2024</f>
        <v>0</v>
      </c>
      <c r="F60" s="55"/>
      <c r="G60" s="55"/>
      <c r="H60" s="104" t="str">
        <f>IF('Investoinnit ennen 2024'!G60&gt;0,'Investoinnit ennen 2024'!G60,"")</f>
        <v/>
      </c>
      <c r="I60" s="57">
        <f t="shared" si="39"/>
        <v>0</v>
      </c>
      <c r="J60" s="49">
        <f t="shared" si="40"/>
        <v>0</v>
      </c>
      <c r="K60" s="49">
        <f t="shared" si="41"/>
        <v>0</v>
      </c>
      <c r="L60" s="49">
        <f t="shared" si="42"/>
        <v>0</v>
      </c>
      <c r="M60" s="50" cm="1">
        <f t="array" ref="M60">ROUND('Investoinnit ennen 2024'!K60*(Parametrit!$B$8/Parametrit!$B$7),_xlfn.IFS('2024'!U60=100,-2,'2024'!U60=10,-1))</f>
        <v>11500</v>
      </c>
      <c r="N60" s="50"/>
      <c r="O60" s="49" cm="1">
        <f t="array" ref="O60">_xlfn.IFS($V$2=2024,'Kaivun hintavaikutus'!$B$4,$V$2=2025,'Kaivun hintavaikutus'!$B$5,$V$2=2026,'Kaivun hintavaikutus'!$B$6,$V$2=2027,'Kaivun hintavaikutus'!$B$7)</f>
        <v>0</v>
      </c>
      <c r="P60" s="49" cm="1">
        <f t="array" ref="P60">_xlfn.IFS($V$2=2024,'Kaivun hintavaikutus'!$C$4,$V$2=2025,'Kaivun hintavaikutus'!$C$5,$V$2=2026,'Kaivun hintavaikutus'!$C$6,$V$2=2027,'Kaivun hintavaikutus'!$C$7)</f>
        <v>0</v>
      </c>
      <c r="Q60" s="52">
        <v>35</v>
      </c>
      <c r="R60" s="52">
        <v>50</v>
      </c>
      <c r="S60" s="31" t="str">
        <f t="shared" si="43"/>
        <v>OK</v>
      </c>
      <c r="U60">
        <v>100</v>
      </c>
    </row>
    <row r="61" spans="1:21" ht="15.75" thickBot="1" x14ac:dyDescent="0.3">
      <c r="A61" s="38" t="s">
        <v>59</v>
      </c>
      <c r="B61" s="60">
        <f t="shared" si="37"/>
        <v>0</v>
      </c>
      <c r="C61" s="55"/>
      <c r="D61" s="49">
        <f t="shared" si="38"/>
        <v>0</v>
      </c>
      <c r="E61" s="49">
        <f>Parametrit!$B$4-2024</f>
        <v>0</v>
      </c>
      <c r="F61" s="55"/>
      <c r="G61" s="55"/>
      <c r="H61" s="104" t="str">
        <f>IF('Investoinnit ennen 2024'!G61&gt;0,'Investoinnit ennen 2024'!G61,"")</f>
        <v/>
      </c>
      <c r="I61" s="57">
        <f t="shared" si="39"/>
        <v>0</v>
      </c>
      <c r="J61" s="49">
        <f t="shared" si="40"/>
        <v>0</v>
      </c>
      <c r="K61" s="49">
        <f t="shared" si="41"/>
        <v>0</v>
      </c>
      <c r="L61" s="49">
        <f t="shared" si="42"/>
        <v>0</v>
      </c>
      <c r="M61" s="50" cm="1">
        <f t="array" ref="M61">ROUND('Investoinnit ennen 2024'!K61*(Parametrit!$B$8/Parametrit!$B$7),_xlfn.IFS('2024'!U61=100,-2,'2024'!U61=10,-1))</f>
        <v>13700</v>
      </c>
      <c r="N61" s="50"/>
      <c r="O61" s="49" cm="1">
        <f t="array" ref="O61">_xlfn.IFS($V$2=2024,'Kaivun hintavaikutus'!$B$4,$V$2=2025,'Kaivun hintavaikutus'!$B$5,$V$2=2026,'Kaivun hintavaikutus'!$B$6,$V$2=2027,'Kaivun hintavaikutus'!$B$7)</f>
        <v>0</v>
      </c>
      <c r="P61" s="49" cm="1">
        <f t="array" ref="P61">_xlfn.IFS($V$2=2024,'Kaivun hintavaikutus'!$C$4,$V$2=2025,'Kaivun hintavaikutus'!$C$5,$V$2=2026,'Kaivun hintavaikutus'!$C$6,$V$2=2027,'Kaivun hintavaikutus'!$C$7)</f>
        <v>0</v>
      </c>
      <c r="Q61" s="52">
        <v>35</v>
      </c>
      <c r="R61" s="52">
        <v>50</v>
      </c>
      <c r="S61" s="31" t="str">
        <f t="shared" si="43"/>
        <v>OK</v>
      </c>
      <c r="U61">
        <v>100</v>
      </c>
    </row>
    <row r="62" spans="1:21" ht="15.75" thickBot="1" x14ac:dyDescent="0.3">
      <c r="A62" s="38" t="s">
        <v>60</v>
      </c>
      <c r="B62" s="60">
        <f t="shared" si="37"/>
        <v>0</v>
      </c>
      <c r="C62" s="55"/>
      <c r="D62" s="49">
        <f t="shared" si="38"/>
        <v>0</v>
      </c>
      <c r="E62" s="49">
        <f>Parametrit!$B$4-2024</f>
        <v>0</v>
      </c>
      <c r="F62" s="55"/>
      <c r="G62" s="55"/>
      <c r="H62" s="104" t="str">
        <f>IF('Investoinnit ennen 2024'!G62&gt;0,'Investoinnit ennen 2024'!G62,"")</f>
        <v/>
      </c>
      <c r="I62" s="57">
        <f t="shared" si="39"/>
        <v>0</v>
      </c>
      <c r="J62" s="49">
        <f t="shared" si="40"/>
        <v>0</v>
      </c>
      <c r="K62" s="49">
        <f t="shared" si="41"/>
        <v>0</v>
      </c>
      <c r="L62" s="49">
        <f t="shared" si="42"/>
        <v>0</v>
      </c>
      <c r="M62" s="50" cm="1">
        <f t="array" ref="M62">ROUND('Investoinnit ennen 2024'!K62*(Parametrit!$B$8/Parametrit!$B$7),_xlfn.IFS('2024'!U62=100,-2,'2024'!U62=10,-1))</f>
        <v>14900</v>
      </c>
      <c r="N62" s="50"/>
      <c r="O62" s="49" cm="1">
        <f t="array" ref="O62">_xlfn.IFS($V$2=2024,'Kaivun hintavaikutus'!$B$4,$V$2=2025,'Kaivun hintavaikutus'!$B$5,$V$2=2026,'Kaivun hintavaikutus'!$B$6,$V$2=2027,'Kaivun hintavaikutus'!$B$7)</f>
        <v>0</v>
      </c>
      <c r="P62" s="49" cm="1">
        <f t="array" ref="P62">_xlfn.IFS($V$2=2024,'Kaivun hintavaikutus'!$C$4,$V$2=2025,'Kaivun hintavaikutus'!$C$5,$V$2=2026,'Kaivun hintavaikutus'!$C$6,$V$2=2027,'Kaivun hintavaikutus'!$C$7)</f>
        <v>0</v>
      </c>
      <c r="Q62" s="52">
        <v>35</v>
      </c>
      <c r="R62" s="52">
        <v>50</v>
      </c>
      <c r="S62" s="31" t="str">
        <f t="shared" si="43"/>
        <v>OK</v>
      </c>
      <c r="U62">
        <v>100</v>
      </c>
    </row>
    <row r="63" spans="1:21" ht="15.75" thickBot="1" x14ac:dyDescent="0.3">
      <c r="A63" s="38" t="s">
        <v>61</v>
      </c>
      <c r="B63" s="60">
        <f t="shared" si="37"/>
        <v>0</v>
      </c>
      <c r="C63" s="55"/>
      <c r="D63" s="49">
        <f t="shared" si="38"/>
        <v>0</v>
      </c>
      <c r="E63" s="49">
        <f>Parametrit!$B$4-2024</f>
        <v>0</v>
      </c>
      <c r="F63" s="55"/>
      <c r="G63" s="55"/>
      <c r="H63" s="104" t="str">
        <f>IF('Investoinnit ennen 2024'!G63&gt;0,'Investoinnit ennen 2024'!G63,"")</f>
        <v/>
      </c>
      <c r="I63" s="57">
        <f t="shared" si="39"/>
        <v>0</v>
      </c>
      <c r="J63" s="49">
        <f t="shared" si="40"/>
        <v>0</v>
      </c>
      <c r="K63" s="49">
        <f t="shared" si="41"/>
        <v>0</v>
      </c>
      <c r="L63" s="49">
        <f t="shared" si="42"/>
        <v>0</v>
      </c>
      <c r="M63" s="50" cm="1">
        <f t="array" ref="M63">ROUND('Investoinnit ennen 2024'!K63*(Parametrit!$B$8/Parametrit!$B$7),_xlfn.IFS('2024'!U63=100,-2,'2024'!U63=10,-1))</f>
        <v>19400</v>
      </c>
      <c r="N63" s="50"/>
      <c r="O63" s="49" cm="1">
        <f t="array" ref="O63">_xlfn.IFS($V$2=2024,'Kaivun hintavaikutus'!$B$4,$V$2=2025,'Kaivun hintavaikutus'!$B$5,$V$2=2026,'Kaivun hintavaikutus'!$B$6,$V$2=2027,'Kaivun hintavaikutus'!$B$7)</f>
        <v>0</v>
      </c>
      <c r="P63" s="49" cm="1">
        <f t="array" ref="P63">_xlfn.IFS($V$2=2024,'Kaivun hintavaikutus'!$C$4,$V$2=2025,'Kaivun hintavaikutus'!$C$5,$V$2=2026,'Kaivun hintavaikutus'!$C$6,$V$2=2027,'Kaivun hintavaikutus'!$C$7)</f>
        <v>0</v>
      </c>
      <c r="Q63" s="52">
        <v>35</v>
      </c>
      <c r="R63" s="52">
        <v>50</v>
      </c>
      <c r="S63" s="31" t="str">
        <f t="shared" si="43"/>
        <v>OK</v>
      </c>
      <c r="U63">
        <v>100</v>
      </c>
    </row>
    <row r="64" spans="1:21" ht="15.75" thickBot="1" x14ac:dyDescent="0.3">
      <c r="A64" s="38" t="s">
        <v>62</v>
      </c>
      <c r="B64" s="60">
        <f t="shared" si="37"/>
        <v>0</v>
      </c>
      <c r="C64" s="55"/>
      <c r="D64" s="49">
        <f t="shared" si="38"/>
        <v>0</v>
      </c>
      <c r="E64" s="49">
        <f>Parametrit!$B$4-2024</f>
        <v>0</v>
      </c>
      <c r="F64" s="55"/>
      <c r="G64" s="55"/>
      <c r="H64" s="104" t="str">
        <f>IF('Investoinnit ennen 2024'!G64&gt;0,'Investoinnit ennen 2024'!G64,"")</f>
        <v/>
      </c>
      <c r="I64" s="57">
        <f t="shared" si="39"/>
        <v>0</v>
      </c>
      <c r="J64" s="49">
        <f t="shared" si="40"/>
        <v>0</v>
      </c>
      <c r="K64" s="49">
        <f t="shared" si="41"/>
        <v>0</v>
      </c>
      <c r="L64" s="49">
        <f t="shared" si="42"/>
        <v>0</v>
      </c>
      <c r="M64" s="50" cm="1">
        <f t="array" ref="M64">ROUND('Investoinnit ennen 2024'!K64*(Parametrit!$B$8/Parametrit!$B$7),_xlfn.IFS('2024'!U64=100,-2,'2024'!U64=10,-1))</f>
        <v>22400</v>
      </c>
      <c r="N64" s="50"/>
      <c r="O64" s="49" cm="1">
        <f t="array" ref="O64">_xlfn.IFS($V$2=2024,'Kaivun hintavaikutus'!$B$4,$V$2=2025,'Kaivun hintavaikutus'!$B$5,$V$2=2026,'Kaivun hintavaikutus'!$B$6,$V$2=2027,'Kaivun hintavaikutus'!$B$7)</f>
        <v>0</v>
      </c>
      <c r="P64" s="49" cm="1">
        <f t="array" ref="P64">_xlfn.IFS($V$2=2024,'Kaivun hintavaikutus'!$C$4,$V$2=2025,'Kaivun hintavaikutus'!$C$5,$V$2=2026,'Kaivun hintavaikutus'!$C$6,$V$2=2027,'Kaivun hintavaikutus'!$C$7)</f>
        <v>0</v>
      </c>
      <c r="Q64" s="52">
        <v>35</v>
      </c>
      <c r="R64" s="52">
        <v>50</v>
      </c>
      <c r="S64" s="31" t="str">
        <f t="shared" si="43"/>
        <v>OK</v>
      </c>
      <c r="U64">
        <v>100</v>
      </c>
    </row>
    <row r="65" spans="1:21" ht="15.75" thickBot="1" x14ac:dyDescent="0.3">
      <c r="A65" s="38" t="s">
        <v>63</v>
      </c>
      <c r="B65" s="60">
        <f t="shared" si="37"/>
        <v>0</v>
      </c>
      <c r="C65" s="55"/>
      <c r="D65" s="49">
        <f t="shared" si="38"/>
        <v>0</v>
      </c>
      <c r="E65" s="49">
        <f>Parametrit!$B$4-2024</f>
        <v>0</v>
      </c>
      <c r="F65" s="55"/>
      <c r="G65" s="55"/>
      <c r="H65" s="104" t="str">
        <f>IF('Investoinnit ennen 2024'!G65&gt;0,'Investoinnit ennen 2024'!G65,"")</f>
        <v/>
      </c>
      <c r="I65" s="57">
        <f t="shared" si="39"/>
        <v>0</v>
      </c>
      <c r="J65" s="49">
        <f t="shared" si="40"/>
        <v>0</v>
      </c>
      <c r="K65" s="49">
        <f t="shared" si="41"/>
        <v>0</v>
      </c>
      <c r="L65" s="49">
        <f t="shared" si="42"/>
        <v>0</v>
      </c>
      <c r="M65" s="50" cm="1">
        <f t="array" ref="M65">ROUND('Investoinnit ennen 2024'!K65*(Parametrit!$B$8/Parametrit!$B$7),_xlfn.IFS('2024'!U65=100,-2,'2024'!U65=10,-1))</f>
        <v>30800</v>
      </c>
      <c r="N65" s="50"/>
      <c r="O65" s="49" cm="1">
        <f t="array" ref="O65">_xlfn.IFS($V$2=2024,'Kaivun hintavaikutus'!$B$4,$V$2=2025,'Kaivun hintavaikutus'!$B$5,$V$2=2026,'Kaivun hintavaikutus'!$B$6,$V$2=2027,'Kaivun hintavaikutus'!$B$7)</f>
        <v>0</v>
      </c>
      <c r="P65" s="49" cm="1">
        <f t="array" ref="P65">_xlfn.IFS($V$2=2024,'Kaivun hintavaikutus'!$C$4,$V$2=2025,'Kaivun hintavaikutus'!$C$5,$V$2=2026,'Kaivun hintavaikutus'!$C$6,$V$2=2027,'Kaivun hintavaikutus'!$C$7)</f>
        <v>0</v>
      </c>
      <c r="Q65" s="52">
        <v>35</v>
      </c>
      <c r="R65" s="52">
        <v>50</v>
      </c>
      <c r="S65" s="31" t="str">
        <f t="shared" si="43"/>
        <v>OK</v>
      </c>
      <c r="U65">
        <v>100</v>
      </c>
    </row>
    <row r="66" spans="1:21" ht="15.75" thickBot="1" x14ac:dyDescent="0.3">
      <c r="A66" s="3" t="s">
        <v>64</v>
      </c>
      <c r="B66" s="30"/>
      <c r="C66" s="101"/>
      <c r="D66" s="32"/>
      <c r="E66" s="32"/>
      <c r="F66" s="101"/>
      <c r="G66" s="101"/>
      <c r="H66" s="105"/>
      <c r="M66" s="23"/>
      <c r="N66" s="23"/>
      <c r="O66" s="22"/>
      <c r="P66" s="22"/>
      <c r="Q66" s="23"/>
      <c r="R66" s="23"/>
      <c r="S66"/>
    </row>
    <row r="67" spans="1:21" ht="15.75" thickBot="1" x14ac:dyDescent="0.3">
      <c r="A67" s="38" t="s">
        <v>65</v>
      </c>
      <c r="B67" s="60">
        <f t="shared" ref="B67:B82" si="44">F67-G67</f>
        <v>0</v>
      </c>
      <c r="C67" s="55"/>
      <c r="D67" s="49">
        <f t="shared" ref="D67:D82" si="45">B67*C67/100</f>
        <v>0</v>
      </c>
      <c r="E67" s="49">
        <f>Parametrit!$B$4-2024</f>
        <v>0</v>
      </c>
      <c r="F67" s="55"/>
      <c r="G67" s="55"/>
      <c r="H67" s="104" t="str">
        <f>IF('Investoinnit ennen 2024'!G67&gt;0,'Investoinnit ennen 2024'!G67,"")</f>
        <v/>
      </c>
      <c r="I67" s="57">
        <f t="shared" ref="I67:I82" si="46">IF(N67="",(D67*(M67+O67))/1000,(D67*(N67+P67))/1000)</f>
        <v>0</v>
      </c>
      <c r="J67" s="49">
        <f t="shared" ref="J67:J82" si="47">IF(D67=0,0,I67*(1-E67/H67))</f>
        <v>0</v>
      </c>
      <c r="K67" s="49">
        <f t="shared" ref="K67:K82" si="48">IF(I67=0,0,I67/H67)</f>
        <v>0</v>
      </c>
      <c r="L67" s="49">
        <f t="shared" ref="L67:L82" si="49">IF(N67="",(F67*(C67/100)*(M67+O67))/1000,(F67*(C67/100)*(N67+P67)/1000))</f>
        <v>0</v>
      </c>
      <c r="M67" s="50" cm="1">
        <f t="array" ref="M67">ROUND('Investoinnit ennen 2024'!K67*(Parametrit!$B$8/Parametrit!$B$7),_xlfn.IFS('2024'!U67=100,-2,'2024'!U67=10,-1))</f>
        <v>12900</v>
      </c>
      <c r="N67" s="50"/>
      <c r="O67" s="49"/>
      <c r="P67" s="49"/>
      <c r="Q67" s="52">
        <v>35</v>
      </c>
      <c r="R67" s="52">
        <v>50</v>
      </c>
      <c r="S67" s="31" t="str">
        <f t="shared" ref="S67:S82" si="50">IF(AND(B67&gt;0,C67=""),"Ilmoita tuella rahoitettu osuus",IF(C67&gt;100,"Tuella rahoitettu osuus ei voi olla yli 100",IF(AND(B67&gt;0,H67=""),"Pitoaika puuttuu",IF(E67&gt;H67,"Keski-ikä ei voi olla suurempi kuin pitoaika",IF(AND(B67&gt;0,E67=""),"Keski-ikä puuttuu",IF(AND(B67&gt;0,OR(H67&lt;Q67,H67&gt;R67)),"Syötetty pitoaika ei ole pitoaikavälin sisällä","OK"))))))</f>
        <v>OK</v>
      </c>
      <c r="U67">
        <v>100</v>
      </c>
    </row>
    <row r="68" spans="1:21" ht="15.75" thickBot="1" x14ac:dyDescent="0.3">
      <c r="A68" s="38" t="s">
        <v>66</v>
      </c>
      <c r="B68" s="60">
        <f t="shared" si="44"/>
        <v>0</v>
      </c>
      <c r="C68" s="55"/>
      <c r="D68" s="49">
        <f t="shared" si="45"/>
        <v>0</v>
      </c>
      <c r="E68" s="49">
        <f>Parametrit!$B$4-2024</f>
        <v>0</v>
      </c>
      <c r="F68" s="55"/>
      <c r="G68" s="55"/>
      <c r="H68" s="104" t="str">
        <f>IF('Investoinnit ennen 2024'!G68&gt;0,'Investoinnit ennen 2024'!G68,"")</f>
        <v/>
      </c>
      <c r="I68" s="57">
        <f t="shared" si="46"/>
        <v>0</v>
      </c>
      <c r="J68" s="49">
        <f t="shared" si="47"/>
        <v>0</v>
      </c>
      <c r="K68" s="49">
        <f t="shared" si="48"/>
        <v>0</v>
      </c>
      <c r="L68" s="49">
        <f t="shared" si="49"/>
        <v>0</v>
      </c>
      <c r="M68" s="50" cm="1">
        <f t="array" ref="M68">ROUND('Investoinnit ennen 2024'!K68*(Parametrit!$B$8/Parametrit!$B$7),_xlfn.IFS('2024'!U68=100,-2,'2024'!U68=10,-1))</f>
        <v>14700</v>
      </c>
      <c r="N68" s="50"/>
      <c r="O68" s="49"/>
      <c r="P68" s="49"/>
      <c r="Q68" s="52">
        <v>35</v>
      </c>
      <c r="R68" s="52">
        <v>50</v>
      </c>
      <c r="S68" s="31" t="str">
        <f t="shared" si="50"/>
        <v>OK</v>
      </c>
      <c r="U68">
        <v>100</v>
      </c>
    </row>
    <row r="69" spans="1:21" ht="15.75" thickBot="1" x14ac:dyDescent="0.3">
      <c r="A69" s="38" t="s">
        <v>67</v>
      </c>
      <c r="B69" s="60">
        <f t="shared" si="44"/>
        <v>0</v>
      </c>
      <c r="C69" s="55"/>
      <c r="D69" s="49">
        <f t="shared" si="45"/>
        <v>0</v>
      </c>
      <c r="E69" s="49">
        <f>Parametrit!$B$4-2024</f>
        <v>0</v>
      </c>
      <c r="F69" s="55"/>
      <c r="G69" s="55"/>
      <c r="H69" s="104" t="str">
        <f>IF('Investoinnit ennen 2024'!G69&gt;0,'Investoinnit ennen 2024'!G69,"")</f>
        <v/>
      </c>
      <c r="I69" s="57">
        <f t="shared" si="46"/>
        <v>0</v>
      </c>
      <c r="J69" s="49">
        <f t="shared" si="47"/>
        <v>0</v>
      </c>
      <c r="K69" s="49">
        <f t="shared" si="48"/>
        <v>0</v>
      </c>
      <c r="L69" s="49">
        <f t="shared" si="49"/>
        <v>0</v>
      </c>
      <c r="M69" s="50" cm="1">
        <f t="array" ref="M69">ROUND('Investoinnit ennen 2024'!K69*(Parametrit!$B$8/Parametrit!$B$7),_xlfn.IFS('2024'!U69=100,-2,'2024'!U69=10,-1))</f>
        <v>17900</v>
      </c>
      <c r="N69" s="50"/>
      <c r="O69" s="49"/>
      <c r="P69" s="49"/>
      <c r="Q69" s="52">
        <v>35</v>
      </c>
      <c r="R69" s="52">
        <v>50</v>
      </c>
      <c r="S69" s="31" t="str">
        <f t="shared" si="50"/>
        <v>OK</v>
      </c>
      <c r="U69">
        <v>100</v>
      </c>
    </row>
    <row r="70" spans="1:21" ht="15.75" thickBot="1" x14ac:dyDescent="0.3">
      <c r="A70" s="38" t="s">
        <v>68</v>
      </c>
      <c r="B70" s="60">
        <f t="shared" si="44"/>
        <v>0</v>
      </c>
      <c r="C70" s="55"/>
      <c r="D70" s="49">
        <f t="shared" si="45"/>
        <v>0</v>
      </c>
      <c r="E70" s="49">
        <f>Parametrit!$B$4-2024</f>
        <v>0</v>
      </c>
      <c r="F70" s="55"/>
      <c r="G70" s="55"/>
      <c r="H70" s="104" t="str">
        <f>IF('Investoinnit ennen 2024'!G70&gt;0,'Investoinnit ennen 2024'!G70,"")</f>
        <v/>
      </c>
      <c r="I70" s="57">
        <f t="shared" si="46"/>
        <v>0</v>
      </c>
      <c r="J70" s="49">
        <f t="shared" si="47"/>
        <v>0</v>
      </c>
      <c r="K70" s="49">
        <f t="shared" si="48"/>
        <v>0</v>
      </c>
      <c r="L70" s="49">
        <f t="shared" si="49"/>
        <v>0</v>
      </c>
      <c r="M70" s="50" cm="1">
        <f t="array" ref="M70">ROUND('Investoinnit ennen 2024'!K70*(Parametrit!$B$8/Parametrit!$B$7),_xlfn.IFS('2024'!U70=100,-2,'2024'!U70=10,-1))</f>
        <v>23900</v>
      </c>
      <c r="N70" s="50"/>
      <c r="O70" s="49"/>
      <c r="P70" s="49"/>
      <c r="Q70" s="52">
        <v>35</v>
      </c>
      <c r="R70" s="52">
        <v>50</v>
      </c>
      <c r="S70" s="31" t="str">
        <f t="shared" si="50"/>
        <v>OK</v>
      </c>
      <c r="U70">
        <v>100</v>
      </c>
    </row>
    <row r="71" spans="1:21" ht="15.75" thickBot="1" x14ac:dyDescent="0.3">
      <c r="A71" s="38" t="s">
        <v>69</v>
      </c>
      <c r="B71" s="60">
        <f t="shared" si="44"/>
        <v>0</v>
      </c>
      <c r="C71" s="55"/>
      <c r="D71" s="49">
        <f t="shared" si="45"/>
        <v>0</v>
      </c>
      <c r="E71" s="49">
        <f>Parametrit!$B$4-2024</f>
        <v>0</v>
      </c>
      <c r="F71" s="55"/>
      <c r="G71" s="55"/>
      <c r="H71" s="104" t="str">
        <f>IF('Investoinnit ennen 2024'!G71&gt;0,'Investoinnit ennen 2024'!G71,"")</f>
        <v/>
      </c>
      <c r="I71" s="57">
        <f t="shared" si="46"/>
        <v>0</v>
      </c>
      <c r="J71" s="49">
        <f t="shared" si="47"/>
        <v>0</v>
      </c>
      <c r="K71" s="49">
        <f t="shared" si="48"/>
        <v>0</v>
      </c>
      <c r="L71" s="49">
        <f t="shared" si="49"/>
        <v>0</v>
      </c>
      <c r="M71" s="50" cm="1">
        <f t="array" ref="M71">ROUND('Investoinnit ennen 2024'!K71*(Parametrit!$B$8/Parametrit!$B$7),_xlfn.IFS('2024'!U71=100,-2,'2024'!U71=10,-1))</f>
        <v>26900</v>
      </c>
      <c r="N71" s="50"/>
      <c r="O71" s="49"/>
      <c r="P71" s="49"/>
      <c r="Q71" s="52">
        <v>35</v>
      </c>
      <c r="R71" s="52">
        <v>50</v>
      </c>
      <c r="S71" s="31" t="str">
        <f t="shared" si="50"/>
        <v>OK</v>
      </c>
      <c r="U71">
        <v>100</v>
      </c>
    </row>
    <row r="72" spans="1:21" ht="15.75" thickBot="1" x14ac:dyDescent="0.3">
      <c r="A72" s="38" t="s">
        <v>70</v>
      </c>
      <c r="B72" s="60">
        <f t="shared" si="44"/>
        <v>0</v>
      </c>
      <c r="C72" s="55"/>
      <c r="D72" s="49">
        <f t="shared" si="45"/>
        <v>0</v>
      </c>
      <c r="E72" s="49">
        <f>Parametrit!$B$4-2024</f>
        <v>0</v>
      </c>
      <c r="F72" s="55"/>
      <c r="G72" s="55"/>
      <c r="H72" s="104" t="str">
        <f>IF('Investoinnit ennen 2024'!G72&gt;0,'Investoinnit ennen 2024'!G72,"")</f>
        <v/>
      </c>
      <c r="I72" s="57">
        <f t="shared" si="46"/>
        <v>0</v>
      </c>
      <c r="J72" s="49">
        <f t="shared" si="47"/>
        <v>0</v>
      </c>
      <c r="K72" s="49">
        <f t="shared" si="48"/>
        <v>0</v>
      </c>
      <c r="L72" s="49">
        <f t="shared" si="49"/>
        <v>0</v>
      </c>
      <c r="M72" s="50" cm="1">
        <f t="array" ref="M72">ROUND('Investoinnit ennen 2024'!K72*(Parametrit!$B$8/Parametrit!$B$7),_xlfn.IFS('2024'!U72=100,-2,'2024'!U72=10,-1))</f>
        <v>30000</v>
      </c>
      <c r="N72" s="50"/>
      <c r="O72" s="49"/>
      <c r="P72" s="49"/>
      <c r="Q72" s="52">
        <v>35</v>
      </c>
      <c r="R72" s="52">
        <v>50</v>
      </c>
      <c r="S72" s="31" t="str">
        <f t="shared" si="50"/>
        <v>OK</v>
      </c>
      <c r="U72">
        <v>100</v>
      </c>
    </row>
    <row r="73" spans="1:21" ht="15.75" thickBot="1" x14ac:dyDescent="0.3">
      <c r="A73" s="38" t="s">
        <v>71</v>
      </c>
      <c r="B73" s="60">
        <f t="shared" si="44"/>
        <v>0</v>
      </c>
      <c r="C73" s="55"/>
      <c r="D73" s="49">
        <f t="shared" si="45"/>
        <v>0</v>
      </c>
      <c r="E73" s="49">
        <f>Parametrit!$B$4-2024</f>
        <v>0</v>
      </c>
      <c r="F73" s="55"/>
      <c r="G73" s="55"/>
      <c r="H73" s="104" t="str">
        <f>IF('Investoinnit ennen 2024'!G73&gt;0,'Investoinnit ennen 2024'!G73,"")</f>
        <v/>
      </c>
      <c r="I73" s="57">
        <f t="shared" si="46"/>
        <v>0</v>
      </c>
      <c r="J73" s="49">
        <f t="shared" si="47"/>
        <v>0</v>
      </c>
      <c r="K73" s="49">
        <f t="shared" si="48"/>
        <v>0</v>
      </c>
      <c r="L73" s="49">
        <f t="shared" si="49"/>
        <v>0</v>
      </c>
      <c r="M73" s="50" cm="1">
        <f t="array" ref="M73">ROUND('Investoinnit ennen 2024'!K73*(Parametrit!$B$8/Parametrit!$B$7),_xlfn.IFS('2024'!U73=100,-2,'2024'!U73=10,-1))</f>
        <v>30600</v>
      </c>
      <c r="N73" s="50"/>
      <c r="O73" s="49"/>
      <c r="P73" s="49"/>
      <c r="Q73" s="52">
        <v>35</v>
      </c>
      <c r="R73" s="52">
        <v>50</v>
      </c>
      <c r="S73" s="31" t="str">
        <f t="shared" si="50"/>
        <v>OK</v>
      </c>
      <c r="U73">
        <v>100</v>
      </c>
    </row>
    <row r="74" spans="1:21" ht="15.75" thickBot="1" x14ac:dyDescent="0.3">
      <c r="A74" s="38" t="s">
        <v>72</v>
      </c>
      <c r="B74" s="60">
        <f t="shared" si="44"/>
        <v>0</v>
      </c>
      <c r="C74" s="55"/>
      <c r="D74" s="49">
        <f t="shared" si="45"/>
        <v>0</v>
      </c>
      <c r="E74" s="49">
        <f>Parametrit!$B$4-2024</f>
        <v>0</v>
      </c>
      <c r="F74" s="55"/>
      <c r="G74" s="55"/>
      <c r="H74" s="104" t="str">
        <f>IF('Investoinnit ennen 2024'!G74&gt;0,'Investoinnit ennen 2024'!G74,"")</f>
        <v/>
      </c>
      <c r="I74" s="57">
        <f t="shared" si="46"/>
        <v>0</v>
      </c>
      <c r="J74" s="49">
        <f t="shared" si="47"/>
        <v>0</v>
      </c>
      <c r="K74" s="49">
        <f t="shared" si="48"/>
        <v>0</v>
      </c>
      <c r="L74" s="49">
        <f t="shared" si="49"/>
        <v>0</v>
      </c>
      <c r="M74" s="50" cm="1">
        <f t="array" ref="M74">ROUND('Investoinnit ennen 2024'!K74*(Parametrit!$B$8/Parametrit!$B$7),_xlfn.IFS('2024'!U74=100,-2,'2024'!U74=10,-1))</f>
        <v>36900</v>
      </c>
      <c r="N74" s="50"/>
      <c r="O74" s="49"/>
      <c r="P74" s="49"/>
      <c r="Q74" s="52">
        <v>35</v>
      </c>
      <c r="R74" s="52">
        <v>50</v>
      </c>
      <c r="S74" s="31" t="str">
        <f t="shared" si="50"/>
        <v>OK</v>
      </c>
      <c r="U74">
        <v>100</v>
      </c>
    </row>
    <row r="75" spans="1:21" ht="15.75" thickBot="1" x14ac:dyDescent="0.3">
      <c r="A75" s="38" t="s">
        <v>73</v>
      </c>
      <c r="B75" s="60">
        <f t="shared" si="44"/>
        <v>0</v>
      </c>
      <c r="C75" s="55"/>
      <c r="D75" s="49">
        <f t="shared" si="45"/>
        <v>0</v>
      </c>
      <c r="E75" s="49">
        <f>Parametrit!$B$4-2024</f>
        <v>0</v>
      </c>
      <c r="F75" s="55"/>
      <c r="G75" s="55"/>
      <c r="H75" s="104" t="str">
        <f>IF('Investoinnit ennen 2024'!G75&gt;0,'Investoinnit ennen 2024'!G75,"")</f>
        <v/>
      </c>
      <c r="I75" s="57">
        <f t="shared" si="46"/>
        <v>0</v>
      </c>
      <c r="J75" s="49">
        <f t="shared" si="47"/>
        <v>0</v>
      </c>
      <c r="K75" s="49">
        <f t="shared" si="48"/>
        <v>0</v>
      </c>
      <c r="L75" s="49">
        <f t="shared" si="49"/>
        <v>0</v>
      </c>
      <c r="M75" s="50" cm="1">
        <f t="array" ref="M75">ROUND('Investoinnit ennen 2024'!K75*(Parametrit!$B$8/Parametrit!$B$7),_xlfn.IFS('2024'!U75=100,-2,'2024'!U75=10,-1))</f>
        <v>22000</v>
      </c>
      <c r="N75" s="50"/>
      <c r="O75" s="49"/>
      <c r="P75" s="49"/>
      <c r="Q75" s="52">
        <v>35</v>
      </c>
      <c r="R75" s="52">
        <v>50</v>
      </c>
      <c r="S75" s="31" t="str">
        <f t="shared" si="50"/>
        <v>OK</v>
      </c>
      <c r="U75">
        <v>100</v>
      </c>
    </row>
    <row r="76" spans="1:21" ht="15.75" thickBot="1" x14ac:dyDescent="0.3">
      <c r="A76" s="38" t="s">
        <v>74</v>
      </c>
      <c r="B76" s="60">
        <f t="shared" si="44"/>
        <v>0</v>
      </c>
      <c r="C76" s="55"/>
      <c r="D76" s="49">
        <f t="shared" si="45"/>
        <v>0</v>
      </c>
      <c r="E76" s="49">
        <f>Parametrit!$B$4-2024</f>
        <v>0</v>
      </c>
      <c r="F76" s="55"/>
      <c r="G76" s="55"/>
      <c r="H76" s="104" t="str">
        <f>IF('Investoinnit ennen 2024'!G76&gt;0,'Investoinnit ennen 2024'!G76,"")</f>
        <v/>
      </c>
      <c r="I76" s="57">
        <f t="shared" si="46"/>
        <v>0</v>
      </c>
      <c r="J76" s="49">
        <f t="shared" si="47"/>
        <v>0</v>
      </c>
      <c r="K76" s="49">
        <f t="shared" si="48"/>
        <v>0</v>
      </c>
      <c r="L76" s="49">
        <f t="shared" si="49"/>
        <v>0</v>
      </c>
      <c r="M76" s="50" cm="1">
        <f t="array" ref="M76">ROUND('Investoinnit ennen 2024'!K76*(Parametrit!$B$8/Parametrit!$B$7),_xlfn.IFS('2024'!U76=100,-2,'2024'!U76=10,-1))</f>
        <v>25000</v>
      </c>
      <c r="N76" s="50"/>
      <c r="O76" s="49"/>
      <c r="P76" s="49"/>
      <c r="Q76" s="52">
        <v>35</v>
      </c>
      <c r="R76" s="52">
        <v>50</v>
      </c>
      <c r="S76" s="31" t="str">
        <f t="shared" si="50"/>
        <v>OK</v>
      </c>
      <c r="U76">
        <v>100</v>
      </c>
    </row>
    <row r="77" spans="1:21" ht="15.75" thickBot="1" x14ac:dyDescent="0.3">
      <c r="A77" s="38" t="s">
        <v>75</v>
      </c>
      <c r="B77" s="60">
        <f t="shared" si="44"/>
        <v>0</v>
      </c>
      <c r="C77" s="55"/>
      <c r="D77" s="49">
        <f t="shared" si="45"/>
        <v>0</v>
      </c>
      <c r="E77" s="49">
        <f>Parametrit!$B$4-2024</f>
        <v>0</v>
      </c>
      <c r="F77" s="55"/>
      <c r="G77" s="55"/>
      <c r="H77" s="104" t="str">
        <f>IF('Investoinnit ennen 2024'!G77&gt;0,'Investoinnit ennen 2024'!G77,"")</f>
        <v/>
      </c>
      <c r="I77" s="57">
        <f t="shared" si="46"/>
        <v>0</v>
      </c>
      <c r="J77" s="49">
        <f t="shared" si="47"/>
        <v>0</v>
      </c>
      <c r="K77" s="49">
        <f t="shared" si="48"/>
        <v>0</v>
      </c>
      <c r="L77" s="49">
        <f t="shared" si="49"/>
        <v>0</v>
      </c>
      <c r="M77" s="50" cm="1">
        <f t="array" ref="M77">ROUND('Investoinnit ennen 2024'!K77*(Parametrit!$B$8/Parametrit!$B$7),_xlfn.IFS('2024'!U77=100,-2,'2024'!U77=10,-1))</f>
        <v>30400</v>
      </c>
      <c r="N77" s="50"/>
      <c r="O77" s="49"/>
      <c r="P77" s="49"/>
      <c r="Q77" s="52">
        <v>35</v>
      </c>
      <c r="R77" s="52">
        <v>50</v>
      </c>
      <c r="S77" s="31" t="str">
        <f t="shared" si="50"/>
        <v>OK</v>
      </c>
      <c r="U77">
        <v>100</v>
      </c>
    </row>
    <row r="78" spans="1:21" ht="15.75" thickBot="1" x14ac:dyDescent="0.3">
      <c r="A78" s="38" t="s">
        <v>76</v>
      </c>
      <c r="B78" s="60">
        <f t="shared" si="44"/>
        <v>0</v>
      </c>
      <c r="C78" s="55"/>
      <c r="D78" s="49">
        <f t="shared" si="45"/>
        <v>0</v>
      </c>
      <c r="E78" s="49">
        <f>Parametrit!$B$4-2024</f>
        <v>0</v>
      </c>
      <c r="F78" s="55"/>
      <c r="G78" s="55"/>
      <c r="H78" s="104" t="str">
        <f>IF('Investoinnit ennen 2024'!G78&gt;0,'Investoinnit ennen 2024'!G78,"")</f>
        <v/>
      </c>
      <c r="I78" s="57">
        <f t="shared" si="46"/>
        <v>0</v>
      </c>
      <c r="J78" s="49">
        <f t="shared" si="47"/>
        <v>0</v>
      </c>
      <c r="K78" s="49">
        <f t="shared" si="48"/>
        <v>0</v>
      </c>
      <c r="L78" s="49">
        <f t="shared" si="49"/>
        <v>0</v>
      </c>
      <c r="M78" s="50" cm="1">
        <f t="array" ref="M78">ROUND('Investoinnit ennen 2024'!K78*(Parametrit!$B$8/Parametrit!$B$7),_xlfn.IFS('2024'!U78=100,-2,'2024'!U78=10,-1))</f>
        <v>40700</v>
      </c>
      <c r="N78" s="50"/>
      <c r="O78" s="49"/>
      <c r="P78" s="49"/>
      <c r="Q78" s="52">
        <v>35</v>
      </c>
      <c r="R78" s="52">
        <v>50</v>
      </c>
      <c r="S78" s="31" t="str">
        <f t="shared" si="50"/>
        <v>OK</v>
      </c>
      <c r="U78">
        <v>100</v>
      </c>
    </row>
    <row r="79" spans="1:21" ht="15.75" thickBot="1" x14ac:dyDescent="0.3">
      <c r="A79" s="38" t="s">
        <v>77</v>
      </c>
      <c r="B79" s="60">
        <f t="shared" si="44"/>
        <v>0</v>
      </c>
      <c r="C79" s="55"/>
      <c r="D79" s="49">
        <f t="shared" si="45"/>
        <v>0</v>
      </c>
      <c r="E79" s="49">
        <f>Parametrit!$B$4-2024</f>
        <v>0</v>
      </c>
      <c r="F79" s="55"/>
      <c r="G79" s="55"/>
      <c r="H79" s="104" t="str">
        <f>IF('Investoinnit ennen 2024'!G79&gt;0,'Investoinnit ennen 2024'!G79,"")</f>
        <v/>
      </c>
      <c r="I79" s="57">
        <f t="shared" si="46"/>
        <v>0</v>
      </c>
      <c r="J79" s="49">
        <f t="shared" si="47"/>
        <v>0</v>
      </c>
      <c r="K79" s="49">
        <f t="shared" si="48"/>
        <v>0</v>
      </c>
      <c r="L79" s="49">
        <f t="shared" si="49"/>
        <v>0</v>
      </c>
      <c r="M79" s="50" cm="1">
        <f t="array" ref="M79">ROUND('Investoinnit ennen 2024'!K79*(Parametrit!$B$8/Parametrit!$B$7),_xlfn.IFS('2024'!U79=100,-2,'2024'!U79=10,-1))</f>
        <v>45800</v>
      </c>
      <c r="N79" s="50"/>
      <c r="O79" s="49"/>
      <c r="P79" s="49"/>
      <c r="Q79" s="52">
        <v>35</v>
      </c>
      <c r="R79" s="52">
        <v>50</v>
      </c>
      <c r="S79" s="31" t="str">
        <f t="shared" si="50"/>
        <v>OK</v>
      </c>
      <c r="U79">
        <v>100</v>
      </c>
    </row>
    <row r="80" spans="1:21" ht="15.75" thickBot="1" x14ac:dyDescent="0.3">
      <c r="A80" s="38" t="s">
        <v>78</v>
      </c>
      <c r="B80" s="60">
        <f t="shared" si="44"/>
        <v>0</v>
      </c>
      <c r="C80" s="55"/>
      <c r="D80" s="49">
        <f t="shared" si="45"/>
        <v>0</v>
      </c>
      <c r="E80" s="49">
        <f>Parametrit!$B$4-2024</f>
        <v>0</v>
      </c>
      <c r="F80" s="55"/>
      <c r="G80" s="55"/>
      <c r="H80" s="104" t="str">
        <f>IF('Investoinnit ennen 2024'!G80&gt;0,'Investoinnit ennen 2024'!G80,"")</f>
        <v/>
      </c>
      <c r="I80" s="57">
        <f t="shared" si="46"/>
        <v>0</v>
      </c>
      <c r="J80" s="49">
        <f t="shared" si="47"/>
        <v>0</v>
      </c>
      <c r="K80" s="49">
        <f t="shared" si="48"/>
        <v>0</v>
      </c>
      <c r="L80" s="49">
        <f t="shared" si="49"/>
        <v>0</v>
      </c>
      <c r="M80" s="50" cm="1">
        <f t="array" ref="M80">ROUND('Investoinnit ennen 2024'!K80*(Parametrit!$B$8/Parametrit!$B$7),_xlfn.IFS('2024'!U80=100,-2,'2024'!U80=10,-1))</f>
        <v>50900</v>
      </c>
      <c r="N80" s="50"/>
      <c r="O80" s="49"/>
      <c r="P80" s="49"/>
      <c r="Q80" s="52">
        <v>35</v>
      </c>
      <c r="R80" s="52">
        <v>50</v>
      </c>
      <c r="S80" s="31" t="str">
        <f t="shared" si="50"/>
        <v>OK</v>
      </c>
      <c r="U80">
        <v>100</v>
      </c>
    </row>
    <row r="81" spans="1:21" ht="15.75" thickBot="1" x14ac:dyDescent="0.3">
      <c r="A81" s="38" t="s">
        <v>79</v>
      </c>
      <c r="B81" s="60">
        <f t="shared" si="44"/>
        <v>0</v>
      </c>
      <c r="C81" s="55"/>
      <c r="D81" s="49">
        <f t="shared" si="45"/>
        <v>0</v>
      </c>
      <c r="E81" s="49">
        <f>Parametrit!$B$4-2024</f>
        <v>0</v>
      </c>
      <c r="F81" s="55"/>
      <c r="G81" s="55"/>
      <c r="H81" s="104" t="str">
        <f>IF('Investoinnit ennen 2024'!G81&gt;0,'Investoinnit ennen 2024'!G81,"")</f>
        <v/>
      </c>
      <c r="I81" s="57">
        <f t="shared" si="46"/>
        <v>0</v>
      </c>
      <c r="J81" s="49">
        <f t="shared" si="47"/>
        <v>0</v>
      </c>
      <c r="K81" s="49">
        <f t="shared" si="48"/>
        <v>0</v>
      </c>
      <c r="L81" s="49">
        <f t="shared" si="49"/>
        <v>0</v>
      </c>
      <c r="M81" s="50" cm="1">
        <f t="array" ref="M81">ROUND('Investoinnit ennen 2024'!K81*(Parametrit!$B$8/Parametrit!$B$7),_xlfn.IFS('2024'!U81=100,-2,'2024'!U81=10,-1))</f>
        <v>51900</v>
      </c>
      <c r="N81" s="50"/>
      <c r="O81" s="49"/>
      <c r="P81" s="49"/>
      <c r="Q81" s="52">
        <v>35</v>
      </c>
      <c r="R81" s="52">
        <v>50</v>
      </c>
      <c r="S81" s="31" t="str">
        <f t="shared" si="50"/>
        <v>OK</v>
      </c>
      <c r="U81">
        <v>100</v>
      </c>
    </row>
    <row r="82" spans="1:21" ht="15.75" thickBot="1" x14ac:dyDescent="0.3">
      <c r="A82" s="38" t="s">
        <v>80</v>
      </c>
      <c r="B82" s="60">
        <f t="shared" si="44"/>
        <v>0</v>
      </c>
      <c r="C82" s="55"/>
      <c r="D82" s="49">
        <f t="shared" si="45"/>
        <v>0</v>
      </c>
      <c r="E82" s="49">
        <f>Parametrit!$B$4-2024</f>
        <v>0</v>
      </c>
      <c r="F82" s="55"/>
      <c r="G82" s="55"/>
      <c r="H82" s="104" t="str">
        <f>IF('Investoinnit ennen 2024'!G82&gt;0,'Investoinnit ennen 2024'!G82,"")</f>
        <v/>
      </c>
      <c r="I82" s="57">
        <f t="shared" si="46"/>
        <v>0</v>
      </c>
      <c r="J82" s="49">
        <f t="shared" si="47"/>
        <v>0</v>
      </c>
      <c r="K82" s="49">
        <f t="shared" si="48"/>
        <v>0</v>
      </c>
      <c r="L82" s="49">
        <f t="shared" si="49"/>
        <v>0</v>
      </c>
      <c r="M82" s="50" cm="1">
        <f t="array" ref="M82">ROUND('Investoinnit ennen 2024'!K82*(Parametrit!$B$8/Parametrit!$B$7),_xlfn.IFS('2024'!U82=100,-2,'2024'!U82=10,-1))</f>
        <v>62600</v>
      </c>
      <c r="N82" s="50"/>
      <c r="O82" s="49"/>
      <c r="P82" s="49"/>
      <c r="Q82" s="52">
        <v>35</v>
      </c>
      <c r="R82" s="52">
        <v>50</v>
      </c>
      <c r="S82" s="31" t="str">
        <f t="shared" si="50"/>
        <v>OK</v>
      </c>
      <c r="U82">
        <v>100</v>
      </c>
    </row>
    <row r="83" spans="1:21" ht="15.75" thickBot="1" x14ac:dyDescent="0.3">
      <c r="A83" s="6" t="s">
        <v>81</v>
      </c>
      <c r="B83" s="30"/>
      <c r="C83" s="101"/>
      <c r="D83" s="32"/>
      <c r="E83" s="32"/>
      <c r="F83" s="101"/>
      <c r="G83" s="101"/>
      <c r="H83" s="105"/>
      <c r="M83" s="24"/>
      <c r="N83" s="24"/>
      <c r="O83" s="22"/>
      <c r="P83" s="22"/>
      <c r="Q83" s="24"/>
      <c r="R83" s="24"/>
      <c r="S83"/>
    </row>
    <row r="84" spans="1:21" ht="15.75" thickBot="1" x14ac:dyDescent="0.3">
      <c r="A84" s="38" t="s">
        <v>81</v>
      </c>
      <c r="B84" s="60">
        <f t="shared" ref="B84:B85" si="51">F84-G84</f>
        <v>0</v>
      </c>
      <c r="C84" s="55"/>
      <c r="D84" s="49">
        <f t="shared" ref="D84:D85" si="52">B84*C84/100</f>
        <v>0</v>
      </c>
      <c r="E84" s="49">
        <f>Parametrit!$B$4-2024</f>
        <v>0</v>
      </c>
      <c r="F84" s="55"/>
      <c r="G84" s="55"/>
      <c r="H84" s="104" t="str">
        <f>IF('Investoinnit ennen 2024'!G84&gt;0,'Investoinnit ennen 2024'!G84,"")</f>
        <v/>
      </c>
      <c r="I84" s="57">
        <f>IF(N84="",(D84*(M84+O84))/1000,(D84*(N84+P84))/1000)</f>
        <v>0</v>
      </c>
      <c r="J84" s="49">
        <f t="shared" ref="J84:J85" si="53">IF(D84=0,0,I84*(1-E84/H84))</f>
        <v>0</v>
      </c>
      <c r="K84" s="49">
        <f t="shared" ref="K84:K85" si="54">IF(I84=0,0,I84/H84)</f>
        <v>0</v>
      </c>
      <c r="L84" s="49">
        <f>IF(N84="",(F84*(C84/100)*(M84+O84))/1000,(F84*(C84/100)*(N84+P84)/1000))</f>
        <v>0</v>
      </c>
      <c r="M84" s="50" cm="1">
        <f t="array" ref="M84">ROUND('Investoinnit ennen 2024'!K84*(Parametrit!$B$8/Parametrit!$B$7),_xlfn.IFS('2024'!U84=100,-2,'2024'!U84=10,-1))</f>
        <v>1700</v>
      </c>
      <c r="N84" s="50"/>
      <c r="O84" s="49"/>
      <c r="P84" s="49"/>
      <c r="Q84" s="52">
        <v>40</v>
      </c>
      <c r="R84" s="52">
        <v>50</v>
      </c>
      <c r="S84" s="31" t="str">
        <f>IF(AND(B84&gt;0,C84=""),"Ilmoita tuella rahoitettu osuus",IF(C84&gt;100,"Tuella rahoitettu osuus ei voi olla yli 100",IF(AND(B84&gt;0,H84=""),"Pitoaika puuttuu",IF(E84&gt;H84,"Keski-ikä ei voi olla suurempi kuin pitoaika",IF(AND(B84&gt;0,E84=""),"Keski-ikä puuttuu",IF(AND(B84&gt;0,OR(H84&lt;Q84,H84&gt;R84)),"Syötetty pitoaika ei ole pitoaikavälin sisällä","OK"))))))</f>
        <v>OK</v>
      </c>
      <c r="U84">
        <v>100</v>
      </c>
    </row>
    <row r="85" spans="1:21" ht="15.75" thickBot="1" x14ac:dyDescent="0.3">
      <c r="A85" s="38" t="s">
        <v>82</v>
      </c>
      <c r="B85" s="60">
        <f t="shared" si="51"/>
        <v>0</v>
      </c>
      <c r="C85" s="55"/>
      <c r="D85" s="49">
        <f t="shared" si="52"/>
        <v>0</v>
      </c>
      <c r="E85" s="49">
        <f>Parametrit!$B$4-2024</f>
        <v>0</v>
      </c>
      <c r="F85" s="55"/>
      <c r="G85" s="55"/>
      <c r="H85" s="104" t="str">
        <f>IF('Investoinnit ennen 2024'!G85&gt;0,'Investoinnit ennen 2024'!G85,"")</f>
        <v/>
      </c>
      <c r="I85" s="57">
        <f>IF(N85="",(D85*(M85+O85))/1000,(D85*(N85+P85))/1000)</f>
        <v>0</v>
      </c>
      <c r="J85" s="49">
        <f t="shared" si="53"/>
        <v>0</v>
      </c>
      <c r="K85" s="49">
        <f t="shared" si="54"/>
        <v>0</v>
      </c>
      <c r="L85" s="49">
        <f>IF(N85="",(F85*(C85/100)*(M85+O85))/1000,(F85*(C85/100)*(N85+P85)/1000))</f>
        <v>0</v>
      </c>
      <c r="M85" s="50" cm="1">
        <f t="array" ref="M85">ROUND('Investoinnit ennen 2024'!K85*(Parametrit!$B$8/Parametrit!$B$7),_xlfn.IFS('2024'!U85=100,-2,'2024'!U85=10,-1))</f>
        <v>2200</v>
      </c>
      <c r="N85" s="50"/>
      <c r="O85" s="49"/>
      <c r="P85" s="49"/>
      <c r="Q85" s="52">
        <v>40</v>
      </c>
      <c r="R85" s="52">
        <v>50</v>
      </c>
      <c r="S85" s="31" t="str">
        <f>IF(AND(B85&gt;0,C85=""),"Ilmoita tuella rahoitettu osuus",IF(C85&gt;100,"Tuella rahoitettu osuus ei voi olla yli 100",IF(AND(B85&gt;0,H85=""),"Pitoaika puuttuu",IF(E85&gt;H85,"Keski-ikä ei voi olla suurempi kuin pitoaika",IF(AND(B85&gt;0,E85=""),"Keski-ikä puuttuu",IF(AND(B85&gt;0,OR(H85&lt;Q85,H85&gt;R85)),"Syötetty pitoaika ei ole pitoaikavälin sisällä","OK"))))))</f>
        <v>OK</v>
      </c>
      <c r="U85">
        <v>100</v>
      </c>
    </row>
    <row r="86" spans="1:21" ht="15.75" thickBot="1" x14ac:dyDescent="0.3">
      <c r="A86" s="3" t="s">
        <v>83</v>
      </c>
      <c r="B86" s="30"/>
      <c r="C86" s="101"/>
      <c r="D86" s="32"/>
      <c r="E86" s="32"/>
      <c r="F86" s="101"/>
      <c r="G86" s="101"/>
      <c r="H86" s="105"/>
      <c r="M86" s="23"/>
      <c r="N86" s="23"/>
      <c r="O86" s="22"/>
      <c r="P86" s="22"/>
      <c r="Q86" s="23"/>
      <c r="R86" s="23"/>
      <c r="S86"/>
    </row>
    <row r="87" spans="1:21" ht="23.25" thickBot="1" x14ac:dyDescent="0.3">
      <c r="A87" s="38" t="s">
        <v>84</v>
      </c>
      <c r="B87" s="60">
        <f t="shared" ref="B87:B96" si="55">F87-G87</f>
        <v>0</v>
      </c>
      <c r="C87" s="55"/>
      <c r="D87" s="49">
        <f t="shared" ref="D87:D96" si="56">B87*C87/100</f>
        <v>0</v>
      </c>
      <c r="E87" s="49">
        <f>Parametrit!$B$4-2024</f>
        <v>0</v>
      </c>
      <c r="F87" s="55"/>
      <c r="G87" s="55"/>
      <c r="H87" s="104" t="str">
        <f>IF('Investoinnit ennen 2024'!G87&gt;0,'Investoinnit ennen 2024'!G87,"")</f>
        <v/>
      </c>
      <c r="I87" s="57">
        <f t="shared" ref="I87:I96" si="57">IF(N87="",(D87*(M87+O87))/1000,(D87*(N87+P87))/1000)</f>
        <v>0</v>
      </c>
      <c r="J87" s="49">
        <f t="shared" ref="J87:J96" si="58">IF(D87=0,0,I87*(1-E87/H87))</f>
        <v>0</v>
      </c>
      <c r="K87" s="49">
        <f t="shared" ref="K87:K96" si="59">IF(I87=0,0,I87/H87)</f>
        <v>0</v>
      </c>
      <c r="L87" s="49">
        <f t="shared" ref="L87:L96" si="60">IF(N87="",(F87*(C87/100)*(M87+O87))/1000,(F87*(C87/100)*(N87+P87)/1000))</f>
        <v>0</v>
      </c>
      <c r="M87" s="50" cm="1">
        <f t="array" ref="M87">ROUND('Investoinnit ennen 2024'!K87*(Parametrit!$B$8/Parametrit!$B$7),_xlfn.IFS('2024'!U87=100,-2,'2024'!U87=10,-1))</f>
        <v>400</v>
      </c>
      <c r="N87" s="50"/>
      <c r="O87" s="49"/>
      <c r="P87" s="49"/>
      <c r="Q87" s="52">
        <v>30</v>
      </c>
      <c r="R87" s="52">
        <v>45</v>
      </c>
      <c r="S87" s="31" t="str">
        <f t="shared" ref="S87:S96" si="61">IF(AND(B87&gt;0,C87=""),"Ilmoita tuella rahoitettu osuus",IF(C87&gt;100,"Tuella rahoitettu osuus ei voi olla yli 100",IF(AND(B87&gt;0,H87=""),"Pitoaika puuttuu",IF(E87&gt;H87,"Keski-ikä ei voi olla suurempi kuin pitoaika",IF(AND(B87&gt;0,E87=""),"Keski-ikä puuttuu",IF(AND(B87&gt;0,OR(H87&lt;Q87,H87&gt;R87)),"Syötetty pitoaika ei ole pitoaikavälin sisällä","OK"))))))</f>
        <v>OK</v>
      </c>
      <c r="U87">
        <v>10</v>
      </c>
    </row>
    <row r="88" spans="1:21" ht="15.75" thickBot="1" x14ac:dyDescent="0.3">
      <c r="A88" s="38" t="s">
        <v>85</v>
      </c>
      <c r="B88" s="60">
        <f t="shared" si="55"/>
        <v>0</v>
      </c>
      <c r="C88" s="55"/>
      <c r="D88" s="49">
        <f t="shared" si="56"/>
        <v>0</v>
      </c>
      <c r="E88" s="49">
        <f>Parametrit!$B$4-2024</f>
        <v>0</v>
      </c>
      <c r="F88" s="55"/>
      <c r="G88" s="55"/>
      <c r="H88" s="104" t="str">
        <f>IF('Investoinnit ennen 2024'!G88&gt;0,'Investoinnit ennen 2024'!G88,"")</f>
        <v/>
      </c>
      <c r="I88" s="57">
        <f t="shared" si="57"/>
        <v>0</v>
      </c>
      <c r="J88" s="49">
        <f t="shared" si="58"/>
        <v>0</v>
      </c>
      <c r="K88" s="49">
        <f t="shared" si="59"/>
        <v>0</v>
      </c>
      <c r="L88" s="49">
        <f t="shared" si="60"/>
        <v>0</v>
      </c>
      <c r="M88" s="50" cm="1">
        <f t="array" ref="M88">ROUND('Investoinnit ennen 2024'!K88*(Parametrit!$B$8/Parametrit!$B$7),_xlfn.IFS('2024'!U88=100,-2,'2024'!U88=10,-1))</f>
        <v>500</v>
      </c>
      <c r="N88" s="50"/>
      <c r="O88" s="49"/>
      <c r="P88" s="49"/>
      <c r="Q88" s="52">
        <v>30</v>
      </c>
      <c r="R88" s="52">
        <v>45</v>
      </c>
      <c r="S88" s="31" t="str">
        <f t="shared" si="61"/>
        <v>OK</v>
      </c>
      <c r="U88">
        <v>10</v>
      </c>
    </row>
    <row r="89" spans="1:21" ht="15.75" thickBot="1" x14ac:dyDescent="0.3">
      <c r="A89" s="38" t="s">
        <v>86</v>
      </c>
      <c r="B89" s="60">
        <f t="shared" si="55"/>
        <v>0</v>
      </c>
      <c r="C89" s="55"/>
      <c r="D89" s="49">
        <f t="shared" si="56"/>
        <v>0</v>
      </c>
      <c r="E89" s="49">
        <f>Parametrit!$B$4-2024</f>
        <v>0</v>
      </c>
      <c r="F89" s="55"/>
      <c r="G89" s="55"/>
      <c r="H89" s="104" t="str">
        <f>IF('Investoinnit ennen 2024'!G89&gt;0,'Investoinnit ennen 2024'!G89,"")</f>
        <v/>
      </c>
      <c r="I89" s="57">
        <f t="shared" si="57"/>
        <v>0</v>
      </c>
      <c r="J89" s="49">
        <f t="shared" si="58"/>
        <v>0</v>
      </c>
      <c r="K89" s="49">
        <f t="shared" si="59"/>
        <v>0</v>
      </c>
      <c r="L89" s="49">
        <f t="shared" si="60"/>
        <v>0</v>
      </c>
      <c r="M89" s="50" cm="1">
        <f t="array" ref="M89">ROUND('Investoinnit ennen 2024'!K89*(Parametrit!$B$8/Parametrit!$B$7),_xlfn.IFS('2024'!U89=100,-2,'2024'!U89=10,-1))</f>
        <v>560</v>
      </c>
      <c r="N89" s="50"/>
      <c r="O89" s="49"/>
      <c r="P89" s="49"/>
      <c r="Q89" s="52">
        <v>30</v>
      </c>
      <c r="R89" s="52">
        <v>45</v>
      </c>
      <c r="S89" s="31" t="str">
        <f t="shared" si="61"/>
        <v>OK</v>
      </c>
      <c r="U89">
        <v>10</v>
      </c>
    </row>
    <row r="90" spans="1:21" ht="15.75" thickBot="1" x14ac:dyDescent="0.3">
      <c r="A90" s="38" t="s">
        <v>87</v>
      </c>
      <c r="B90" s="60">
        <f t="shared" si="55"/>
        <v>0</v>
      </c>
      <c r="C90" s="55"/>
      <c r="D90" s="49">
        <f t="shared" si="56"/>
        <v>0</v>
      </c>
      <c r="E90" s="49">
        <f>Parametrit!$B$4-2024</f>
        <v>0</v>
      </c>
      <c r="F90" s="55"/>
      <c r="G90" s="55"/>
      <c r="H90" s="104" t="str">
        <f>IF('Investoinnit ennen 2024'!G90&gt;0,'Investoinnit ennen 2024'!G90,"")</f>
        <v/>
      </c>
      <c r="I90" s="57">
        <f t="shared" si="57"/>
        <v>0</v>
      </c>
      <c r="J90" s="49">
        <f t="shared" si="58"/>
        <v>0</v>
      </c>
      <c r="K90" s="49">
        <f t="shared" si="59"/>
        <v>0</v>
      </c>
      <c r="L90" s="49">
        <f t="shared" si="60"/>
        <v>0</v>
      </c>
      <c r="M90" s="50" cm="1">
        <f t="array" ref="M90">ROUND('Investoinnit ennen 2024'!K90*(Parametrit!$B$8/Parametrit!$B$7),_xlfn.IFS('2024'!U90=100,-2,'2024'!U90=10,-1))</f>
        <v>80</v>
      </c>
      <c r="N90" s="50"/>
      <c r="O90" s="49"/>
      <c r="P90" s="49"/>
      <c r="Q90" s="52">
        <v>30</v>
      </c>
      <c r="R90" s="52">
        <v>45</v>
      </c>
      <c r="S90" s="31" t="str">
        <f t="shared" si="61"/>
        <v>OK</v>
      </c>
      <c r="U90">
        <v>10</v>
      </c>
    </row>
    <row r="91" spans="1:21" ht="15.75" thickBot="1" x14ac:dyDescent="0.3">
      <c r="A91" s="38" t="s">
        <v>88</v>
      </c>
      <c r="B91" s="60">
        <f t="shared" si="55"/>
        <v>0</v>
      </c>
      <c r="C91" s="55"/>
      <c r="D91" s="49">
        <f t="shared" si="56"/>
        <v>0</v>
      </c>
      <c r="E91" s="49">
        <f>Parametrit!$B$4-2024</f>
        <v>0</v>
      </c>
      <c r="F91" s="55"/>
      <c r="G91" s="55"/>
      <c r="H91" s="104" t="str">
        <f>IF('Investoinnit ennen 2024'!G91&gt;0,'Investoinnit ennen 2024'!G91,"")</f>
        <v/>
      </c>
      <c r="I91" s="57">
        <f t="shared" si="57"/>
        <v>0</v>
      </c>
      <c r="J91" s="49">
        <f t="shared" si="58"/>
        <v>0</v>
      </c>
      <c r="K91" s="49">
        <f t="shared" si="59"/>
        <v>0</v>
      </c>
      <c r="L91" s="49">
        <f t="shared" si="60"/>
        <v>0</v>
      </c>
      <c r="M91" s="50" cm="1">
        <f t="array" ref="M91">ROUND('Investoinnit ennen 2024'!K91*(Parametrit!$B$8/Parametrit!$B$7),_xlfn.IFS('2024'!U91=100,-2,'2024'!U91=10,-1))</f>
        <v>160</v>
      </c>
      <c r="N91" s="50"/>
      <c r="O91" s="49"/>
      <c r="P91" s="49"/>
      <c r="Q91" s="52">
        <v>30</v>
      </c>
      <c r="R91" s="52">
        <v>45</v>
      </c>
      <c r="S91" s="31" t="str">
        <f t="shared" si="61"/>
        <v>OK</v>
      </c>
      <c r="U91">
        <v>10</v>
      </c>
    </row>
    <row r="92" spans="1:21" ht="15.75" thickBot="1" x14ac:dyDescent="0.3">
      <c r="A92" s="38" t="s">
        <v>89</v>
      </c>
      <c r="B92" s="60">
        <f t="shared" si="55"/>
        <v>0</v>
      </c>
      <c r="C92" s="55"/>
      <c r="D92" s="49">
        <f t="shared" si="56"/>
        <v>0</v>
      </c>
      <c r="E92" s="49">
        <f>Parametrit!$B$4-2024</f>
        <v>0</v>
      </c>
      <c r="F92" s="55"/>
      <c r="G92" s="55"/>
      <c r="H92" s="104" t="str">
        <f>IF('Investoinnit ennen 2024'!G92&gt;0,'Investoinnit ennen 2024'!G92,"")</f>
        <v/>
      </c>
      <c r="I92" s="57">
        <f t="shared" si="57"/>
        <v>0</v>
      </c>
      <c r="J92" s="49">
        <f t="shared" si="58"/>
        <v>0</v>
      </c>
      <c r="K92" s="49">
        <f t="shared" si="59"/>
        <v>0</v>
      </c>
      <c r="L92" s="49">
        <f t="shared" si="60"/>
        <v>0</v>
      </c>
      <c r="M92" s="50" cm="1">
        <f t="array" ref="M92">ROUND('Investoinnit ennen 2024'!K92*(Parametrit!$B$8/Parametrit!$B$7),_xlfn.IFS('2024'!U92=100,-2,'2024'!U92=10,-1))</f>
        <v>190</v>
      </c>
      <c r="N92" s="50"/>
      <c r="O92" s="49"/>
      <c r="P92" s="49"/>
      <c r="Q92" s="52">
        <v>30</v>
      </c>
      <c r="R92" s="52">
        <v>45</v>
      </c>
      <c r="S92" s="31" t="str">
        <f t="shared" si="61"/>
        <v>OK</v>
      </c>
      <c r="U92">
        <v>10</v>
      </c>
    </row>
    <row r="93" spans="1:21" ht="15.75" thickBot="1" x14ac:dyDescent="0.3">
      <c r="A93" s="38" t="s">
        <v>90</v>
      </c>
      <c r="B93" s="60">
        <f t="shared" si="55"/>
        <v>0</v>
      </c>
      <c r="C93" s="55"/>
      <c r="D93" s="49">
        <f t="shared" si="56"/>
        <v>0</v>
      </c>
      <c r="E93" s="49">
        <f>Parametrit!$B$4-2024</f>
        <v>0</v>
      </c>
      <c r="F93" s="55"/>
      <c r="G93" s="55"/>
      <c r="H93" s="104" t="str">
        <f>IF('Investoinnit ennen 2024'!G93&gt;0,'Investoinnit ennen 2024'!G93,"")</f>
        <v/>
      </c>
      <c r="I93" s="57">
        <f t="shared" si="57"/>
        <v>0</v>
      </c>
      <c r="J93" s="49">
        <f t="shared" si="58"/>
        <v>0</v>
      </c>
      <c r="K93" s="49">
        <f t="shared" si="59"/>
        <v>0</v>
      </c>
      <c r="L93" s="49">
        <f t="shared" si="60"/>
        <v>0</v>
      </c>
      <c r="M93" s="50" cm="1">
        <f t="array" ref="M93">ROUND('Investoinnit ennen 2024'!K93*(Parametrit!$B$8/Parametrit!$B$7),_xlfn.IFS('2024'!U93=100,-2,'2024'!U93=10,-1))</f>
        <v>250</v>
      </c>
      <c r="N93" s="50"/>
      <c r="O93" s="49"/>
      <c r="P93" s="49"/>
      <c r="Q93" s="52">
        <v>30</v>
      </c>
      <c r="R93" s="52">
        <v>45</v>
      </c>
      <c r="S93" s="31" t="str">
        <f t="shared" si="61"/>
        <v>OK</v>
      </c>
      <c r="U93">
        <v>10</v>
      </c>
    </row>
    <row r="94" spans="1:21" ht="15.75" thickBot="1" x14ac:dyDescent="0.3">
      <c r="A94" s="38" t="s">
        <v>91</v>
      </c>
      <c r="B94" s="60">
        <f t="shared" si="55"/>
        <v>0</v>
      </c>
      <c r="C94" s="55"/>
      <c r="D94" s="49">
        <f t="shared" si="56"/>
        <v>0</v>
      </c>
      <c r="E94" s="49">
        <f>Parametrit!$B$4-2024</f>
        <v>0</v>
      </c>
      <c r="F94" s="55"/>
      <c r="G94" s="55"/>
      <c r="H94" s="104" t="str">
        <f>IF('Investoinnit ennen 2024'!G94&gt;0,'Investoinnit ennen 2024'!G94,"")</f>
        <v/>
      </c>
      <c r="I94" s="57">
        <f t="shared" si="57"/>
        <v>0</v>
      </c>
      <c r="J94" s="49">
        <f t="shared" si="58"/>
        <v>0</v>
      </c>
      <c r="K94" s="49">
        <f t="shared" si="59"/>
        <v>0</v>
      </c>
      <c r="L94" s="49">
        <f t="shared" si="60"/>
        <v>0</v>
      </c>
      <c r="M94" s="50" cm="1">
        <f t="array" ref="M94">ROUND('Investoinnit ennen 2024'!K94*(Parametrit!$B$8/Parametrit!$B$7),_xlfn.IFS('2024'!U94=100,-2,'2024'!U94=10,-1))</f>
        <v>290</v>
      </c>
      <c r="N94" s="50"/>
      <c r="O94" s="49"/>
      <c r="P94" s="49"/>
      <c r="Q94" s="52">
        <v>30</v>
      </c>
      <c r="R94" s="52">
        <v>45</v>
      </c>
      <c r="S94" s="31" t="str">
        <f t="shared" si="61"/>
        <v>OK</v>
      </c>
      <c r="U94">
        <v>10</v>
      </c>
    </row>
    <row r="95" spans="1:21" ht="15.75" thickBot="1" x14ac:dyDescent="0.3">
      <c r="A95" s="38" t="s">
        <v>92</v>
      </c>
      <c r="B95" s="60">
        <f t="shared" si="55"/>
        <v>0</v>
      </c>
      <c r="C95" s="55"/>
      <c r="D95" s="49">
        <f t="shared" si="56"/>
        <v>0</v>
      </c>
      <c r="E95" s="49">
        <f>Parametrit!$B$4-2024</f>
        <v>0</v>
      </c>
      <c r="F95" s="55"/>
      <c r="G95" s="55"/>
      <c r="H95" s="104" t="str">
        <f>IF('Investoinnit ennen 2024'!G95&gt;0,'Investoinnit ennen 2024'!G95,"")</f>
        <v/>
      </c>
      <c r="I95" s="57">
        <f t="shared" si="57"/>
        <v>0</v>
      </c>
      <c r="J95" s="49">
        <f t="shared" si="58"/>
        <v>0</v>
      </c>
      <c r="K95" s="49">
        <f t="shared" si="59"/>
        <v>0</v>
      </c>
      <c r="L95" s="49">
        <f t="shared" si="60"/>
        <v>0</v>
      </c>
      <c r="M95" s="50" cm="1">
        <f t="array" ref="M95">ROUND('Investoinnit ennen 2024'!K95*(Parametrit!$B$8/Parametrit!$B$7),_xlfn.IFS('2024'!U95=100,-2,'2024'!U95=10,-1))</f>
        <v>400</v>
      </c>
      <c r="N95" s="50"/>
      <c r="O95" s="49"/>
      <c r="P95" s="49"/>
      <c r="Q95" s="52">
        <v>30</v>
      </c>
      <c r="R95" s="52">
        <v>45</v>
      </c>
      <c r="S95" s="31" t="str">
        <f t="shared" si="61"/>
        <v>OK</v>
      </c>
      <c r="U95">
        <v>10</v>
      </c>
    </row>
    <row r="96" spans="1:21" ht="15.75" thickBot="1" x14ac:dyDescent="0.3">
      <c r="A96" s="38" t="s">
        <v>93</v>
      </c>
      <c r="B96" s="60">
        <f t="shared" si="55"/>
        <v>0</v>
      </c>
      <c r="C96" s="55"/>
      <c r="D96" s="49">
        <f t="shared" si="56"/>
        <v>0</v>
      </c>
      <c r="E96" s="49">
        <f>Parametrit!$B$4-2024</f>
        <v>0</v>
      </c>
      <c r="F96" s="55"/>
      <c r="G96" s="55"/>
      <c r="H96" s="104" t="str">
        <f>IF('Investoinnit ennen 2024'!G96&gt;0,'Investoinnit ennen 2024'!G96,"")</f>
        <v/>
      </c>
      <c r="I96" s="57">
        <f t="shared" si="57"/>
        <v>0</v>
      </c>
      <c r="J96" s="49">
        <f t="shared" si="58"/>
        <v>0</v>
      </c>
      <c r="K96" s="49">
        <f t="shared" si="59"/>
        <v>0</v>
      </c>
      <c r="L96" s="49">
        <f t="shared" si="60"/>
        <v>0</v>
      </c>
      <c r="M96" s="50" cm="1">
        <f t="array" ref="M96">ROUND('Investoinnit ennen 2024'!K96*(Parametrit!$B$8/Parametrit!$B$7),_xlfn.IFS('2024'!U96=100,-2,'2024'!U96=10,-1))</f>
        <v>570</v>
      </c>
      <c r="N96" s="50"/>
      <c r="O96" s="49"/>
      <c r="P96" s="49"/>
      <c r="Q96" s="52">
        <v>30</v>
      </c>
      <c r="R96" s="52">
        <v>45</v>
      </c>
      <c r="S96" s="31" t="str">
        <f t="shared" si="61"/>
        <v>OK</v>
      </c>
      <c r="U96">
        <v>10</v>
      </c>
    </row>
    <row r="97" spans="1:21" ht="15.75" thickBot="1" x14ac:dyDescent="0.3">
      <c r="A97" s="3" t="s">
        <v>94</v>
      </c>
      <c r="B97" s="30"/>
      <c r="C97" s="101"/>
      <c r="D97" s="32"/>
      <c r="E97" s="32"/>
      <c r="F97" s="101"/>
      <c r="G97" s="101"/>
      <c r="H97" s="105"/>
      <c r="M97" s="23"/>
      <c r="N97" s="23"/>
      <c r="O97" s="22"/>
      <c r="P97" s="22"/>
      <c r="Q97" s="23"/>
      <c r="R97" s="23"/>
      <c r="S97"/>
    </row>
    <row r="98" spans="1:21" ht="15.75" thickBot="1" x14ac:dyDescent="0.3">
      <c r="A98" s="6" t="s">
        <v>95</v>
      </c>
      <c r="B98" s="30"/>
      <c r="C98" s="101"/>
      <c r="D98" s="32"/>
      <c r="E98" s="32"/>
      <c r="F98" s="101"/>
      <c r="G98" s="101"/>
      <c r="H98" s="105"/>
      <c r="M98" s="24"/>
      <c r="N98" s="24"/>
      <c r="O98" s="22"/>
      <c r="P98" s="22"/>
      <c r="Q98" s="24"/>
      <c r="R98" s="24"/>
      <c r="S98"/>
    </row>
    <row r="99" spans="1:21" ht="15.75" thickBot="1" x14ac:dyDescent="0.3">
      <c r="A99" s="38" t="s">
        <v>96</v>
      </c>
      <c r="B99" s="60">
        <f t="shared" ref="B99:B103" si="62">F99-G99</f>
        <v>0</v>
      </c>
      <c r="C99" s="55"/>
      <c r="D99" s="49">
        <f t="shared" ref="D99:D103" si="63">B99*C99/100</f>
        <v>0</v>
      </c>
      <c r="E99" s="49">
        <f>Parametrit!$B$4-2024</f>
        <v>0</v>
      </c>
      <c r="F99" s="55"/>
      <c r="G99" s="55"/>
      <c r="H99" s="104" t="str">
        <f>IF('Investoinnit ennen 2024'!G99&gt;0,'Investoinnit ennen 2024'!G99,"")</f>
        <v/>
      </c>
      <c r="I99" s="57">
        <f>IF(N99="",(D99*(M99+O99))/1000,(D99*(N99+P99))/1000)</f>
        <v>0</v>
      </c>
      <c r="J99" s="49">
        <f t="shared" ref="J99:J103" si="64">IF(D99=0,0,I99*(1-E99/H99))</f>
        <v>0</v>
      </c>
      <c r="K99" s="49">
        <f t="shared" ref="K99:K103" si="65">IF(I99=0,0,I99/H99)</f>
        <v>0</v>
      </c>
      <c r="L99" s="49">
        <f>IF(N99="",(F99*(C99/100)*(M99+O99))/1000,(F99*(C99/100)*(N99+P99)/1000))</f>
        <v>0</v>
      </c>
      <c r="M99" s="50" cm="1">
        <f t="array" ref="M99">ROUND('Investoinnit ennen 2024'!K99*(Parametrit!$B$8/Parametrit!$B$7),_xlfn.IFS('2024'!U99=100,-2,'2024'!U99=10,-1))</f>
        <v>730</v>
      </c>
      <c r="N99" s="50"/>
      <c r="O99" s="49"/>
      <c r="P99" s="49"/>
      <c r="Q99" s="52">
        <v>30</v>
      </c>
      <c r="R99" s="52">
        <v>45</v>
      </c>
      <c r="S99" s="31" t="str">
        <f>IF(AND(B99&gt;0,C99=""),"Ilmoita tuella rahoitettu osuus",IF(C99&gt;100,"Tuella rahoitettu osuus ei voi olla yli 100",IF(AND(B99&gt;0,H99=""),"Pitoaika puuttuu",IF(E99&gt;H99,"Keski-ikä ei voi olla suurempi kuin pitoaika",IF(AND(B99&gt;0,E99=""),"Keski-ikä puuttuu",IF(AND(B99&gt;0,OR(H99&lt;Q99,H99&gt;R99)),"Syötetty pitoaika ei ole pitoaikavälin sisällä","OK"))))))</f>
        <v>OK</v>
      </c>
      <c r="U99">
        <v>10</v>
      </c>
    </row>
    <row r="100" spans="1:21" ht="15.75" thickBot="1" x14ac:dyDescent="0.3">
      <c r="A100" s="38" t="s">
        <v>97</v>
      </c>
      <c r="B100" s="60">
        <f t="shared" si="62"/>
        <v>0</v>
      </c>
      <c r="C100" s="55"/>
      <c r="D100" s="49">
        <f t="shared" si="63"/>
        <v>0</v>
      </c>
      <c r="E100" s="49">
        <f>Parametrit!$B$4-2024</f>
        <v>0</v>
      </c>
      <c r="F100" s="55"/>
      <c r="G100" s="55"/>
      <c r="H100" s="104" t="str">
        <f>IF('Investoinnit ennen 2024'!G100&gt;0,'Investoinnit ennen 2024'!G100,"")</f>
        <v/>
      </c>
      <c r="I100" s="57">
        <f>IF(N100="",(D100*(M100+O100))/1000,(D100*(N100+P100))/1000)</f>
        <v>0</v>
      </c>
      <c r="J100" s="49">
        <f t="shared" si="64"/>
        <v>0</v>
      </c>
      <c r="K100" s="49">
        <f t="shared" si="65"/>
        <v>0</v>
      </c>
      <c r="L100" s="49">
        <f>IF(N100="",(F100*(C100/100)*(M100+O100))/1000,(F100*(C100/100)*(N100+P100)/1000))</f>
        <v>0</v>
      </c>
      <c r="M100" s="50" cm="1">
        <f t="array" ref="M100">ROUND('Investoinnit ennen 2024'!K100*(Parametrit!$B$8/Parametrit!$B$7),_xlfn.IFS('2024'!U100=100,-2,'2024'!U100=10,-1))</f>
        <v>880</v>
      </c>
      <c r="N100" s="50"/>
      <c r="O100" s="49"/>
      <c r="P100" s="49"/>
      <c r="Q100" s="52">
        <v>30</v>
      </c>
      <c r="R100" s="52">
        <v>45</v>
      </c>
      <c r="S100" s="31" t="str">
        <f>IF(AND(B100&gt;0,C100=""),"Ilmoita tuella rahoitettu osuus",IF(C100&gt;100,"Tuella rahoitettu osuus ei voi olla yli 100",IF(AND(B100&gt;0,H100=""),"Pitoaika puuttuu",IF(E100&gt;H100,"Keski-ikä ei voi olla suurempi kuin pitoaika",IF(AND(B100&gt;0,E100=""),"Keski-ikä puuttuu",IF(AND(B100&gt;0,OR(H100&lt;Q100,H100&gt;R100)),"Syötetty pitoaika ei ole pitoaikavälin sisällä","OK"))))))</f>
        <v>OK</v>
      </c>
      <c r="U100">
        <v>10</v>
      </c>
    </row>
    <row r="101" spans="1:21" ht="15.75" thickBot="1" x14ac:dyDescent="0.3">
      <c r="A101" s="38" t="s">
        <v>98</v>
      </c>
      <c r="B101" s="60">
        <f t="shared" si="62"/>
        <v>0</v>
      </c>
      <c r="C101" s="55"/>
      <c r="D101" s="49">
        <f t="shared" si="63"/>
        <v>0</v>
      </c>
      <c r="E101" s="49">
        <f>Parametrit!$B$4-2024</f>
        <v>0</v>
      </c>
      <c r="F101" s="55"/>
      <c r="G101" s="55"/>
      <c r="H101" s="104" t="str">
        <f>IF('Investoinnit ennen 2024'!G101&gt;0,'Investoinnit ennen 2024'!G101,"")</f>
        <v/>
      </c>
      <c r="I101" s="57">
        <f>IF(N101="",(D101*(M101+O101))/1000,(D101*(N101+P101))/1000)</f>
        <v>0</v>
      </c>
      <c r="J101" s="49">
        <f t="shared" si="64"/>
        <v>0</v>
      </c>
      <c r="K101" s="49">
        <f t="shared" si="65"/>
        <v>0</v>
      </c>
      <c r="L101" s="49">
        <f>IF(N101="",(F101*(C101/100)*(M101+O101))/1000,(F101*(C101/100)*(N101+P101)/1000))</f>
        <v>0</v>
      </c>
      <c r="M101" s="50" cm="1">
        <f t="array" ref="M101">ROUND('Investoinnit ennen 2024'!K101*(Parametrit!$B$8/Parametrit!$B$7),_xlfn.IFS('2024'!U101=100,-2,'2024'!U101=10,-1))</f>
        <v>1160</v>
      </c>
      <c r="N101" s="50"/>
      <c r="O101" s="49"/>
      <c r="P101" s="49"/>
      <c r="Q101" s="52">
        <v>30</v>
      </c>
      <c r="R101" s="52">
        <v>45</v>
      </c>
      <c r="S101" s="31" t="str">
        <f>IF(AND(B101&gt;0,C101=""),"Ilmoita tuella rahoitettu osuus",IF(C101&gt;100,"Tuella rahoitettu osuus ei voi olla yli 100",IF(AND(B101&gt;0,H101=""),"Pitoaika puuttuu",IF(E101&gt;H101,"Keski-ikä ei voi olla suurempi kuin pitoaika",IF(AND(B101&gt;0,E101=""),"Keski-ikä puuttuu",IF(AND(B101&gt;0,OR(H101&lt;Q101,H101&gt;R101)),"Syötetty pitoaika ei ole pitoaikavälin sisällä","OK"))))))</f>
        <v>OK</v>
      </c>
      <c r="U101">
        <v>10</v>
      </c>
    </row>
    <row r="102" spans="1:21" ht="15.75" thickBot="1" x14ac:dyDescent="0.3">
      <c r="A102" s="38" t="s">
        <v>99</v>
      </c>
      <c r="B102" s="60">
        <f t="shared" si="62"/>
        <v>0</v>
      </c>
      <c r="C102" s="55"/>
      <c r="D102" s="49">
        <f t="shared" si="63"/>
        <v>0</v>
      </c>
      <c r="E102" s="49">
        <f>Parametrit!$B$4-2024</f>
        <v>0</v>
      </c>
      <c r="F102" s="55"/>
      <c r="G102" s="55"/>
      <c r="H102" s="104" t="str">
        <f>IF('Investoinnit ennen 2024'!G102&gt;0,'Investoinnit ennen 2024'!G102,"")</f>
        <v/>
      </c>
      <c r="I102" s="57">
        <f>IF(N102="",(D102*(M102+O102))/1000,(D102*(N102+P102))/1000)</f>
        <v>0</v>
      </c>
      <c r="J102" s="49">
        <f t="shared" si="64"/>
        <v>0</v>
      </c>
      <c r="K102" s="49">
        <f t="shared" si="65"/>
        <v>0</v>
      </c>
      <c r="L102" s="49">
        <f>IF(N102="",(F102*(C102/100)*(M102+O102))/1000,(F102*(C102/100)*(N102+P102)/1000))</f>
        <v>0</v>
      </c>
      <c r="M102" s="50" cm="1">
        <f t="array" ref="M102">ROUND('Investoinnit ennen 2024'!K102*(Parametrit!$B$8/Parametrit!$B$7),_xlfn.IFS('2024'!U102=100,-2,'2024'!U102=10,-1))</f>
        <v>1330</v>
      </c>
      <c r="N102" s="50"/>
      <c r="O102" s="49"/>
      <c r="P102" s="49"/>
      <c r="Q102" s="52">
        <v>30</v>
      </c>
      <c r="R102" s="52">
        <v>45</v>
      </c>
      <c r="S102" s="31" t="str">
        <f>IF(AND(B102&gt;0,C102=""),"Ilmoita tuella rahoitettu osuus",IF(C102&gt;100,"Tuella rahoitettu osuus ei voi olla yli 100",IF(AND(B102&gt;0,H102=""),"Pitoaika puuttuu",IF(E102&gt;H102,"Keski-ikä ei voi olla suurempi kuin pitoaika",IF(AND(B102&gt;0,E102=""),"Keski-ikä puuttuu",IF(AND(B102&gt;0,OR(H102&lt;Q102,H102&gt;R102)),"Syötetty pitoaika ei ole pitoaikavälin sisällä","OK"))))))</f>
        <v>OK</v>
      </c>
      <c r="U102">
        <v>10</v>
      </c>
    </row>
    <row r="103" spans="1:21" ht="15.75" thickBot="1" x14ac:dyDescent="0.3">
      <c r="A103" s="38" t="s">
        <v>100</v>
      </c>
      <c r="B103" s="60">
        <f t="shared" si="62"/>
        <v>0</v>
      </c>
      <c r="C103" s="55"/>
      <c r="D103" s="49">
        <f t="shared" si="63"/>
        <v>0</v>
      </c>
      <c r="E103" s="49">
        <f>Parametrit!$B$4-2024</f>
        <v>0</v>
      </c>
      <c r="F103" s="55"/>
      <c r="G103" s="55"/>
      <c r="H103" s="104" t="str">
        <f>IF('Investoinnit ennen 2024'!G103&gt;0,'Investoinnit ennen 2024'!G103,"")</f>
        <v/>
      </c>
      <c r="I103" s="57">
        <f>IF(N103="",(D103*(M103+O103))/1000,(D103*(N103+P103))/1000)</f>
        <v>0</v>
      </c>
      <c r="J103" s="49">
        <f t="shared" si="64"/>
        <v>0</v>
      </c>
      <c r="K103" s="49">
        <f t="shared" si="65"/>
        <v>0</v>
      </c>
      <c r="L103" s="49">
        <f>IF(N103="",(F103*(C103/100)*(M103+O103))/1000,(F103*(C103/100)*(N103+P103)/1000))</f>
        <v>0</v>
      </c>
      <c r="M103" s="50" cm="1">
        <f t="array" ref="M103">ROUND('Investoinnit ennen 2024'!K103*(Parametrit!$B$8/Parametrit!$B$7),_xlfn.IFS('2024'!U103=100,-2,'2024'!U103=10,-1))</f>
        <v>1810</v>
      </c>
      <c r="N103" s="50"/>
      <c r="O103" s="49"/>
      <c r="P103" s="49"/>
      <c r="Q103" s="52">
        <v>30</v>
      </c>
      <c r="R103" s="52">
        <v>45</v>
      </c>
      <c r="S103" s="31" t="str">
        <f>IF(AND(B103&gt;0,C103=""),"Ilmoita tuella rahoitettu osuus",IF(C103&gt;100,"Tuella rahoitettu osuus ei voi olla yli 100",IF(AND(B103&gt;0,H103=""),"Pitoaika puuttuu",IF(E103&gt;H103,"Keski-ikä ei voi olla suurempi kuin pitoaika",IF(AND(B103&gt;0,E103=""),"Keski-ikä puuttuu",IF(AND(B103&gt;0,OR(H103&lt;Q103,H103&gt;R103)),"Syötetty pitoaika ei ole pitoaikavälin sisällä","OK"))))))</f>
        <v>OK</v>
      </c>
      <c r="U103">
        <v>10</v>
      </c>
    </row>
    <row r="104" spans="1:21" ht="15.75" thickBot="1" x14ac:dyDescent="0.3">
      <c r="A104" s="6" t="s">
        <v>101</v>
      </c>
      <c r="B104" s="30"/>
      <c r="C104" s="101"/>
      <c r="D104" s="32"/>
      <c r="E104" s="32"/>
      <c r="F104" s="101"/>
      <c r="G104" s="101"/>
      <c r="H104" s="105"/>
      <c r="M104" s="24"/>
      <c r="N104" s="24"/>
      <c r="O104" s="22"/>
      <c r="P104" s="22"/>
      <c r="Q104" s="24"/>
      <c r="R104" s="24"/>
      <c r="S104"/>
    </row>
    <row r="105" spans="1:21" ht="15.75" thickBot="1" x14ac:dyDescent="0.3">
      <c r="A105" s="38" t="s">
        <v>96</v>
      </c>
      <c r="B105" s="60">
        <f t="shared" ref="B105:B110" si="66">F105-G105</f>
        <v>0</v>
      </c>
      <c r="C105" s="55"/>
      <c r="D105" s="49">
        <f t="shared" ref="D105:D110" si="67">B105*C105/100</f>
        <v>0</v>
      </c>
      <c r="E105" s="49">
        <f>Parametrit!$B$4-2024</f>
        <v>0</v>
      </c>
      <c r="F105" s="55"/>
      <c r="G105" s="55"/>
      <c r="H105" s="104" t="str">
        <f>IF('Investoinnit ennen 2024'!G105&gt;0,'Investoinnit ennen 2024'!G105,"")</f>
        <v/>
      </c>
      <c r="I105" s="57">
        <f t="shared" ref="I105:I110" si="68">IF(N105="",(D105*(M105+O105))/1000,(D105*(N105+P105))/1000)</f>
        <v>0</v>
      </c>
      <c r="J105" s="49">
        <f t="shared" ref="J105:J110" si="69">IF(D105=0,0,I105*(1-E105/H105))</f>
        <v>0</v>
      </c>
      <c r="K105" s="49">
        <f t="shared" ref="K105:K110" si="70">IF(I105=0,0,I105/H105)</f>
        <v>0</v>
      </c>
      <c r="L105" s="49">
        <f t="shared" ref="L105:L110" si="71">IF(N105="",(F105*(C105/100)*(M105+O105))/1000,(F105*(C105/100)*(N105+P105)/1000))</f>
        <v>0</v>
      </c>
      <c r="M105" s="50" cm="1">
        <f t="array" ref="M105">ROUND('Investoinnit ennen 2024'!K105*(Parametrit!$B$8/Parametrit!$B$7),_xlfn.IFS('2024'!U105=100,-2,'2024'!U105=10,-1))</f>
        <v>1330</v>
      </c>
      <c r="N105" s="50"/>
      <c r="O105" s="49"/>
      <c r="P105" s="49"/>
      <c r="Q105" s="52">
        <v>30</v>
      </c>
      <c r="R105" s="52">
        <v>45</v>
      </c>
      <c r="S105" s="31" t="str">
        <f t="shared" ref="S105:S110" si="72">IF(AND(B105&gt;0,C105=""),"Ilmoita tuella rahoitettu osuus",IF(C105&gt;100,"Tuella rahoitettu osuus ei voi olla yli 100",IF(AND(B105&gt;0,H105=""),"Pitoaika puuttuu",IF(E105&gt;H105,"Keski-ikä ei voi olla suurempi kuin pitoaika",IF(AND(B105&gt;0,E105=""),"Keski-ikä puuttuu",IF(AND(B105&gt;0,OR(H105&lt;Q105,H105&gt;R105)),"Syötetty pitoaika ei ole pitoaikavälin sisällä","OK"))))))</f>
        <v>OK</v>
      </c>
      <c r="U105">
        <v>10</v>
      </c>
    </row>
    <row r="106" spans="1:21" ht="15.75" thickBot="1" x14ac:dyDescent="0.3">
      <c r="A106" s="38" t="s">
        <v>97</v>
      </c>
      <c r="B106" s="60">
        <f t="shared" si="66"/>
        <v>0</v>
      </c>
      <c r="C106" s="55"/>
      <c r="D106" s="49">
        <f t="shared" si="67"/>
        <v>0</v>
      </c>
      <c r="E106" s="49">
        <f>Parametrit!$B$4-2024</f>
        <v>0</v>
      </c>
      <c r="F106" s="55"/>
      <c r="G106" s="55"/>
      <c r="H106" s="104" t="str">
        <f>IF('Investoinnit ennen 2024'!G106&gt;0,'Investoinnit ennen 2024'!G106,"")</f>
        <v/>
      </c>
      <c r="I106" s="57">
        <f t="shared" si="68"/>
        <v>0</v>
      </c>
      <c r="J106" s="49">
        <f t="shared" si="69"/>
        <v>0</v>
      </c>
      <c r="K106" s="49">
        <f t="shared" si="70"/>
        <v>0</v>
      </c>
      <c r="L106" s="49">
        <f t="shared" si="71"/>
        <v>0</v>
      </c>
      <c r="M106" s="50" cm="1">
        <f t="array" ref="M106">ROUND('Investoinnit ennen 2024'!K106*(Parametrit!$B$8/Parametrit!$B$7),_xlfn.IFS('2024'!U106=100,-2,'2024'!U106=10,-1))</f>
        <v>1500</v>
      </c>
      <c r="N106" s="50"/>
      <c r="O106" s="49"/>
      <c r="P106" s="49"/>
      <c r="Q106" s="52">
        <v>30</v>
      </c>
      <c r="R106" s="52">
        <v>45</v>
      </c>
      <c r="S106" s="31" t="str">
        <f t="shared" si="72"/>
        <v>OK</v>
      </c>
      <c r="U106">
        <v>10</v>
      </c>
    </row>
    <row r="107" spans="1:21" ht="15.75" thickBot="1" x14ac:dyDescent="0.3">
      <c r="A107" s="38" t="s">
        <v>98</v>
      </c>
      <c r="B107" s="60">
        <f t="shared" si="66"/>
        <v>0</v>
      </c>
      <c r="C107" s="55"/>
      <c r="D107" s="49">
        <f t="shared" si="67"/>
        <v>0</v>
      </c>
      <c r="E107" s="49">
        <f>Parametrit!$B$4-2024</f>
        <v>0</v>
      </c>
      <c r="F107" s="55"/>
      <c r="G107" s="55"/>
      <c r="H107" s="104" t="str">
        <f>IF('Investoinnit ennen 2024'!G107&gt;0,'Investoinnit ennen 2024'!G107,"")</f>
        <v/>
      </c>
      <c r="I107" s="57">
        <f t="shared" si="68"/>
        <v>0</v>
      </c>
      <c r="J107" s="49">
        <f t="shared" si="69"/>
        <v>0</v>
      </c>
      <c r="K107" s="49">
        <f t="shared" si="70"/>
        <v>0</v>
      </c>
      <c r="L107" s="49">
        <f t="shared" si="71"/>
        <v>0</v>
      </c>
      <c r="M107" s="50" cm="1">
        <f t="array" ref="M107">ROUND('Investoinnit ennen 2024'!K107*(Parametrit!$B$8/Parametrit!$B$7),_xlfn.IFS('2024'!U107=100,-2,'2024'!U107=10,-1))</f>
        <v>1770</v>
      </c>
      <c r="N107" s="50"/>
      <c r="O107" s="49"/>
      <c r="P107" s="49"/>
      <c r="Q107" s="52">
        <v>30</v>
      </c>
      <c r="R107" s="52">
        <v>45</v>
      </c>
      <c r="S107" s="31" t="str">
        <f t="shared" si="72"/>
        <v>OK</v>
      </c>
      <c r="U107">
        <v>10</v>
      </c>
    </row>
    <row r="108" spans="1:21" ht="15.75" thickBot="1" x14ac:dyDescent="0.3">
      <c r="A108" s="38" t="s">
        <v>99</v>
      </c>
      <c r="B108" s="60">
        <f t="shared" si="66"/>
        <v>0</v>
      </c>
      <c r="C108" s="55"/>
      <c r="D108" s="49">
        <f t="shared" si="67"/>
        <v>0</v>
      </c>
      <c r="E108" s="49">
        <f>Parametrit!$B$4-2024</f>
        <v>0</v>
      </c>
      <c r="F108" s="55"/>
      <c r="G108" s="55"/>
      <c r="H108" s="104" t="str">
        <f>IF('Investoinnit ennen 2024'!G108&gt;0,'Investoinnit ennen 2024'!G108,"")</f>
        <v/>
      </c>
      <c r="I108" s="57">
        <f t="shared" si="68"/>
        <v>0</v>
      </c>
      <c r="J108" s="49">
        <f t="shared" si="69"/>
        <v>0</v>
      </c>
      <c r="K108" s="49">
        <f t="shared" si="70"/>
        <v>0</v>
      </c>
      <c r="L108" s="49">
        <f t="shared" si="71"/>
        <v>0</v>
      </c>
      <c r="M108" s="50" cm="1">
        <f t="array" ref="M108">ROUND('Investoinnit ennen 2024'!K108*(Parametrit!$B$8/Parametrit!$B$7),_xlfn.IFS('2024'!U108=100,-2,'2024'!U108=10,-1))</f>
        <v>1950</v>
      </c>
      <c r="N108" s="50"/>
      <c r="O108" s="49"/>
      <c r="P108" s="49"/>
      <c r="Q108" s="52">
        <v>30</v>
      </c>
      <c r="R108" s="52">
        <v>45</v>
      </c>
      <c r="S108" s="31" t="str">
        <f t="shared" si="72"/>
        <v>OK</v>
      </c>
      <c r="U108">
        <v>10</v>
      </c>
    </row>
    <row r="109" spans="1:21" ht="15.75" thickBot="1" x14ac:dyDescent="0.3">
      <c r="A109" s="38" t="s">
        <v>102</v>
      </c>
      <c r="B109" s="60">
        <f t="shared" si="66"/>
        <v>0</v>
      </c>
      <c r="C109" s="55"/>
      <c r="D109" s="49">
        <f t="shared" si="67"/>
        <v>0</v>
      </c>
      <c r="E109" s="49">
        <f>Parametrit!$B$4-2024</f>
        <v>0</v>
      </c>
      <c r="F109" s="55"/>
      <c r="G109" s="55"/>
      <c r="H109" s="104" t="str">
        <f>IF('Investoinnit ennen 2024'!G109&gt;0,'Investoinnit ennen 2024'!G109,"")</f>
        <v/>
      </c>
      <c r="I109" s="57">
        <f t="shared" si="68"/>
        <v>0</v>
      </c>
      <c r="J109" s="49">
        <f t="shared" si="69"/>
        <v>0</v>
      </c>
      <c r="K109" s="49">
        <f t="shared" si="70"/>
        <v>0</v>
      </c>
      <c r="L109" s="49">
        <f t="shared" si="71"/>
        <v>0</v>
      </c>
      <c r="M109" s="50" cm="1">
        <f t="array" ref="M109">ROUND('Investoinnit ennen 2024'!K109*(Parametrit!$B$8/Parametrit!$B$7),_xlfn.IFS('2024'!U109=100,-2,'2024'!U109=10,-1))</f>
        <v>2120</v>
      </c>
      <c r="N109" s="50"/>
      <c r="O109" s="49"/>
      <c r="P109" s="49"/>
      <c r="Q109" s="52">
        <v>30</v>
      </c>
      <c r="R109" s="52">
        <v>45</v>
      </c>
      <c r="S109" s="31" t="str">
        <f t="shared" si="72"/>
        <v>OK</v>
      </c>
      <c r="U109">
        <v>10</v>
      </c>
    </row>
    <row r="110" spans="1:21" ht="15.75" thickBot="1" x14ac:dyDescent="0.3">
      <c r="A110" s="38" t="s">
        <v>103</v>
      </c>
      <c r="B110" s="60">
        <f t="shared" si="66"/>
        <v>0</v>
      </c>
      <c r="C110" s="55"/>
      <c r="D110" s="49">
        <f t="shared" si="67"/>
        <v>0</v>
      </c>
      <c r="E110" s="49">
        <f>Parametrit!$B$4-2024</f>
        <v>0</v>
      </c>
      <c r="F110" s="55"/>
      <c r="G110" s="55"/>
      <c r="H110" s="104" t="str">
        <f>IF('Investoinnit ennen 2024'!G110&gt;0,'Investoinnit ennen 2024'!G110,"")</f>
        <v/>
      </c>
      <c r="I110" s="57">
        <f t="shared" si="68"/>
        <v>0</v>
      </c>
      <c r="J110" s="49">
        <f t="shared" si="69"/>
        <v>0</v>
      </c>
      <c r="K110" s="49">
        <f t="shared" si="70"/>
        <v>0</v>
      </c>
      <c r="L110" s="49">
        <f t="shared" si="71"/>
        <v>0</v>
      </c>
      <c r="M110" s="50" cm="1">
        <f t="array" ref="M110">ROUND('Investoinnit ennen 2024'!K110*(Parametrit!$B$8/Parametrit!$B$7),_xlfn.IFS('2024'!U110=100,-2,'2024'!U110=10,-1))</f>
        <v>2370</v>
      </c>
      <c r="N110" s="50"/>
      <c r="O110" s="49"/>
      <c r="P110" s="49"/>
      <c r="Q110" s="52">
        <v>30</v>
      </c>
      <c r="R110" s="52">
        <v>45</v>
      </c>
      <c r="S110" s="31" t="str">
        <f t="shared" si="72"/>
        <v>OK</v>
      </c>
      <c r="U110">
        <v>10</v>
      </c>
    </row>
    <row r="111" spans="1:21" ht="15.75" thickBot="1" x14ac:dyDescent="0.3">
      <c r="A111" s="6" t="s">
        <v>104</v>
      </c>
      <c r="B111" s="30"/>
      <c r="C111" s="101"/>
      <c r="D111" s="32"/>
      <c r="E111" s="32"/>
      <c r="F111" s="101"/>
      <c r="G111" s="101"/>
      <c r="H111" s="105"/>
      <c r="M111" s="24"/>
      <c r="N111" s="24"/>
      <c r="O111" s="22"/>
      <c r="P111" s="22"/>
      <c r="Q111" s="24"/>
      <c r="R111" s="24"/>
      <c r="S111"/>
    </row>
    <row r="112" spans="1:21" ht="15.75" thickBot="1" x14ac:dyDescent="0.3">
      <c r="A112" s="38" t="s">
        <v>105</v>
      </c>
      <c r="B112" s="60">
        <f t="shared" ref="B112:B117" si="73">F112-G112</f>
        <v>0</v>
      </c>
      <c r="C112" s="55"/>
      <c r="D112" s="49">
        <f t="shared" ref="D112:D117" si="74">B112*C112/100</f>
        <v>0</v>
      </c>
      <c r="E112" s="49">
        <f>Parametrit!$B$4-2024</f>
        <v>0</v>
      </c>
      <c r="F112" s="55"/>
      <c r="G112" s="55"/>
      <c r="H112" s="104" t="str">
        <f>IF('Investoinnit ennen 2024'!G112&gt;0,'Investoinnit ennen 2024'!G112,"")</f>
        <v/>
      </c>
      <c r="I112" s="57">
        <f t="shared" ref="I112:I117" si="75">IF(N112="",(D112*(M112+O112))/1000,(D112*(N112+P112))/1000)</f>
        <v>0</v>
      </c>
      <c r="J112" s="49">
        <f t="shared" ref="J112:J117" si="76">IF(D112=0,0,I112*(1-E112/H112))</f>
        <v>0</v>
      </c>
      <c r="K112" s="49">
        <f t="shared" ref="K112:K117" si="77">IF(I112=0,0,I112/H112)</f>
        <v>0</v>
      </c>
      <c r="L112" s="49">
        <f t="shared" ref="L112:L117" si="78">IF(N112="",(F112*(C112/100)*(M112+O112))/1000,(F112*(C112/100)*(N112+P112)/1000))</f>
        <v>0</v>
      </c>
      <c r="M112" s="50" cm="1">
        <f t="array" ref="M112">ROUND('Investoinnit ennen 2024'!K112*(Parametrit!$B$8/Parametrit!$B$7),_xlfn.IFS('2024'!U112=100,-2,'2024'!U112=10,-1))</f>
        <v>910</v>
      </c>
      <c r="N112" s="50"/>
      <c r="O112" s="49"/>
      <c r="P112" s="49"/>
      <c r="Q112" s="52">
        <v>30</v>
      </c>
      <c r="R112" s="52">
        <v>45</v>
      </c>
      <c r="S112" s="31" t="str">
        <f t="shared" ref="S112:S117" si="79">IF(AND(B112&gt;0,C112=""),"Ilmoita tuella rahoitettu osuus",IF(C112&gt;100,"Tuella rahoitettu osuus ei voi olla yli 100",IF(AND(B112&gt;0,H112=""),"Pitoaika puuttuu",IF(E112&gt;H112,"Keski-ikä ei voi olla suurempi kuin pitoaika",IF(AND(B112&gt;0,E112=""),"Keski-ikä puuttuu",IF(AND(B112&gt;0,OR(H112&lt;Q112,H112&gt;R112)),"Syötetty pitoaika ei ole pitoaikavälin sisällä","OK"))))))</f>
        <v>OK</v>
      </c>
      <c r="U112">
        <v>10</v>
      </c>
    </row>
    <row r="113" spans="1:21" ht="15.75" thickBot="1" x14ac:dyDescent="0.3">
      <c r="A113" s="38" t="s">
        <v>106</v>
      </c>
      <c r="B113" s="60">
        <f t="shared" si="73"/>
        <v>0</v>
      </c>
      <c r="C113" s="55"/>
      <c r="D113" s="49">
        <f t="shared" si="74"/>
        <v>0</v>
      </c>
      <c r="E113" s="49">
        <f>Parametrit!$B$4-2024</f>
        <v>0</v>
      </c>
      <c r="F113" s="55"/>
      <c r="G113" s="55"/>
      <c r="H113" s="104" t="str">
        <f>IF('Investoinnit ennen 2024'!G113&gt;0,'Investoinnit ennen 2024'!G113,"")</f>
        <v/>
      </c>
      <c r="I113" s="57">
        <f t="shared" si="75"/>
        <v>0</v>
      </c>
      <c r="J113" s="49">
        <f t="shared" si="76"/>
        <v>0</v>
      </c>
      <c r="K113" s="49">
        <f t="shared" si="77"/>
        <v>0</v>
      </c>
      <c r="L113" s="49">
        <f t="shared" si="78"/>
        <v>0</v>
      </c>
      <c r="M113" s="50" cm="1">
        <f t="array" ref="M113">ROUND('Investoinnit ennen 2024'!K113*(Parametrit!$B$8/Parametrit!$B$7),_xlfn.IFS('2024'!U113=100,-2,'2024'!U113=10,-1))</f>
        <v>1080</v>
      </c>
      <c r="N113" s="50"/>
      <c r="O113" s="49"/>
      <c r="P113" s="49"/>
      <c r="Q113" s="52">
        <v>30</v>
      </c>
      <c r="R113" s="52">
        <v>45</v>
      </c>
      <c r="S113" s="31" t="str">
        <f t="shared" si="79"/>
        <v>OK</v>
      </c>
      <c r="U113">
        <v>10</v>
      </c>
    </row>
    <row r="114" spans="1:21" ht="15.75" thickBot="1" x14ac:dyDescent="0.3">
      <c r="A114" s="38" t="s">
        <v>107</v>
      </c>
      <c r="B114" s="60">
        <f t="shared" si="73"/>
        <v>0</v>
      </c>
      <c r="C114" s="55"/>
      <c r="D114" s="49">
        <f t="shared" si="74"/>
        <v>0</v>
      </c>
      <c r="E114" s="49">
        <f>Parametrit!$B$4-2024</f>
        <v>0</v>
      </c>
      <c r="F114" s="55"/>
      <c r="G114" s="55"/>
      <c r="H114" s="104" t="str">
        <f>IF('Investoinnit ennen 2024'!G114&gt;0,'Investoinnit ennen 2024'!G114,"")</f>
        <v/>
      </c>
      <c r="I114" s="57">
        <f t="shared" si="75"/>
        <v>0</v>
      </c>
      <c r="J114" s="49">
        <f t="shared" si="76"/>
        <v>0</v>
      </c>
      <c r="K114" s="49">
        <f t="shared" si="77"/>
        <v>0</v>
      </c>
      <c r="L114" s="49">
        <f t="shared" si="78"/>
        <v>0</v>
      </c>
      <c r="M114" s="50" cm="1">
        <f t="array" ref="M114">ROUND('Investoinnit ennen 2024'!K114*(Parametrit!$B$8/Parametrit!$B$7),_xlfn.IFS('2024'!U114=100,-2,'2024'!U114=10,-1))</f>
        <v>1240</v>
      </c>
      <c r="N114" s="50"/>
      <c r="O114" s="49"/>
      <c r="P114" s="49"/>
      <c r="Q114" s="52">
        <v>30</v>
      </c>
      <c r="R114" s="52">
        <v>45</v>
      </c>
      <c r="S114" s="31" t="str">
        <f t="shared" si="79"/>
        <v>OK</v>
      </c>
      <c r="U114">
        <v>10</v>
      </c>
    </row>
    <row r="115" spans="1:21" ht="15.75" thickBot="1" x14ac:dyDescent="0.3">
      <c r="A115" s="38" t="s">
        <v>108</v>
      </c>
      <c r="B115" s="60">
        <f t="shared" si="73"/>
        <v>0</v>
      </c>
      <c r="C115" s="55"/>
      <c r="D115" s="49">
        <f t="shared" si="74"/>
        <v>0</v>
      </c>
      <c r="E115" s="49">
        <f>Parametrit!$B$4-2024</f>
        <v>0</v>
      </c>
      <c r="F115" s="55"/>
      <c r="G115" s="55"/>
      <c r="H115" s="104" t="str">
        <f>IF('Investoinnit ennen 2024'!G115&gt;0,'Investoinnit ennen 2024'!G115,"")</f>
        <v/>
      </c>
      <c r="I115" s="57">
        <f t="shared" si="75"/>
        <v>0</v>
      </c>
      <c r="J115" s="49">
        <f t="shared" si="76"/>
        <v>0</v>
      </c>
      <c r="K115" s="49">
        <f t="shared" si="77"/>
        <v>0</v>
      </c>
      <c r="L115" s="49">
        <f t="shared" si="78"/>
        <v>0</v>
      </c>
      <c r="M115" s="50" cm="1">
        <f t="array" ref="M115">ROUND('Investoinnit ennen 2024'!K115*(Parametrit!$B$8/Parametrit!$B$7),_xlfn.IFS('2024'!U115=100,-2,'2024'!U115=10,-1))</f>
        <v>1550</v>
      </c>
      <c r="N115" s="50"/>
      <c r="O115" s="49"/>
      <c r="P115" s="49"/>
      <c r="Q115" s="52">
        <v>30</v>
      </c>
      <c r="R115" s="52">
        <v>45</v>
      </c>
      <c r="S115" s="31" t="str">
        <f t="shared" si="79"/>
        <v>OK</v>
      </c>
      <c r="U115">
        <v>10</v>
      </c>
    </row>
    <row r="116" spans="1:21" ht="15.75" thickBot="1" x14ac:dyDescent="0.3">
      <c r="A116" s="38" t="s">
        <v>109</v>
      </c>
      <c r="B116" s="60">
        <f t="shared" si="73"/>
        <v>0</v>
      </c>
      <c r="C116" s="55"/>
      <c r="D116" s="49">
        <f t="shared" si="74"/>
        <v>0</v>
      </c>
      <c r="E116" s="49">
        <f>Parametrit!$B$4-2024</f>
        <v>0</v>
      </c>
      <c r="F116" s="55"/>
      <c r="G116" s="55"/>
      <c r="H116" s="104" t="str">
        <f>IF('Investoinnit ennen 2024'!G116&gt;0,'Investoinnit ennen 2024'!G116,"")</f>
        <v/>
      </c>
      <c r="I116" s="57">
        <f t="shared" si="75"/>
        <v>0</v>
      </c>
      <c r="J116" s="49">
        <f t="shared" si="76"/>
        <v>0</v>
      </c>
      <c r="K116" s="49">
        <f t="shared" si="77"/>
        <v>0</v>
      </c>
      <c r="L116" s="49">
        <f t="shared" si="78"/>
        <v>0</v>
      </c>
      <c r="M116" s="50" cm="1">
        <f t="array" ref="M116">ROUND('Investoinnit ennen 2024'!K116*(Parametrit!$B$8/Parametrit!$B$7),_xlfn.IFS('2024'!U116=100,-2,'2024'!U116=10,-1))</f>
        <v>1700</v>
      </c>
      <c r="N116" s="50"/>
      <c r="O116" s="49"/>
      <c r="P116" s="49"/>
      <c r="Q116" s="52">
        <v>30</v>
      </c>
      <c r="R116" s="52">
        <v>45</v>
      </c>
      <c r="S116" s="31" t="str">
        <f t="shared" si="79"/>
        <v>OK</v>
      </c>
      <c r="U116">
        <v>10</v>
      </c>
    </row>
    <row r="117" spans="1:21" ht="15.75" thickBot="1" x14ac:dyDescent="0.3">
      <c r="A117" s="38" t="s">
        <v>110</v>
      </c>
      <c r="B117" s="60">
        <f t="shared" si="73"/>
        <v>0</v>
      </c>
      <c r="C117" s="55"/>
      <c r="D117" s="49">
        <f t="shared" si="74"/>
        <v>0</v>
      </c>
      <c r="E117" s="49">
        <f>Parametrit!$B$4-2024</f>
        <v>0</v>
      </c>
      <c r="F117" s="55"/>
      <c r="G117" s="55"/>
      <c r="H117" s="104" t="str">
        <f>IF('Investoinnit ennen 2024'!G117&gt;0,'Investoinnit ennen 2024'!G117,"")</f>
        <v/>
      </c>
      <c r="I117" s="57">
        <f t="shared" si="75"/>
        <v>0</v>
      </c>
      <c r="J117" s="49">
        <f t="shared" si="76"/>
        <v>0</v>
      </c>
      <c r="K117" s="49">
        <f t="shared" si="77"/>
        <v>0</v>
      </c>
      <c r="L117" s="49">
        <f t="shared" si="78"/>
        <v>0</v>
      </c>
      <c r="M117" s="50" cm="1">
        <f t="array" ref="M117">ROUND('Investoinnit ennen 2024'!K117*(Parametrit!$B$8/Parametrit!$B$7),_xlfn.IFS('2024'!U117=100,-2,'2024'!U117=10,-1))</f>
        <v>2200</v>
      </c>
      <c r="N117" s="50"/>
      <c r="O117" s="49"/>
      <c r="P117" s="49"/>
      <c r="Q117" s="52">
        <v>30</v>
      </c>
      <c r="R117" s="52">
        <v>45</v>
      </c>
      <c r="S117" s="31" t="str">
        <f t="shared" si="79"/>
        <v>OK</v>
      </c>
      <c r="U117">
        <v>10</v>
      </c>
    </row>
    <row r="118" spans="1:21" ht="15.75" thickBot="1" x14ac:dyDescent="0.3">
      <c r="A118" s="6" t="s">
        <v>111</v>
      </c>
      <c r="B118" s="30"/>
      <c r="C118" s="101"/>
      <c r="D118" s="32"/>
      <c r="E118" s="32"/>
      <c r="F118" s="101"/>
      <c r="G118" s="101"/>
      <c r="H118" s="105"/>
      <c r="M118" s="24"/>
      <c r="N118" s="24"/>
      <c r="O118" s="22"/>
      <c r="P118" s="22"/>
      <c r="Q118" s="24"/>
      <c r="R118" s="24"/>
      <c r="S118"/>
    </row>
    <row r="119" spans="1:21" ht="15.75" thickBot="1" x14ac:dyDescent="0.3">
      <c r="A119" s="38" t="s">
        <v>105</v>
      </c>
      <c r="B119" s="60">
        <f t="shared" ref="B119:B124" si="80">F119-G119</f>
        <v>0</v>
      </c>
      <c r="C119" s="55"/>
      <c r="D119" s="49">
        <f t="shared" ref="D119:D124" si="81">B119*C119/100</f>
        <v>0</v>
      </c>
      <c r="E119" s="49">
        <f>Parametrit!$B$4-2024</f>
        <v>0</v>
      </c>
      <c r="F119" s="55"/>
      <c r="G119" s="55"/>
      <c r="H119" s="104" t="str">
        <f>IF('Investoinnit ennen 2024'!G119&gt;0,'Investoinnit ennen 2024'!G119,"")</f>
        <v/>
      </c>
      <c r="I119" s="57">
        <f t="shared" ref="I119:I124" si="82">IF(N119="",(D119*(M119+O119))/1000,(D119*(N119+P119))/1000)</f>
        <v>0</v>
      </c>
      <c r="J119" s="49">
        <f t="shared" ref="J119:J124" si="83">IF(D119=0,0,I119*(1-E119/H119))</f>
        <v>0</v>
      </c>
      <c r="K119" s="49">
        <f t="shared" ref="K119:K124" si="84">IF(I119=0,0,I119/H119)</f>
        <v>0</v>
      </c>
      <c r="L119" s="49">
        <f t="shared" ref="L119:L124" si="85">IF(N119="",(F119*(C119/100)*(M119+O119))/1000,(F119*(C119/100)*(N119+P119)/1000))</f>
        <v>0</v>
      </c>
      <c r="M119" s="50" cm="1">
        <f t="array" ref="M119">ROUND('Investoinnit ennen 2024'!K119*(Parametrit!$B$8/Parametrit!$B$7),_xlfn.IFS('2024'!U119=100,-2,'2024'!U119=10,-1))</f>
        <v>1540</v>
      </c>
      <c r="N119" s="50"/>
      <c r="O119" s="49"/>
      <c r="P119" s="49"/>
      <c r="Q119" s="52">
        <v>30</v>
      </c>
      <c r="R119" s="52">
        <v>45</v>
      </c>
      <c r="S119" s="31" t="str">
        <f t="shared" ref="S119:S124" si="86">IF(AND(B119&gt;0,C119=""),"Ilmoita tuella rahoitettu osuus",IF(C119&gt;100,"Tuella rahoitettu osuus ei voi olla yli 100",IF(AND(B119&gt;0,H119=""),"Pitoaika puuttuu",IF(E119&gt;H119,"Keski-ikä ei voi olla suurempi kuin pitoaika",IF(AND(B119&gt;0,E119=""),"Keski-ikä puuttuu",IF(AND(B119&gt;0,OR(H119&lt;Q119,H119&gt;R119)),"Syötetty pitoaika ei ole pitoaikavälin sisällä","OK"))))))</f>
        <v>OK</v>
      </c>
      <c r="U119">
        <v>10</v>
      </c>
    </row>
    <row r="120" spans="1:21" ht="15.75" thickBot="1" x14ac:dyDescent="0.3">
      <c r="A120" s="38" t="s">
        <v>106</v>
      </c>
      <c r="B120" s="60">
        <f t="shared" si="80"/>
        <v>0</v>
      </c>
      <c r="C120" s="55"/>
      <c r="D120" s="49">
        <f t="shared" si="81"/>
        <v>0</v>
      </c>
      <c r="E120" s="49">
        <f>Parametrit!$B$4-2024</f>
        <v>0</v>
      </c>
      <c r="F120" s="55"/>
      <c r="G120" s="55"/>
      <c r="H120" s="104" t="str">
        <f>IF('Investoinnit ennen 2024'!G120&gt;0,'Investoinnit ennen 2024'!G120,"")</f>
        <v/>
      </c>
      <c r="I120" s="57">
        <f t="shared" si="82"/>
        <v>0</v>
      </c>
      <c r="J120" s="49">
        <f t="shared" si="83"/>
        <v>0</v>
      </c>
      <c r="K120" s="49">
        <f t="shared" si="84"/>
        <v>0</v>
      </c>
      <c r="L120" s="49">
        <f t="shared" si="85"/>
        <v>0</v>
      </c>
      <c r="M120" s="50" cm="1">
        <f t="array" ref="M120">ROUND('Investoinnit ennen 2024'!K120*(Parametrit!$B$8/Parametrit!$B$7),_xlfn.IFS('2024'!U120=100,-2,'2024'!U120=10,-1))</f>
        <v>1760</v>
      </c>
      <c r="N120" s="50"/>
      <c r="O120" s="49"/>
      <c r="P120" s="49"/>
      <c r="Q120" s="52">
        <v>30</v>
      </c>
      <c r="R120" s="52">
        <v>45</v>
      </c>
      <c r="S120" s="31" t="str">
        <f t="shared" si="86"/>
        <v>OK</v>
      </c>
      <c r="U120">
        <v>10</v>
      </c>
    </row>
    <row r="121" spans="1:21" ht="15.75" thickBot="1" x14ac:dyDescent="0.3">
      <c r="A121" s="38" t="s">
        <v>107</v>
      </c>
      <c r="B121" s="60">
        <f t="shared" si="80"/>
        <v>0</v>
      </c>
      <c r="C121" s="55"/>
      <c r="D121" s="49">
        <f t="shared" si="81"/>
        <v>0</v>
      </c>
      <c r="E121" s="49">
        <f>Parametrit!$B$4-2024</f>
        <v>0</v>
      </c>
      <c r="F121" s="55"/>
      <c r="G121" s="55"/>
      <c r="H121" s="104" t="str">
        <f>IF('Investoinnit ennen 2024'!G121&gt;0,'Investoinnit ennen 2024'!G121,"")</f>
        <v/>
      </c>
      <c r="I121" s="57">
        <f t="shared" si="82"/>
        <v>0</v>
      </c>
      <c r="J121" s="49">
        <f t="shared" si="83"/>
        <v>0</v>
      </c>
      <c r="K121" s="49">
        <f t="shared" si="84"/>
        <v>0</v>
      </c>
      <c r="L121" s="49">
        <f t="shared" si="85"/>
        <v>0</v>
      </c>
      <c r="M121" s="50" cm="1">
        <f t="array" ref="M121">ROUND('Investoinnit ennen 2024'!K121*(Parametrit!$B$8/Parametrit!$B$7),_xlfn.IFS('2024'!U121=100,-2,'2024'!U121=10,-1))</f>
        <v>2070</v>
      </c>
      <c r="N121" s="50"/>
      <c r="O121" s="49"/>
      <c r="P121" s="49"/>
      <c r="Q121" s="52">
        <v>30</v>
      </c>
      <c r="R121" s="52">
        <v>45</v>
      </c>
      <c r="S121" s="31" t="str">
        <f t="shared" si="86"/>
        <v>OK</v>
      </c>
      <c r="U121">
        <v>10</v>
      </c>
    </row>
    <row r="122" spans="1:21" ht="15.75" thickBot="1" x14ac:dyDescent="0.3">
      <c r="A122" s="38" t="s">
        <v>108</v>
      </c>
      <c r="B122" s="60">
        <f t="shared" si="80"/>
        <v>0</v>
      </c>
      <c r="C122" s="55"/>
      <c r="D122" s="49">
        <f t="shared" si="81"/>
        <v>0</v>
      </c>
      <c r="E122" s="49">
        <f>Parametrit!$B$4-2024</f>
        <v>0</v>
      </c>
      <c r="F122" s="55"/>
      <c r="G122" s="55"/>
      <c r="H122" s="104" t="str">
        <f>IF('Investoinnit ennen 2024'!G122&gt;0,'Investoinnit ennen 2024'!G122,"")</f>
        <v/>
      </c>
      <c r="I122" s="57">
        <f t="shared" si="82"/>
        <v>0</v>
      </c>
      <c r="J122" s="49">
        <f t="shared" si="83"/>
        <v>0</v>
      </c>
      <c r="K122" s="49">
        <f t="shared" si="84"/>
        <v>0</v>
      </c>
      <c r="L122" s="49">
        <f t="shared" si="85"/>
        <v>0</v>
      </c>
      <c r="M122" s="50" cm="1">
        <f t="array" ref="M122">ROUND('Investoinnit ennen 2024'!K122*(Parametrit!$B$8/Parametrit!$B$7),_xlfn.IFS('2024'!U122=100,-2,'2024'!U122=10,-1))</f>
        <v>2280</v>
      </c>
      <c r="N122" s="50"/>
      <c r="O122" s="49"/>
      <c r="P122" s="49"/>
      <c r="Q122" s="52">
        <v>30</v>
      </c>
      <c r="R122" s="52">
        <v>45</v>
      </c>
      <c r="S122" s="31" t="str">
        <f t="shared" si="86"/>
        <v>OK</v>
      </c>
      <c r="U122">
        <v>10</v>
      </c>
    </row>
    <row r="123" spans="1:21" ht="15.75" thickBot="1" x14ac:dyDescent="0.3">
      <c r="A123" s="38" t="s">
        <v>112</v>
      </c>
      <c r="B123" s="60">
        <f t="shared" si="80"/>
        <v>0</v>
      </c>
      <c r="C123" s="55"/>
      <c r="D123" s="49">
        <f t="shared" si="81"/>
        <v>0</v>
      </c>
      <c r="E123" s="49">
        <f>Parametrit!$B$4-2024</f>
        <v>0</v>
      </c>
      <c r="F123" s="55"/>
      <c r="G123" s="55"/>
      <c r="H123" s="104" t="str">
        <f>IF('Investoinnit ennen 2024'!G123&gt;0,'Investoinnit ennen 2024'!G123,"")</f>
        <v/>
      </c>
      <c r="I123" s="57">
        <f t="shared" si="82"/>
        <v>0</v>
      </c>
      <c r="J123" s="49">
        <f t="shared" si="83"/>
        <v>0</v>
      </c>
      <c r="K123" s="49">
        <f t="shared" si="84"/>
        <v>0</v>
      </c>
      <c r="L123" s="49">
        <f t="shared" si="85"/>
        <v>0</v>
      </c>
      <c r="M123" s="50" cm="1">
        <f t="array" ref="M123">ROUND('Investoinnit ennen 2024'!K123*(Parametrit!$B$8/Parametrit!$B$7),_xlfn.IFS('2024'!U123=100,-2,'2024'!U123=10,-1))</f>
        <v>2480</v>
      </c>
      <c r="N123" s="50"/>
      <c r="O123" s="49"/>
      <c r="P123" s="49"/>
      <c r="Q123" s="52">
        <v>30</v>
      </c>
      <c r="R123" s="52">
        <v>45</v>
      </c>
      <c r="S123" s="31" t="str">
        <f t="shared" si="86"/>
        <v>OK</v>
      </c>
      <c r="U123">
        <v>10</v>
      </c>
    </row>
    <row r="124" spans="1:21" ht="15.75" thickBot="1" x14ac:dyDescent="0.3">
      <c r="A124" s="38" t="s">
        <v>110</v>
      </c>
      <c r="B124" s="60">
        <f t="shared" si="80"/>
        <v>0</v>
      </c>
      <c r="C124" s="55"/>
      <c r="D124" s="49">
        <f t="shared" si="81"/>
        <v>0</v>
      </c>
      <c r="E124" s="49">
        <f>Parametrit!$B$4-2024</f>
        <v>0</v>
      </c>
      <c r="F124" s="55"/>
      <c r="G124" s="55"/>
      <c r="H124" s="104" t="str">
        <f>IF('Investoinnit ennen 2024'!G124&gt;0,'Investoinnit ennen 2024'!G124,"")</f>
        <v/>
      </c>
      <c r="I124" s="57">
        <f t="shared" si="82"/>
        <v>0</v>
      </c>
      <c r="J124" s="49">
        <f t="shared" si="83"/>
        <v>0</v>
      </c>
      <c r="K124" s="49">
        <f t="shared" si="84"/>
        <v>0</v>
      </c>
      <c r="L124" s="49">
        <f t="shared" si="85"/>
        <v>0</v>
      </c>
      <c r="M124" s="50" cm="1">
        <f t="array" ref="M124">ROUND('Investoinnit ennen 2024'!K124*(Parametrit!$B$8/Parametrit!$B$7),_xlfn.IFS('2024'!U124=100,-2,'2024'!U124=10,-1))</f>
        <v>2780</v>
      </c>
      <c r="N124" s="50"/>
      <c r="O124" s="49"/>
      <c r="P124" s="49"/>
      <c r="Q124" s="52">
        <v>30</v>
      </c>
      <c r="R124" s="52">
        <v>45</v>
      </c>
      <c r="S124" s="31" t="str">
        <f t="shared" si="86"/>
        <v>OK</v>
      </c>
      <c r="U124">
        <v>10</v>
      </c>
    </row>
    <row r="125" spans="1:21" ht="15.75" thickBot="1" x14ac:dyDescent="0.3">
      <c r="A125" s="3" t="s">
        <v>113</v>
      </c>
      <c r="B125" s="30"/>
      <c r="C125" s="101"/>
      <c r="D125" s="32"/>
      <c r="E125" s="32"/>
      <c r="F125" s="101"/>
      <c r="G125" s="101"/>
      <c r="H125" s="105"/>
      <c r="M125" s="23"/>
      <c r="N125" s="23"/>
      <c r="O125" s="22"/>
      <c r="P125" s="22"/>
      <c r="Q125" s="23"/>
      <c r="R125" s="23"/>
      <c r="S125"/>
    </row>
    <row r="126" spans="1:21" ht="15.75" thickBot="1" x14ac:dyDescent="0.3">
      <c r="A126" s="38" t="s">
        <v>114</v>
      </c>
      <c r="B126" s="60">
        <f t="shared" ref="B126:B128" si="87">F126-G126</f>
        <v>0</v>
      </c>
      <c r="C126" s="55"/>
      <c r="D126" s="49">
        <f t="shared" ref="D126:D128" si="88">B126*C126/100</f>
        <v>0</v>
      </c>
      <c r="E126" s="49">
        <f>Parametrit!$B$4-2024</f>
        <v>0</v>
      </c>
      <c r="F126" s="55"/>
      <c r="G126" s="55"/>
      <c r="H126" s="104" t="str">
        <f>IF('Investoinnit ennen 2024'!G126&gt;0,'Investoinnit ennen 2024'!G126,"")</f>
        <v/>
      </c>
      <c r="I126" s="57">
        <f>IF(N126="",(D126*(M126+O126))/1000,(D126*(N126+P126))/1000)</f>
        <v>0</v>
      </c>
      <c r="J126" s="49">
        <f t="shared" ref="J126:J128" si="89">IF(D126=0,0,I126*(1-E126/H126))</f>
        <v>0</v>
      </c>
      <c r="K126" s="49">
        <f t="shared" ref="K126:K128" si="90">IF(I126=0,0,I126/H126)</f>
        <v>0</v>
      </c>
      <c r="L126" s="49">
        <f>IF(N126="",(F126*(C126/100)*(M126+O126))/1000,(F126*(C126/100)*(N126+P126)/1000))</f>
        <v>0</v>
      </c>
      <c r="M126" s="50" cm="1">
        <f t="array" ref="M126">ROUND('Investoinnit ennen 2024'!K126*(Parametrit!$B$8/Parametrit!$B$7),_xlfn.IFS('2024'!U126=100,-2,'2024'!U126=10,-1))</f>
        <v>2900</v>
      </c>
      <c r="N126" s="50"/>
      <c r="O126" s="49"/>
      <c r="P126" s="49"/>
      <c r="Q126" s="52">
        <v>25</v>
      </c>
      <c r="R126" s="52">
        <v>35</v>
      </c>
      <c r="S126" s="31" t="str">
        <f>IF(AND(B126&gt;0,C126=""),"Ilmoita tuella rahoitettu osuus",IF(C126&gt;100,"Tuella rahoitettu osuus ei voi olla yli 100",IF(AND(B126&gt;0,H126=""),"Pitoaika puuttuu",IF(E126&gt;H126,"Keski-ikä ei voi olla suurempi kuin pitoaika",IF(AND(B126&gt;0,E126=""),"Keski-ikä puuttuu",IF(AND(B126&gt;0,OR(H126&lt;Q126,H126&gt;R126)),"Syötetty pitoaika ei ole pitoaikavälin sisällä","OK"))))))</f>
        <v>OK</v>
      </c>
      <c r="U126">
        <v>100</v>
      </c>
    </row>
    <row r="127" spans="1:21" ht="15.75" thickBot="1" x14ac:dyDescent="0.3">
      <c r="A127" s="38" t="s">
        <v>115</v>
      </c>
      <c r="B127" s="60">
        <f t="shared" si="87"/>
        <v>0</v>
      </c>
      <c r="C127" s="55"/>
      <c r="D127" s="49">
        <f t="shared" si="88"/>
        <v>0</v>
      </c>
      <c r="E127" s="49">
        <f>Parametrit!$B$4-2024</f>
        <v>0</v>
      </c>
      <c r="F127" s="55"/>
      <c r="G127" s="55"/>
      <c r="H127" s="104" t="str">
        <f>IF('Investoinnit ennen 2024'!G127&gt;0,'Investoinnit ennen 2024'!G127,"")</f>
        <v/>
      </c>
      <c r="I127" s="57">
        <f>IF(N127="",(D127*(M127+O127))/1000,(D127*(N127+P127))/1000)</f>
        <v>0</v>
      </c>
      <c r="J127" s="49">
        <f t="shared" si="89"/>
        <v>0</v>
      </c>
      <c r="K127" s="49">
        <f t="shared" si="90"/>
        <v>0</v>
      </c>
      <c r="L127" s="49">
        <f>IF(N127="",(F127*(C127/100)*(M127+O127))/1000,(F127*(C127/100)*(N127+P127)/1000))</f>
        <v>0</v>
      </c>
      <c r="M127" s="50" cm="1">
        <f t="array" ref="M127">ROUND('Investoinnit ennen 2024'!K127*(Parametrit!$B$8/Parametrit!$B$7),_xlfn.IFS('2024'!U127=100,-2,'2024'!U127=10,-1))</f>
        <v>6800</v>
      </c>
      <c r="N127" s="50"/>
      <c r="O127" s="49"/>
      <c r="P127" s="49"/>
      <c r="Q127" s="52">
        <v>35</v>
      </c>
      <c r="R127" s="52">
        <v>50</v>
      </c>
      <c r="S127" s="31" t="str">
        <f>IF(AND(B127&gt;0,C127=""),"Ilmoita tuella rahoitettu osuus",IF(C127&gt;100,"Tuella rahoitettu osuus ei voi olla yli 100",IF(AND(B127&gt;0,H127=""),"Pitoaika puuttuu",IF(E127&gt;H127,"Keski-ikä ei voi olla suurempi kuin pitoaika",IF(AND(B127&gt;0,E127=""),"Keski-ikä puuttuu",IF(AND(B127&gt;0,OR(H127&lt;Q127,H127&gt;R127)),"Syötetty pitoaika ei ole pitoaikavälin sisällä","OK"))))))</f>
        <v>OK</v>
      </c>
      <c r="U127">
        <v>100</v>
      </c>
    </row>
    <row r="128" spans="1:21" ht="15.75" thickBot="1" x14ac:dyDescent="0.3">
      <c r="A128" s="38" t="s">
        <v>116</v>
      </c>
      <c r="B128" s="60">
        <f t="shared" si="87"/>
        <v>0</v>
      </c>
      <c r="C128" s="55"/>
      <c r="D128" s="49">
        <f t="shared" si="88"/>
        <v>0</v>
      </c>
      <c r="E128" s="49">
        <f>Parametrit!$B$4-2024</f>
        <v>0</v>
      </c>
      <c r="F128" s="55"/>
      <c r="G128" s="55"/>
      <c r="H128" s="104" t="str">
        <f>IF('Investoinnit ennen 2024'!G128&gt;0,'Investoinnit ennen 2024'!G128,"")</f>
        <v/>
      </c>
      <c r="I128" s="57">
        <f>IF(N128="",(D128*(M128+O128))/1000,(D128*(N128+P128))/1000)</f>
        <v>0</v>
      </c>
      <c r="J128" s="49">
        <f t="shared" si="89"/>
        <v>0</v>
      </c>
      <c r="K128" s="49">
        <f t="shared" si="90"/>
        <v>0</v>
      </c>
      <c r="L128" s="49">
        <f>IF(N128="",(F128*(C128/100)*(M128+O128))/1000,(F128*(C128/100)*(N128+P128)/1000))</f>
        <v>0</v>
      </c>
      <c r="M128" s="50" cm="1">
        <f t="array" ref="M128">ROUND('Investoinnit ennen 2024'!K128*(Parametrit!$B$8/Parametrit!$B$7),_xlfn.IFS('2024'!U128=100,-2,'2024'!U128=10,-1))</f>
        <v>6000</v>
      </c>
      <c r="N128" s="50"/>
      <c r="O128" s="49"/>
      <c r="P128" s="49"/>
      <c r="Q128" s="52">
        <v>35</v>
      </c>
      <c r="R128" s="52">
        <v>45</v>
      </c>
      <c r="S128" s="31" t="str">
        <f>IF(AND(B128&gt;0,C128=""),"Ilmoita tuella rahoitettu osuus",IF(C128&gt;100,"Tuella rahoitettu osuus ei voi olla yli 100",IF(AND(B128&gt;0,H128=""),"Pitoaika puuttuu",IF(E128&gt;H128,"Keski-ikä ei voi olla suurempi kuin pitoaika",IF(AND(B128&gt;0,E128=""),"Keski-ikä puuttuu",IF(AND(B128&gt;0,OR(H128&lt;Q128,H128&gt;R128)),"Syötetty pitoaika ei ole pitoaikavälin sisällä","OK"))))))</f>
        <v>OK</v>
      </c>
      <c r="U128">
        <v>100</v>
      </c>
    </row>
    <row r="129" spans="1:21" ht="15.75" thickBot="1" x14ac:dyDescent="0.3">
      <c r="A129" s="3" t="s">
        <v>117</v>
      </c>
      <c r="B129" s="30"/>
      <c r="C129" s="101"/>
      <c r="D129" s="32"/>
      <c r="E129" s="32"/>
      <c r="F129" s="101"/>
      <c r="G129" s="101"/>
      <c r="H129" s="105"/>
      <c r="M129" s="23"/>
      <c r="N129" s="23"/>
      <c r="O129" s="22"/>
      <c r="P129" s="22"/>
      <c r="Q129" s="23"/>
      <c r="R129" s="23"/>
      <c r="S129"/>
    </row>
    <row r="130" spans="1:21" ht="15.75" thickBot="1" x14ac:dyDescent="0.3">
      <c r="A130" s="6" t="s">
        <v>118</v>
      </c>
      <c r="B130" s="30"/>
      <c r="C130" s="101"/>
      <c r="D130" s="32"/>
      <c r="E130" s="32"/>
      <c r="F130" s="101"/>
      <c r="G130" s="101"/>
      <c r="H130" s="105"/>
      <c r="M130" s="24"/>
      <c r="N130" s="24"/>
      <c r="O130" s="22"/>
      <c r="P130" s="22"/>
      <c r="Q130" s="24"/>
      <c r="R130" s="24"/>
      <c r="S130"/>
    </row>
    <row r="131" spans="1:21" ht="15.75" thickBot="1" x14ac:dyDescent="0.3">
      <c r="A131" s="38" t="s">
        <v>119</v>
      </c>
      <c r="B131" s="60">
        <f t="shared" ref="B131:B141" si="91">F131-G131</f>
        <v>0</v>
      </c>
      <c r="C131" s="55"/>
      <c r="D131" s="49">
        <f>B131*C131/100</f>
        <v>0</v>
      </c>
      <c r="E131" s="49">
        <f>Parametrit!$B$4-2024</f>
        <v>0</v>
      </c>
      <c r="F131" s="55"/>
      <c r="G131" s="55"/>
      <c r="H131" s="104" t="str">
        <f>IF('Investoinnit ennen 2024'!G131&gt;0,'Investoinnit ennen 2024'!G131,"")</f>
        <v/>
      </c>
      <c r="I131" s="57">
        <f>IF(N131="",(D131*(M131+O131))/1000,(D131*(N131+P131))/1000)</f>
        <v>0</v>
      </c>
      <c r="J131" s="49">
        <f t="shared" ref="J131:J141" si="92">IF(D131=0,0,I131*(1-E131/H131))</f>
        <v>0</v>
      </c>
      <c r="K131" s="49">
        <f t="shared" ref="K131:K141" si="93">IF(I131=0,0,I131/H131)</f>
        <v>0</v>
      </c>
      <c r="L131" s="49">
        <f t="shared" ref="L131:L141" si="94">IF(N131="",(F131*(C131/100)*(M131+O131))/1000,(F131*(C131/100)*(N131+P131)/1000))</f>
        <v>0</v>
      </c>
      <c r="M131" s="50" cm="1">
        <f t="array" ref="M131">ROUND('Investoinnit ennen 2024'!K131*(Parametrit!$B$8/Parametrit!$B$7),_xlfn.IFS('2024'!U131=100,-2,'2024'!U131=10,-1))</f>
        <v>12800</v>
      </c>
      <c r="N131" s="50"/>
      <c r="O131" s="49" cm="1">
        <f t="array" ref="O131">_xlfn.IFS($V$2=2024,'Kaivun hintavaikutus'!$B$4,$V$2=2025,'Kaivun hintavaikutus'!$B$5,$V$2=2026,'Kaivun hintavaikutus'!$B$6,$V$2=2027,'Kaivun hintavaikutus'!$B$7)</f>
        <v>0</v>
      </c>
      <c r="P131" s="49" cm="1">
        <f t="array" ref="P131">_xlfn.IFS($V$2=2024,'Kaivun hintavaikutus'!$C$4,$V$2=2025,'Kaivun hintavaikutus'!$C$5,$V$2=2026,'Kaivun hintavaikutus'!$C$6,$V$2=2027,'Kaivun hintavaikutus'!$C$7)</f>
        <v>0</v>
      </c>
      <c r="Q131" s="52">
        <v>40</v>
      </c>
      <c r="R131" s="52">
        <v>55</v>
      </c>
      <c r="S131" s="31" t="str">
        <f t="shared" ref="S131:S141" si="95">IF(AND(B131&gt;0,C131=""),"Ilmoita tuella rahoitettu osuus",IF(C131&gt;100,"Tuella rahoitettu osuus ei voi olla yli 100",IF(AND(B131&gt;0,H131=""),"Pitoaika puuttuu",IF(E131&gt;H131,"Keski-ikä ei voi olla suurempi kuin pitoaika",IF(AND(B131&gt;0,E131=""),"Keski-ikä puuttuu",IF(AND(B131&gt;0,OR(H131&lt;Q131,H131&gt;R131)),"Syötetty pitoaika ei ole pitoaikavälin sisällä",IF(AND(B131&gt;0,O131=0),"Syötä kaivun hintavaikutus Kaivun hintavaikutus -välilehdelle","OK")))))))</f>
        <v>OK</v>
      </c>
      <c r="U131">
        <v>100</v>
      </c>
    </row>
    <row r="132" spans="1:21" ht="15.75" thickBot="1" x14ac:dyDescent="0.3">
      <c r="A132" s="38" t="s">
        <v>58</v>
      </c>
      <c r="B132" s="60">
        <f t="shared" si="91"/>
        <v>0</v>
      </c>
      <c r="C132" s="55"/>
      <c r="D132" s="49">
        <f t="shared" ref="D132:D141" si="96">B132*C132/100</f>
        <v>0</v>
      </c>
      <c r="E132" s="49">
        <f>Parametrit!$B$4-2024</f>
        <v>0</v>
      </c>
      <c r="F132" s="55"/>
      <c r="G132" s="55"/>
      <c r="H132" s="104" t="str">
        <f>IF('Investoinnit ennen 2024'!G132&gt;0,'Investoinnit ennen 2024'!G132,"")</f>
        <v/>
      </c>
      <c r="I132" s="57">
        <f t="shared" ref="I132:I141" si="97">IF(N132="",(D132*(M132+O132))/1000,(D132*(N132+P132))/1000)</f>
        <v>0</v>
      </c>
      <c r="J132" s="49">
        <f t="shared" si="92"/>
        <v>0</v>
      </c>
      <c r="K132" s="49">
        <f t="shared" si="93"/>
        <v>0</v>
      </c>
      <c r="L132" s="49">
        <f t="shared" si="94"/>
        <v>0</v>
      </c>
      <c r="M132" s="50" cm="1">
        <f t="array" ref="M132">ROUND('Investoinnit ennen 2024'!K132*(Parametrit!$B$8/Parametrit!$B$7),_xlfn.IFS('2024'!U132=100,-2,'2024'!U132=10,-1))</f>
        <v>15700</v>
      </c>
      <c r="N132" s="50"/>
      <c r="O132" s="49" cm="1">
        <f t="array" ref="O132">_xlfn.IFS($V$2=2024,'Kaivun hintavaikutus'!$B$4,$V$2=2025,'Kaivun hintavaikutus'!$B$5,$V$2=2026,'Kaivun hintavaikutus'!$B$6,$V$2=2027,'Kaivun hintavaikutus'!$B$7)</f>
        <v>0</v>
      </c>
      <c r="P132" s="49" cm="1">
        <f t="array" ref="P132">_xlfn.IFS($V$2=2024,'Kaivun hintavaikutus'!$C$4,$V$2=2025,'Kaivun hintavaikutus'!$C$5,$V$2=2026,'Kaivun hintavaikutus'!$C$6,$V$2=2027,'Kaivun hintavaikutus'!$C$7)</f>
        <v>0</v>
      </c>
      <c r="Q132" s="52">
        <v>40</v>
      </c>
      <c r="R132" s="52">
        <v>55</v>
      </c>
      <c r="S132" s="31" t="str">
        <f t="shared" si="95"/>
        <v>OK</v>
      </c>
      <c r="U132">
        <v>100</v>
      </c>
    </row>
    <row r="133" spans="1:21" ht="15.75" thickBot="1" x14ac:dyDescent="0.3">
      <c r="A133" s="38" t="s">
        <v>59</v>
      </c>
      <c r="B133" s="60">
        <f t="shared" si="91"/>
        <v>0</v>
      </c>
      <c r="C133" s="55"/>
      <c r="D133" s="49">
        <f t="shared" si="96"/>
        <v>0</v>
      </c>
      <c r="E133" s="49">
        <f>Parametrit!$B$4-2024</f>
        <v>0</v>
      </c>
      <c r="F133" s="55"/>
      <c r="G133" s="55"/>
      <c r="H133" s="104" t="str">
        <f>IF('Investoinnit ennen 2024'!G133&gt;0,'Investoinnit ennen 2024'!G133,"")</f>
        <v/>
      </c>
      <c r="I133" s="57">
        <f t="shared" si="97"/>
        <v>0</v>
      </c>
      <c r="J133" s="49">
        <f t="shared" si="92"/>
        <v>0</v>
      </c>
      <c r="K133" s="49">
        <f t="shared" si="93"/>
        <v>0</v>
      </c>
      <c r="L133" s="49">
        <f t="shared" si="94"/>
        <v>0</v>
      </c>
      <c r="M133" s="50" cm="1">
        <f t="array" ref="M133">ROUND('Investoinnit ennen 2024'!K133*(Parametrit!$B$8/Parametrit!$B$7),_xlfn.IFS('2024'!U133=100,-2,'2024'!U133=10,-1))</f>
        <v>17500</v>
      </c>
      <c r="N133" s="50"/>
      <c r="O133" s="49" cm="1">
        <f t="array" ref="O133">_xlfn.IFS($V$2=2024,'Kaivun hintavaikutus'!$B$4,$V$2=2025,'Kaivun hintavaikutus'!$B$5,$V$2=2026,'Kaivun hintavaikutus'!$B$6,$V$2=2027,'Kaivun hintavaikutus'!$B$7)</f>
        <v>0</v>
      </c>
      <c r="P133" s="49" cm="1">
        <f t="array" ref="P133">_xlfn.IFS($V$2=2024,'Kaivun hintavaikutus'!$C$4,$V$2=2025,'Kaivun hintavaikutus'!$C$5,$V$2=2026,'Kaivun hintavaikutus'!$C$6,$V$2=2027,'Kaivun hintavaikutus'!$C$7)</f>
        <v>0</v>
      </c>
      <c r="Q133" s="52">
        <v>40</v>
      </c>
      <c r="R133" s="52">
        <v>55</v>
      </c>
      <c r="S133" s="31" t="str">
        <f t="shared" si="95"/>
        <v>OK</v>
      </c>
      <c r="U133">
        <v>100</v>
      </c>
    </row>
    <row r="134" spans="1:21" ht="15.75" thickBot="1" x14ac:dyDescent="0.3">
      <c r="A134" s="38" t="s">
        <v>60</v>
      </c>
      <c r="B134" s="60">
        <f t="shared" si="91"/>
        <v>0</v>
      </c>
      <c r="C134" s="55"/>
      <c r="D134" s="49">
        <f t="shared" si="96"/>
        <v>0</v>
      </c>
      <c r="E134" s="49">
        <f>Parametrit!$B$4-2024</f>
        <v>0</v>
      </c>
      <c r="F134" s="55"/>
      <c r="G134" s="55"/>
      <c r="H134" s="104" t="str">
        <f>IF('Investoinnit ennen 2024'!G134&gt;0,'Investoinnit ennen 2024'!G134,"")</f>
        <v/>
      </c>
      <c r="I134" s="57">
        <f t="shared" si="97"/>
        <v>0</v>
      </c>
      <c r="J134" s="49">
        <f t="shared" si="92"/>
        <v>0</v>
      </c>
      <c r="K134" s="49">
        <f t="shared" si="93"/>
        <v>0</v>
      </c>
      <c r="L134" s="49">
        <f t="shared" si="94"/>
        <v>0</v>
      </c>
      <c r="M134" s="50" cm="1">
        <f t="array" ref="M134">ROUND('Investoinnit ennen 2024'!K134*(Parametrit!$B$8/Parametrit!$B$7),_xlfn.IFS('2024'!U134=100,-2,'2024'!U134=10,-1))</f>
        <v>19300</v>
      </c>
      <c r="N134" s="50"/>
      <c r="O134" s="49" cm="1">
        <f t="array" ref="O134">_xlfn.IFS($V$2=2024,'Kaivun hintavaikutus'!$B$4,$V$2=2025,'Kaivun hintavaikutus'!$B$5,$V$2=2026,'Kaivun hintavaikutus'!$B$6,$V$2=2027,'Kaivun hintavaikutus'!$B$7)</f>
        <v>0</v>
      </c>
      <c r="P134" s="49" cm="1">
        <f t="array" ref="P134">_xlfn.IFS($V$2=2024,'Kaivun hintavaikutus'!$C$4,$V$2=2025,'Kaivun hintavaikutus'!$C$5,$V$2=2026,'Kaivun hintavaikutus'!$C$6,$V$2=2027,'Kaivun hintavaikutus'!$C$7)</f>
        <v>0</v>
      </c>
      <c r="Q134" s="52">
        <v>40</v>
      </c>
      <c r="R134" s="52">
        <v>55</v>
      </c>
      <c r="S134" s="31" t="str">
        <f t="shared" si="95"/>
        <v>OK</v>
      </c>
      <c r="U134">
        <v>100</v>
      </c>
    </row>
    <row r="135" spans="1:21" ht="15.75" thickBot="1" x14ac:dyDescent="0.3">
      <c r="A135" s="38" t="s">
        <v>61</v>
      </c>
      <c r="B135" s="60">
        <f t="shared" si="91"/>
        <v>0</v>
      </c>
      <c r="C135" s="55"/>
      <c r="D135" s="49">
        <f t="shared" si="96"/>
        <v>0</v>
      </c>
      <c r="E135" s="49">
        <f>Parametrit!$B$4-2024</f>
        <v>0</v>
      </c>
      <c r="F135" s="55"/>
      <c r="G135" s="55"/>
      <c r="H135" s="104" t="str">
        <f>IF('Investoinnit ennen 2024'!G135&gt;0,'Investoinnit ennen 2024'!G135,"")</f>
        <v/>
      </c>
      <c r="I135" s="57">
        <f t="shared" si="97"/>
        <v>0</v>
      </c>
      <c r="J135" s="49">
        <f t="shared" si="92"/>
        <v>0</v>
      </c>
      <c r="K135" s="49">
        <f t="shared" si="93"/>
        <v>0</v>
      </c>
      <c r="L135" s="49">
        <f t="shared" si="94"/>
        <v>0</v>
      </c>
      <c r="M135" s="50" cm="1">
        <f t="array" ref="M135">ROUND('Investoinnit ennen 2024'!K135*(Parametrit!$B$8/Parametrit!$B$7),_xlfn.IFS('2024'!U135=100,-2,'2024'!U135=10,-1))</f>
        <v>24100</v>
      </c>
      <c r="N135" s="50"/>
      <c r="O135" s="49" cm="1">
        <f t="array" ref="O135">_xlfn.IFS($V$2=2024,'Kaivun hintavaikutus'!$B$4,$V$2=2025,'Kaivun hintavaikutus'!$B$5,$V$2=2026,'Kaivun hintavaikutus'!$B$6,$V$2=2027,'Kaivun hintavaikutus'!$B$7)</f>
        <v>0</v>
      </c>
      <c r="P135" s="49" cm="1">
        <f t="array" ref="P135">_xlfn.IFS($V$2=2024,'Kaivun hintavaikutus'!$C$4,$V$2=2025,'Kaivun hintavaikutus'!$C$5,$V$2=2026,'Kaivun hintavaikutus'!$C$6,$V$2=2027,'Kaivun hintavaikutus'!$C$7)</f>
        <v>0</v>
      </c>
      <c r="Q135" s="52">
        <v>40</v>
      </c>
      <c r="R135" s="52">
        <v>55</v>
      </c>
      <c r="S135" s="31" t="str">
        <f t="shared" si="95"/>
        <v>OK</v>
      </c>
      <c r="U135">
        <v>100</v>
      </c>
    </row>
    <row r="136" spans="1:21" ht="15.75" thickBot="1" x14ac:dyDescent="0.3">
      <c r="A136" s="38" t="s">
        <v>62</v>
      </c>
      <c r="B136" s="60">
        <f t="shared" si="91"/>
        <v>0</v>
      </c>
      <c r="C136" s="55"/>
      <c r="D136" s="49">
        <f t="shared" si="96"/>
        <v>0</v>
      </c>
      <c r="E136" s="49">
        <f>Parametrit!$B$4-2024</f>
        <v>0</v>
      </c>
      <c r="F136" s="55"/>
      <c r="G136" s="55"/>
      <c r="H136" s="104" t="str">
        <f>IF('Investoinnit ennen 2024'!G136&gt;0,'Investoinnit ennen 2024'!G136,"")</f>
        <v/>
      </c>
      <c r="I136" s="57">
        <f t="shared" si="97"/>
        <v>0</v>
      </c>
      <c r="J136" s="49">
        <f t="shared" si="92"/>
        <v>0</v>
      </c>
      <c r="K136" s="49">
        <f t="shared" si="93"/>
        <v>0</v>
      </c>
      <c r="L136" s="49">
        <f t="shared" si="94"/>
        <v>0</v>
      </c>
      <c r="M136" s="50" cm="1">
        <f t="array" ref="M136">ROUND('Investoinnit ennen 2024'!K136*(Parametrit!$B$8/Parametrit!$B$7),_xlfn.IFS('2024'!U136=100,-2,'2024'!U136=10,-1))</f>
        <v>27800</v>
      </c>
      <c r="N136" s="50"/>
      <c r="O136" s="49" cm="1">
        <f t="array" ref="O136">_xlfn.IFS($V$2=2024,'Kaivun hintavaikutus'!$B$4,$V$2=2025,'Kaivun hintavaikutus'!$B$5,$V$2=2026,'Kaivun hintavaikutus'!$B$6,$V$2=2027,'Kaivun hintavaikutus'!$B$7)</f>
        <v>0</v>
      </c>
      <c r="P136" s="49" cm="1">
        <f t="array" ref="P136">_xlfn.IFS($V$2=2024,'Kaivun hintavaikutus'!$C$4,$V$2=2025,'Kaivun hintavaikutus'!$C$5,$V$2=2026,'Kaivun hintavaikutus'!$C$6,$V$2=2027,'Kaivun hintavaikutus'!$C$7)</f>
        <v>0</v>
      </c>
      <c r="Q136" s="52">
        <v>40</v>
      </c>
      <c r="R136" s="52">
        <v>55</v>
      </c>
      <c r="S136" s="31" t="str">
        <f t="shared" si="95"/>
        <v>OK</v>
      </c>
      <c r="U136">
        <v>100</v>
      </c>
    </row>
    <row r="137" spans="1:21" ht="15.75" thickBot="1" x14ac:dyDescent="0.3">
      <c r="A137" s="38" t="s">
        <v>63</v>
      </c>
      <c r="B137" s="60">
        <f t="shared" si="91"/>
        <v>0</v>
      </c>
      <c r="C137" s="55"/>
      <c r="D137" s="49">
        <f t="shared" si="96"/>
        <v>0</v>
      </c>
      <c r="E137" s="49">
        <f>Parametrit!$B$4-2024</f>
        <v>0</v>
      </c>
      <c r="F137" s="55"/>
      <c r="G137" s="55"/>
      <c r="H137" s="104" t="str">
        <f>IF('Investoinnit ennen 2024'!G137&gt;0,'Investoinnit ennen 2024'!G137,"")</f>
        <v/>
      </c>
      <c r="I137" s="57">
        <f t="shared" si="97"/>
        <v>0</v>
      </c>
      <c r="J137" s="49">
        <f t="shared" si="92"/>
        <v>0</v>
      </c>
      <c r="K137" s="49">
        <f t="shared" si="93"/>
        <v>0</v>
      </c>
      <c r="L137" s="49">
        <f t="shared" si="94"/>
        <v>0</v>
      </c>
      <c r="M137" s="50" cm="1">
        <f t="array" ref="M137">ROUND('Investoinnit ennen 2024'!K137*(Parametrit!$B$8/Parametrit!$B$7),_xlfn.IFS('2024'!U137=100,-2,'2024'!U137=10,-1))</f>
        <v>32100</v>
      </c>
      <c r="N137" s="50"/>
      <c r="O137" s="49" cm="1">
        <f t="array" ref="O137">_xlfn.IFS($V$2=2024,'Kaivun hintavaikutus'!$B$4,$V$2=2025,'Kaivun hintavaikutus'!$B$5,$V$2=2026,'Kaivun hintavaikutus'!$B$6,$V$2=2027,'Kaivun hintavaikutus'!$B$7)</f>
        <v>0</v>
      </c>
      <c r="P137" s="49" cm="1">
        <f t="array" ref="P137">_xlfn.IFS($V$2=2024,'Kaivun hintavaikutus'!$C$4,$V$2=2025,'Kaivun hintavaikutus'!$C$5,$V$2=2026,'Kaivun hintavaikutus'!$C$6,$V$2=2027,'Kaivun hintavaikutus'!$C$7)</f>
        <v>0</v>
      </c>
      <c r="Q137" s="52">
        <v>40</v>
      </c>
      <c r="R137" s="52">
        <v>55</v>
      </c>
      <c r="S137" s="31" t="str">
        <f t="shared" si="95"/>
        <v>OK</v>
      </c>
      <c r="U137">
        <v>100</v>
      </c>
    </row>
    <row r="138" spans="1:21" ht="15.75" thickBot="1" x14ac:dyDescent="0.3">
      <c r="A138" s="38" t="s">
        <v>120</v>
      </c>
      <c r="B138" s="60">
        <f t="shared" si="91"/>
        <v>0</v>
      </c>
      <c r="C138" s="55"/>
      <c r="D138" s="49">
        <f t="shared" si="96"/>
        <v>0</v>
      </c>
      <c r="E138" s="49">
        <f>Parametrit!$B$4-2024</f>
        <v>0</v>
      </c>
      <c r="F138" s="55"/>
      <c r="G138" s="55"/>
      <c r="H138" s="104" t="str">
        <f>IF('Investoinnit ennen 2024'!G138&gt;0,'Investoinnit ennen 2024'!G138,"")</f>
        <v/>
      </c>
      <c r="I138" s="57">
        <f t="shared" si="97"/>
        <v>0</v>
      </c>
      <c r="J138" s="49">
        <f t="shared" si="92"/>
        <v>0</v>
      </c>
      <c r="K138" s="49">
        <f t="shared" si="93"/>
        <v>0</v>
      </c>
      <c r="L138" s="49">
        <f t="shared" si="94"/>
        <v>0</v>
      </c>
      <c r="M138" s="50" cm="1">
        <f t="array" ref="M138">ROUND('Investoinnit ennen 2024'!K138*(Parametrit!$B$8/Parametrit!$B$7),_xlfn.IFS('2024'!U138=100,-2,'2024'!U138=10,-1))</f>
        <v>39300</v>
      </c>
      <c r="N138" s="50"/>
      <c r="O138" s="49" cm="1">
        <f t="array" ref="O138">_xlfn.IFS($V$2=2024,'Kaivun hintavaikutus'!$B$4,$V$2=2025,'Kaivun hintavaikutus'!$B$5,$V$2=2026,'Kaivun hintavaikutus'!$B$6,$V$2=2027,'Kaivun hintavaikutus'!$B$7)</f>
        <v>0</v>
      </c>
      <c r="P138" s="49" cm="1">
        <f t="array" ref="P138">_xlfn.IFS($V$2=2024,'Kaivun hintavaikutus'!$C$4,$V$2=2025,'Kaivun hintavaikutus'!$C$5,$V$2=2026,'Kaivun hintavaikutus'!$C$6,$V$2=2027,'Kaivun hintavaikutus'!$C$7)</f>
        <v>0</v>
      </c>
      <c r="Q138" s="52">
        <v>40</v>
      </c>
      <c r="R138" s="52">
        <v>55</v>
      </c>
      <c r="S138" s="31" t="str">
        <f t="shared" si="95"/>
        <v>OK</v>
      </c>
      <c r="U138">
        <v>100</v>
      </c>
    </row>
    <row r="139" spans="1:21" ht="15.75" thickBot="1" x14ac:dyDescent="0.3">
      <c r="A139" s="38" t="s">
        <v>121</v>
      </c>
      <c r="B139" s="60">
        <f t="shared" si="91"/>
        <v>0</v>
      </c>
      <c r="C139" s="55"/>
      <c r="D139" s="49">
        <f t="shared" si="96"/>
        <v>0</v>
      </c>
      <c r="E139" s="49">
        <f>Parametrit!$B$4-2024</f>
        <v>0</v>
      </c>
      <c r="F139" s="55"/>
      <c r="G139" s="55"/>
      <c r="H139" s="104" t="str">
        <f>IF('Investoinnit ennen 2024'!G139&gt;0,'Investoinnit ennen 2024'!G139,"")</f>
        <v/>
      </c>
      <c r="I139" s="57">
        <f t="shared" si="97"/>
        <v>0</v>
      </c>
      <c r="J139" s="49">
        <f t="shared" si="92"/>
        <v>0</v>
      </c>
      <c r="K139" s="49">
        <f t="shared" si="93"/>
        <v>0</v>
      </c>
      <c r="L139" s="49">
        <f t="shared" si="94"/>
        <v>0</v>
      </c>
      <c r="M139" s="50" cm="1">
        <f t="array" ref="M139">ROUND('Investoinnit ennen 2024'!K139*(Parametrit!$B$8/Parametrit!$B$7),_xlfn.IFS('2024'!U139=100,-2,'2024'!U139=10,-1))</f>
        <v>46700</v>
      </c>
      <c r="N139" s="50"/>
      <c r="O139" s="49" cm="1">
        <f t="array" ref="O139">_xlfn.IFS($V$2=2024,'Kaivun hintavaikutus'!$B$4,$V$2=2025,'Kaivun hintavaikutus'!$B$5,$V$2=2026,'Kaivun hintavaikutus'!$B$6,$V$2=2027,'Kaivun hintavaikutus'!$B$7)</f>
        <v>0</v>
      </c>
      <c r="P139" s="49" cm="1">
        <f t="array" ref="P139">_xlfn.IFS($V$2=2024,'Kaivun hintavaikutus'!$C$4,$V$2=2025,'Kaivun hintavaikutus'!$C$5,$V$2=2026,'Kaivun hintavaikutus'!$C$6,$V$2=2027,'Kaivun hintavaikutus'!$C$7)</f>
        <v>0</v>
      </c>
      <c r="Q139" s="52">
        <v>40</v>
      </c>
      <c r="R139" s="52">
        <v>55</v>
      </c>
      <c r="S139" s="31" t="str">
        <f t="shared" si="95"/>
        <v>OK</v>
      </c>
      <c r="U139">
        <v>100</v>
      </c>
    </row>
    <row r="140" spans="1:21" ht="15.75" thickBot="1" x14ac:dyDescent="0.3">
      <c r="A140" s="38" t="s">
        <v>122</v>
      </c>
      <c r="B140" s="60">
        <f t="shared" si="91"/>
        <v>0</v>
      </c>
      <c r="C140" s="55"/>
      <c r="D140" s="49">
        <f t="shared" si="96"/>
        <v>0</v>
      </c>
      <c r="E140" s="49">
        <f>Parametrit!$B$4-2024</f>
        <v>0</v>
      </c>
      <c r="F140" s="55"/>
      <c r="G140" s="55"/>
      <c r="H140" s="104" t="str">
        <f>IF('Investoinnit ennen 2024'!G140&gt;0,'Investoinnit ennen 2024'!G140,"")</f>
        <v/>
      </c>
      <c r="I140" s="57">
        <f t="shared" si="97"/>
        <v>0</v>
      </c>
      <c r="J140" s="49">
        <f t="shared" si="92"/>
        <v>0</v>
      </c>
      <c r="K140" s="49">
        <f t="shared" si="93"/>
        <v>0</v>
      </c>
      <c r="L140" s="49">
        <f t="shared" si="94"/>
        <v>0</v>
      </c>
      <c r="M140" s="50" cm="1">
        <f t="array" ref="M140">ROUND('Investoinnit ennen 2024'!K140*(Parametrit!$B$8/Parametrit!$B$7),_xlfn.IFS('2024'!U140=100,-2,'2024'!U140=10,-1))</f>
        <v>56000</v>
      </c>
      <c r="N140" s="50"/>
      <c r="O140" s="49" cm="1">
        <f t="array" ref="O140">_xlfn.IFS($V$2=2024,'Kaivun hintavaikutus'!$B$4,$V$2=2025,'Kaivun hintavaikutus'!$B$5,$V$2=2026,'Kaivun hintavaikutus'!$B$6,$V$2=2027,'Kaivun hintavaikutus'!$B$7)</f>
        <v>0</v>
      </c>
      <c r="P140" s="49" cm="1">
        <f t="array" ref="P140">_xlfn.IFS($V$2=2024,'Kaivun hintavaikutus'!$C$4,$V$2=2025,'Kaivun hintavaikutus'!$C$5,$V$2=2026,'Kaivun hintavaikutus'!$C$6,$V$2=2027,'Kaivun hintavaikutus'!$C$7)</f>
        <v>0</v>
      </c>
      <c r="Q140" s="52">
        <v>40</v>
      </c>
      <c r="R140" s="52">
        <v>55</v>
      </c>
      <c r="S140" s="31" t="str">
        <f t="shared" si="95"/>
        <v>OK</v>
      </c>
      <c r="U140">
        <v>100</v>
      </c>
    </row>
    <row r="141" spans="1:21" ht="15.75" thickBot="1" x14ac:dyDescent="0.3">
      <c r="A141" s="38" t="s">
        <v>123</v>
      </c>
      <c r="B141" s="60">
        <f t="shared" si="91"/>
        <v>0</v>
      </c>
      <c r="C141" s="55"/>
      <c r="D141" s="49">
        <f t="shared" si="96"/>
        <v>0</v>
      </c>
      <c r="E141" s="49">
        <f>Parametrit!$B$4-2024</f>
        <v>0</v>
      </c>
      <c r="F141" s="55"/>
      <c r="G141" s="55"/>
      <c r="H141" s="104" t="str">
        <f>IF('Investoinnit ennen 2024'!G141&gt;0,'Investoinnit ennen 2024'!G141,"")</f>
        <v/>
      </c>
      <c r="I141" s="57">
        <f t="shared" si="97"/>
        <v>0</v>
      </c>
      <c r="J141" s="49">
        <f t="shared" si="92"/>
        <v>0</v>
      </c>
      <c r="K141" s="49">
        <f t="shared" si="93"/>
        <v>0</v>
      </c>
      <c r="L141" s="49">
        <f t="shared" si="94"/>
        <v>0</v>
      </c>
      <c r="M141" s="50" cm="1">
        <f t="array" ref="M141">ROUND('Investoinnit ennen 2024'!K141*(Parametrit!$B$8/Parametrit!$B$7),_xlfn.IFS('2024'!U141=100,-2,'2024'!U141=10,-1))</f>
        <v>68400</v>
      </c>
      <c r="N141" s="50"/>
      <c r="O141" s="49" cm="1">
        <f t="array" ref="O141">_xlfn.IFS($V$2=2024,'Kaivun hintavaikutus'!$B$4,$V$2=2025,'Kaivun hintavaikutus'!$B$5,$V$2=2026,'Kaivun hintavaikutus'!$B$6,$V$2=2027,'Kaivun hintavaikutus'!$B$7)</f>
        <v>0</v>
      </c>
      <c r="P141" s="49" cm="1">
        <f t="array" ref="P141">_xlfn.IFS($V$2=2024,'Kaivun hintavaikutus'!$C$4,$V$2=2025,'Kaivun hintavaikutus'!$C$5,$V$2=2026,'Kaivun hintavaikutus'!$C$6,$V$2=2027,'Kaivun hintavaikutus'!$C$7)</f>
        <v>0</v>
      </c>
      <c r="Q141" s="52">
        <v>40</v>
      </c>
      <c r="R141" s="52">
        <v>55</v>
      </c>
      <c r="S141" s="31" t="str">
        <f t="shared" si="95"/>
        <v>OK</v>
      </c>
      <c r="U141">
        <v>100</v>
      </c>
    </row>
    <row r="142" spans="1:21" ht="15.75" thickBot="1" x14ac:dyDescent="0.3">
      <c r="A142" s="7" t="s">
        <v>124</v>
      </c>
      <c r="B142" s="30"/>
      <c r="C142" s="101"/>
      <c r="D142" s="32"/>
      <c r="E142" s="32"/>
      <c r="F142" s="101"/>
      <c r="G142" s="101"/>
      <c r="H142" s="105"/>
      <c r="M142" s="24"/>
      <c r="N142" s="24"/>
      <c r="O142" s="22"/>
      <c r="P142" s="22"/>
      <c r="Q142" s="24"/>
      <c r="R142" s="24"/>
      <c r="S142"/>
    </row>
    <row r="143" spans="1:21" ht="15.75" thickBot="1" x14ac:dyDescent="0.3">
      <c r="A143" s="38" t="s">
        <v>119</v>
      </c>
      <c r="B143" s="60">
        <f t="shared" ref="B143:B153" si="98">F143-G143</f>
        <v>0</v>
      </c>
      <c r="C143" s="55"/>
      <c r="D143" s="49">
        <f t="shared" ref="D143:D153" si="99">B143*C143/100</f>
        <v>0</v>
      </c>
      <c r="E143" s="49">
        <f>Parametrit!$B$4-2024</f>
        <v>0</v>
      </c>
      <c r="F143" s="55"/>
      <c r="G143" s="55"/>
      <c r="H143" s="104" t="str">
        <f>IF('Investoinnit ennen 2024'!G143&gt;0,'Investoinnit ennen 2024'!G143,"")</f>
        <v/>
      </c>
      <c r="I143" s="57">
        <f t="shared" ref="I143:I153" si="100">IF(N143="",(D143*(M143+O143))/1000,(D143*(N143+P143))/1000)</f>
        <v>0</v>
      </c>
      <c r="J143" s="49">
        <f t="shared" ref="J143:J153" si="101">IF(D143=0,0,I143*(1-E143/H143))</f>
        <v>0</v>
      </c>
      <c r="K143" s="49">
        <f t="shared" ref="K143:K153" si="102">IF(I143=0,0,I143/H143)</f>
        <v>0</v>
      </c>
      <c r="L143" s="49">
        <f t="shared" ref="L143:L153" si="103">IF(N143="",(F143*(C143/100)*(M143+O143))/1000,(F143*(C143/100)*(N143+P143)/1000))</f>
        <v>0</v>
      </c>
      <c r="M143" s="50" cm="1">
        <f t="array" ref="M143">ROUND('Investoinnit ennen 2024'!K143*(Parametrit!$B$8/Parametrit!$B$7),_xlfn.IFS('2024'!U143=100,-2,'2024'!U143=10,-1))</f>
        <v>20900</v>
      </c>
      <c r="N143" s="50"/>
      <c r="O143" s="49" cm="1">
        <f t="array" ref="O143">_xlfn.IFS($V$2=2024,'Kaivun hintavaikutus'!$B$4,$V$2=2025,'Kaivun hintavaikutus'!$B$5,$V$2=2026,'Kaivun hintavaikutus'!$B$6,$V$2=2027,'Kaivun hintavaikutus'!$B$7)</f>
        <v>0</v>
      </c>
      <c r="P143" s="49" cm="1">
        <f t="array" ref="P143">_xlfn.IFS($V$2=2024,'Kaivun hintavaikutus'!$C$4,$V$2=2025,'Kaivun hintavaikutus'!$C$5,$V$2=2026,'Kaivun hintavaikutus'!$C$6,$V$2=2027,'Kaivun hintavaikutus'!$C$7)</f>
        <v>0</v>
      </c>
      <c r="Q143" s="52">
        <v>40</v>
      </c>
      <c r="R143" s="52">
        <v>55</v>
      </c>
      <c r="S143" s="31" t="str">
        <f t="shared" ref="S143:S153" si="104">IF(AND(B143&gt;0,C143=""),"Ilmoita tuella rahoitettu osuus",IF(C143&gt;100,"Tuella rahoitettu osuus ei voi olla yli 100",IF(AND(B143&gt;0,H143=""),"Pitoaika puuttuu",IF(E143&gt;H143,"Keski-ikä ei voi olla suurempi kuin pitoaika",IF(AND(B143&gt;0,E143=""),"Keski-ikä puuttuu",IF(AND(B143&gt;0,OR(H143&lt;Q143,H143&gt;R143)),"Syötetty pitoaika ei ole pitoaikavälin sisällä",IF(AND(B143&gt;0,O143=0),"Syötä kaivun hintavaikutus Kaivun hintavaikutus -välilehdelle","OK")))))))</f>
        <v>OK</v>
      </c>
      <c r="U143">
        <v>100</v>
      </c>
    </row>
    <row r="144" spans="1:21" ht="15.75" thickBot="1" x14ac:dyDescent="0.3">
      <c r="A144" s="38" t="s">
        <v>58</v>
      </c>
      <c r="B144" s="60">
        <f t="shared" si="98"/>
        <v>0</v>
      </c>
      <c r="C144" s="55"/>
      <c r="D144" s="49">
        <f t="shared" si="99"/>
        <v>0</v>
      </c>
      <c r="E144" s="49">
        <f>Parametrit!$B$4-2024</f>
        <v>0</v>
      </c>
      <c r="F144" s="55"/>
      <c r="G144" s="55"/>
      <c r="H144" s="104" t="str">
        <f>IF('Investoinnit ennen 2024'!G144&gt;0,'Investoinnit ennen 2024'!G144,"")</f>
        <v/>
      </c>
      <c r="I144" s="57">
        <f t="shared" si="100"/>
        <v>0</v>
      </c>
      <c r="J144" s="49">
        <f t="shared" si="101"/>
        <v>0</v>
      </c>
      <c r="K144" s="49">
        <f t="shared" si="102"/>
        <v>0</v>
      </c>
      <c r="L144" s="49">
        <f t="shared" si="103"/>
        <v>0</v>
      </c>
      <c r="M144" s="50" cm="1">
        <f t="array" ref="M144">ROUND('Investoinnit ennen 2024'!K144*(Parametrit!$B$8/Parametrit!$B$7),_xlfn.IFS('2024'!U144=100,-2,'2024'!U144=10,-1))</f>
        <v>23100</v>
      </c>
      <c r="N144" s="50"/>
      <c r="O144" s="49" cm="1">
        <f t="array" ref="O144">_xlfn.IFS($V$2=2024,'Kaivun hintavaikutus'!$B$4,$V$2=2025,'Kaivun hintavaikutus'!$B$5,$V$2=2026,'Kaivun hintavaikutus'!$B$6,$V$2=2027,'Kaivun hintavaikutus'!$B$7)</f>
        <v>0</v>
      </c>
      <c r="P144" s="49" cm="1">
        <f t="array" ref="P144">_xlfn.IFS($V$2=2024,'Kaivun hintavaikutus'!$C$4,$V$2=2025,'Kaivun hintavaikutus'!$C$5,$V$2=2026,'Kaivun hintavaikutus'!$C$6,$V$2=2027,'Kaivun hintavaikutus'!$C$7)</f>
        <v>0</v>
      </c>
      <c r="Q144" s="52">
        <v>40</v>
      </c>
      <c r="R144" s="52">
        <v>55</v>
      </c>
      <c r="S144" s="31" t="str">
        <f t="shared" si="104"/>
        <v>OK</v>
      </c>
      <c r="U144">
        <v>100</v>
      </c>
    </row>
    <row r="145" spans="1:21" ht="15.75" thickBot="1" x14ac:dyDescent="0.3">
      <c r="A145" s="38" t="s">
        <v>59</v>
      </c>
      <c r="B145" s="60">
        <f t="shared" si="98"/>
        <v>0</v>
      </c>
      <c r="C145" s="55"/>
      <c r="D145" s="49">
        <f t="shared" si="99"/>
        <v>0</v>
      </c>
      <c r="E145" s="49">
        <f>Parametrit!$B$4-2024</f>
        <v>0</v>
      </c>
      <c r="F145" s="55"/>
      <c r="G145" s="55"/>
      <c r="H145" s="104" t="str">
        <f>IF('Investoinnit ennen 2024'!G145&gt;0,'Investoinnit ennen 2024'!G145,"")</f>
        <v/>
      </c>
      <c r="I145" s="57">
        <f t="shared" si="100"/>
        <v>0</v>
      </c>
      <c r="J145" s="49">
        <f t="shared" si="101"/>
        <v>0</v>
      </c>
      <c r="K145" s="49">
        <f t="shared" si="102"/>
        <v>0</v>
      </c>
      <c r="L145" s="49">
        <f t="shared" si="103"/>
        <v>0</v>
      </c>
      <c r="M145" s="50" cm="1">
        <f t="array" ref="M145">ROUND('Investoinnit ennen 2024'!K145*(Parametrit!$B$8/Parametrit!$B$7),_xlfn.IFS('2024'!U145=100,-2,'2024'!U145=10,-1))</f>
        <v>25000</v>
      </c>
      <c r="N145" s="50"/>
      <c r="O145" s="49" cm="1">
        <f t="array" ref="O145">_xlfn.IFS($V$2=2024,'Kaivun hintavaikutus'!$B$4,$V$2=2025,'Kaivun hintavaikutus'!$B$5,$V$2=2026,'Kaivun hintavaikutus'!$B$6,$V$2=2027,'Kaivun hintavaikutus'!$B$7)</f>
        <v>0</v>
      </c>
      <c r="P145" s="49" cm="1">
        <f t="array" ref="P145">_xlfn.IFS($V$2=2024,'Kaivun hintavaikutus'!$C$4,$V$2=2025,'Kaivun hintavaikutus'!$C$5,$V$2=2026,'Kaivun hintavaikutus'!$C$6,$V$2=2027,'Kaivun hintavaikutus'!$C$7)</f>
        <v>0</v>
      </c>
      <c r="Q145" s="52">
        <v>40</v>
      </c>
      <c r="R145" s="52">
        <v>55</v>
      </c>
      <c r="S145" s="31" t="str">
        <f t="shared" si="104"/>
        <v>OK</v>
      </c>
      <c r="U145">
        <v>100</v>
      </c>
    </row>
    <row r="146" spans="1:21" ht="15.75" thickBot="1" x14ac:dyDescent="0.3">
      <c r="A146" s="38" t="s">
        <v>60</v>
      </c>
      <c r="B146" s="60">
        <f t="shared" si="98"/>
        <v>0</v>
      </c>
      <c r="C146" s="55"/>
      <c r="D146" s="49">
        <f t="shared" si="99"/>
        <v>0</v>
      </c>
      <c r="E146" s="49">
        <f>Parametrit!$B$4-2024</f>
        <v>0</v>
      </c>
      <c r="F146" s="55"/>
      <c r="G146" s="55"/>
      <c r="H146" s="104" t="str">
        <f>IF('Investoinnit ennen 2024'!G146&gt;0,'Investoinnit ennen 2024'!G146,"")</f>
        <v/>
      </c>
      <c r="I146" s="57">
        <f t="shared" si="100"/>
        <v>0</v>
      </c>
      <c r="J146" s="49">
        <f t="shared" si="101"/>
        <v>0</v>
      </c>
      <c r="K146" s="49">
        <f t="shared" si="102"/>
        <v>0</v>
      </c>
      <c r="L146" s="49">
        <f t="shared" si="103"/>
        <v>0</v>
      </c>
      <c r="M146" s="50" cm="1">
        <f t="array" ref="M146">ROUND('Investoinnit ennen 2024'!K146*(Parametrit!$B$8/Parametrit!$B$7),_xlfn.IFS('2024'!U146=100,-2,'2024'!U146=10,-1))</f>
        <v>26300</v>
      </c>
      <c r="N146" s="50"/>
      <c r="O146" s="49" cm="1">
        <f t="array" ref="O146">_xlfn.IFS($V$2=2024,'Kaivun hintavaikutus'!$B$4,$V$2=2025,'Kaivun hintavaikutus'!$B$5,$V$2=2026,'Kaivun hintavaikutus'!$B$6,$V$2=2027,'Kaivun hintavaikutus'!$B$7)</f>
        <v>0</v>
      </c>
      <c r="P146" s="49" cm="1">
        <f t="array" ref="P146">_xlfn.IFS($V$2=2024,'Kaivun hintavaikutus'!$C$4,$V$2=2025,'Kaivun hintavaikutus'!$C$5,$V$2=2026,'Kaivun hintavaikutus'!$C$6,$V$2=2027,'Kaivun hintavaikutus'!$C$7)</f>
        <v>0</v>
      </c>
      <c r="Q146" s="52">
        <v>40</v>
      </c>
      <c r="R146" s="52">
        <v>55</v>
      </c>
      <c r="S146" s="31" t="str">
        <f t="shared" si="104"/>
        <v>OK</v>
      </c>
      <c r="U146">
        <v>100</v>
      </c>
    </row>
    <row r="147" spans="1:21" ht="15.75" thickBot="1" x14ac:dyDescent="0.3">
      <c r="A147" s="38" t="s">
        <v>61</v>
      </c>
      <c r="B147" s="60">
        <f t="shared" si="98"/>
        <v>0</v>
      </c>
      <c r="C147" s="55"/>
      <c r="D147" s="49">
        <f t="shared" si="99"/>
        <v>0</v>
      </c>
      <c r="E147" s="49">
        <f>Parametrit!$B$4-2024</f>
        <v>0</v>
      </c>
      <c r="F147" s="55"/>
      <c r="G147" s="55"/>
      <c r="H147" s="104" t="str">
        <f>IF('Investoinnit ennen 2024'!G147&gt;0,'Investoinnit ennen 2024'!G147,"")</f>
        <v/>
      </c>
      <c r="I147" s="57">
        <f t="shared" si="100"/>
        <v>0</v>
      </c>
      <c r="J147" s="49">
        <f t="shared" si="101"/>
        <v>0</v>
      </c>
      <c r="K147" s="49">
        <f t="shared" si="102"/>
        <v>0</v>
      </c>
      <c r="L147" s="49">
        <f t="shared" si="103"/>
        <v>0</v>
      </c>
      <c r="M147" s="50" cm="1">
        <f t="array" ref="M147">ROUND('Investoinnit ennen 2024'!K147*(Parametrit!$B$8/Parametrit!$B$7),_xlfn.IFS('2024'!U147=100,-2,'2024'!U147=10,-1))</f>
        <v>29500</v>
      </c>
      <c r="N147" s="50"/>
      <c r="O147" s="49" cm="1">
        <f t="array" ref="O147">_xlfn.IFS($V$2=2024,'Kaivun hintavaikutus'!$B$4,$V$2=2025,'Kaivun hintavaikutus'!$B$5,$V$2=2026,'Kaivun hintavaikutus'!$B$6,$V$2=2027,'Kaivun hintavaikutus'!$B$7)</f>
        <v>0</v>
      </c>
      <c r="P147" s="49" cm="1">
        <f t="array" ref="P147">_xlfn.IFS($V$2=2024,'Kaivun hintavaikutus'!$C$4,$V$2=2025,'Kaivun hintavaikutus'!$C$5,$V$2=2026,'Kaivun hintavaikutus'!$C$6,$V$2=2027,'Kaivun hintavaikutus'!$C$7)</f>
        <v>0</v>
      </c>
      <c r="Q147" s="52">
        <v>40</v>
      </c>
      <c r="R147" s="52">
        <v>55</v>
      </c>
      <c r="S147" s="31" t="str">
        <f t="shared" si="104"/>
        <v>OK</v>
      </c>
      <c r="U147">
        <v>100</v>
      </c>
    </row>
    <row r="148" spans="1:21" ht="15.75" thickBot="1" x14ac:dyDescent="0.3">
      <c r="A148" s="38" t="s">
        <v>62</v>
      </c>
      <c r="B148" s="60">
        <f t="shared" si="98"/>
        <v>0</v>
      </c>
      <c r="C148" s="55"/>
      <c r="D148" s="49">
        <f t="shared" si="99"/>
        <v>0</v>
      </c>
      <c r="E148" s="49">
        <f>Parametrit!$B$4-2024</f>
        <v>0</v>
      </c>
      <c r="F148" s="55"/>
      <c r="G148" s="55"/>
      <c r="H148" s="104" t="str">
        <f>IF('Investoinnit ennen 2024'!G148&gt;0,'Investoinnit ennen 2024'!G148,"")</f>
        <v/>
      </c>
      <c r="I148" s="57">
        <f t="shared" si="100"/>
        <v>0</v>
      </c>
      <c r="J148" s="49">
        <f t="shared" si="101"/>
        <v>0</v>
      </c>
      <c r="K148" s="49">
        <f t="shared" si="102"/>
        <v>0</v>
      </c>
      <c r="L148" s="49">
        <f t="shared" si="103"/>
        <v>0</v>
      </c>
      <c r="M148" s="50" cm="1">
        <f t="array" ref="M148">ROUND('Investoinnit ennen 2024'!K148*(Parametrit!$B$8/Parametrit!$B$7),_xlfn.IFS('2024'!U148=100,-2,'2024'!U148=10,-1))</f>
        <v>32000</v>
      </c>
      <c r="N148" s="50"/>
      <c r="O148" s="49" cm="1">
        <f t="array" ref="O148">_xlfn.IFS($V$2=2024,'Kaivun hintavaikutus'!$B$4,$V$2=2025,'Kaivun hintavaikutus'!$B$5,$V$2=2026,'Kaivun hintavaikutus'!$B$6,$V$2=2027,'Kaivun hintavaikutus'!$B$7)</f>
        <v>0</v>
      </c>
      <c r="P148" s="49" cm="1">
        <f t="array" ref="P148">_xlfn.IFS($V$2=2024,'Kaivun hintavaikutus'!$C$4,$V$2=2025,'Kaivun hintavaikutus'!$C$5,$V$2=2026,'Kaivun hintavaikutus'!$C$6,$V$2=2027,'Kaivun hintavaikutus'!$C$7)</f>
        <v>0</v>
      </c>
      <c r="Q148" s="52">
        <v>40</v>
      </c>
      <c r="R148" s="52">
        <v>55</v>
      </c>
      <c r="S148" s="31" t="str">
        <f t="shared" si="104"/>
        <v>OK</v>
      </c>
      <c r="U148">
        <v>100</v>
      </c>
    </row>
    <row r="149" spans="1:21" ht="15.75" thickBot="1" x14ac:dyDescent="0.3">
      <c r="A149" s="38" t="s">
        <v>63</v>
      </c>
      <c r="B149" s="60">
        <f t="shared" si="98"/>
        <v>0</v>
      </c>
      <c r="C149" s="55"/>
      <c r="D149" s="49">
        <f t="shared" si="99"/>
        <v>0</v>
      </c>
      <c r="E149" s="49">
        <f>Parametrit!$B$4-2024</f>
        <v>0</v>
      </c>
      <c r="F149" s="55"/>
      <c r="G149" s="55"/>
      <c r="H149" s="104" t="str">
        <f>IF('Investoinnit ennen 2024'!G149&gt;0,'Investoinnit ennen 2024'!G149,"")</f>
        <v/>
      </c>
      <c r="I149" s="57">
        <f t="shared" si="100"/>
        <v>0</v>
      </c>
      <c r="J149" s="49">
        <f t="shared" si="101"/>
        <v>0</v>
      </c>
      <c r="K149" s="49">
        <f t="shared" si="102"/>
        <v>0</v>
      </c>
      <c r="L149" s="49">
        <f t="shared" si="103"/>
        <v>0</v>
      </c>
      <c r="M149" s="50" cm="1">
        <f t="array" ref="M149">ROUND('Investoinnit ennen 2024'!K149*(Parametrit!$B$8/Parametrit!$B$7),_xlfn.IFS('2024'!U149=100,-2,'2024'!U149=10,-1))</f>
        <v>36300</v>
      </c>
      <c r="N149" s="50"/>
      <c r="O149" s="49" cm="1">
        <f t="array" ref="O149">_xlfn.IFS($V$2=2024,'Kaivun hintavaikutus'!$B$4,$V$2=2025,'Kaivun hintavaikutus'!$B$5,$V$2=2026,'Kaivun hintavaikutus'!$B$6,$V$2=2027,'Kaivun hintavaikutus'!$B$7)</f>
        <v>0</v>
      </c>
      <c r="P149" s="49" cm="1">
        <f t="array" ref="P149">_xlfn.IFS($V$2=2024,'Kaivun hintavaikutus'!$C$4,$V$2=2025,'Kaivun hintavaikutus'!$C$5,$V$2=2026,'Kaivun hintavaikutus'!$C$6,$V$2=2027,'Kaivun hintavaikutus'!$C$7)</f>
        <v>0</v>
      </c>
      <c r="Q149" s="52">
        <v>40</v>
      </c>
      <c r="R149" s="52">
        <v>55</v>
      </c>
      <c r="S149" s="31" t="str">
        <f t="shared" si="104"/>
        <v>OK</v>
      </c>
      <c r="U149">
        <v>100</v>
      </c>
    </row>
    <row r="150" spans="1:21" ht="15.75" thickBot="1" x14ac:dyDescent="0.3">
      <c r="A150" s="38" t="s">
        <v>120</v>
      </c>
      <c r="B150" s="60">
        <f t="shared" si="98"/>
        <v>0</v>
      </c>
      <c r="C150" s="55"/>
      <c r="D150" s="49">
        <f t="shared" si="99"/>
        <v>0</v>
      </c>
      <c r="E150" s="49">
        <f>Parametrit!$B$4-2024</f>
        <v>0</v>
      </c>
      <c r="F150" s="55"/>
      <c r="G150" s="55"/>
      <c r="H150" s="104" t="str">
        <f>IF('Investoinnit ennen 2024'!G150&gt;0,'Investoinnit ennen 2024'!G150,"")</f>
        <v/>
      </c>
      <c r="I150" s="57">
        <f t="shared" si="100"/>
        <v>0</v>
      </c>
      <c r="J150" s="49">
        <f t="shared" si="101"/>
        <v>0</v>
      </c>
      <c r="K150" s="49">
        <f t="shared" si="102"/>
        <v>0</v>
      </c>
      <c r="L150" s="49">
        <f t="shared" si="103"/>
        <v>0</v>
      </c>
      <c r="M150" s="50" cm="1">
        <f t="array" ref="M150">ROUND('Investoinnit ennen 2024'!K150*(Parametrit!$B$8/Parametrit!$B$7),_xlfn.IFS('2024'!U150=100,-2,'2024'!U150=10,-1))</f>
        <v>43700</v>
      </c>
      <c r="N150" s="50"/>
      <c r="O150" s="49" cm="1">
        <f t="array" ref="O150">_xlfn.IFS($V$2=2024,'Kaivun hintavaikutus'!$B$4,$V$2=2025,'Kaivun hintavaikutus'!$B$5,$V$2=2026,'Kaivun hintavaikutus'!$B$6,$V$2=2027,'Kaivun hintavaikutus'!$B$7)</f>
        <v>0</v>
      </c>
      <c r="P150" s="49" cm="1">
        <f t="array" ref="P150">_xlfn.IFS($V$2=2024,'Kaivun hintavaikutus'!$C$4,$V$2=2025,'Kaivun hintavaikutus'!$C$5,$V$2=2026,'Kaivun hintavaikutus'!$C$6,$V$2=2027,'Kaivun hintavaikutus'!$C$7)</f>
        <v>0</v>
      </c>
      <c r="Q150" s="52">
        <v>40</v>
      </c>
      <c r="R150" s="52">
        <v>55</v>
      </c>
      <c r="S150" s="31" t="str">
        <f t="shared" si="104"/>
        <v>OK</v>
      </c>
      <c r="U150">
        <v>100</v>
      </c>
    </row>
    <row r="151" spans="1:21" ht="15.75" thickBot="1" x14ac:dyDescent="0.3">
      <c r="A151" s="38" t="s">
        <v>121</v>
      </c>
      <c r="B151" s="60">
        <f t="shared" si="98"/>
        <v>0</v>
      </c>
      <c r="C151" s="55"/>
      <c r="D151" s="49">
        <f t="shared" si="99"/>
        <v>0</v>
      </c>
      <c r="E151" s="49">
        <f>Parametrit!$B$4-2024</f>
        <v>0</v>
      </c>
      <c r="F151" s="55"/>
      <c r="G151" s="55"/>
      <c r="H151" s="104" t="str">
        <f>IF('Investoinnit ennen 2024'!G151&gt;0,'Investoinnit ennen 2024'!G151,"")</f>
        <v/>
      </c>
      <c r="I151" s="57">
        <f t="shared" si="100"/>
        <v>0</v>
      </c>
      <c r="J151" s="49">
        <f t="shared" si="101"/>
        <v>0</v>
      </c>
      <c r="K151" s="49">
        <f t="shared" si="102"/>
        <v>0</v>
      </c>
      <c r="L151" s="49">
        <f t="shared" si="103"/>
        <v>0</v>
      </c>
      <c r="M151" s="50" cm="1">
        <f t="array" ref="M151">ROUND('Investoinnit ennen 2024'!K151*(Parametrit!$B$8/Parametrit!$B$7),_xlfn.IFS('2024'!U151=100,-2,'2024'!U151=10,-1))</f>
        <v>50900</v>
      </c>
      <c r="N151" s="50"/>
      <c r="O151" s="49" cm="1">
        <f t="array" ref="O151">_xlfn.IFS($V$2=2024,'Kaivun hintavaikutus'!$B$4,$V$2=2025,'Kaivun hintavaikutus'!$B$5,$V$2=2026,'Kaivun hintavaikutus'!$B$6,$V$2=2027,'Kaivun hintavaikutus'!$B$7)</f>
        <v>0</v>
      </c>
      <c r="P151" s="49" cm="1">
        <f t="array" ref="P151">_xlfn.IFS($V$2=2024,'Kaivun hintavaikutus'!$C$4,$V$2=2025,'Kaivun hintavaikutus'!$C$5,$V$2=2026,'Kaivun hintavaikutus'!$C$6,$V$2=2027,'Kaivun hintavaikutus'!$C$7)</f>
        <v>0</v>
      </c>
      <c r="Q151" s="52">
        <v>40</v>
      </c>
      <c r="R151" s="52">
        <v>55</v>
      </c>
      <c r="S151" s="31" t="str">
        <f t="shared" si="104"/>
        <v>OK</v>
      </c>
      <c r="U151">
        <v>100</v>
      </c>
    </row>
    <row r="152" spans="1:21" ht="15.75" thickBot="1" x14ac:dyDescent="0.3">
      <c r="A152" s="38" t="s">
        <v>122</v>
      </c>
      <c r="B152" s="60">
        <f t="shared" si="98"/>
        <v>0</v>
      </c>
      <c r="C152" s="55"/>
      <c r="D152" s="49">
        <f t="shared" si="99"/>
        <v>0</v>
      </c>
      <c r="E152" s="49">
        <f>Parametrit!$B$4-2024</f>
        <v>0</v>
      </c>
      <c r="F152" s="55"/>
      <c r="G152" s="55"/>
      <c r="H152" s="104" t="str">
        <f>IF('Investoinnit ennen 2024'!G152&gt;0,'Investoinnit ennen 2024'!G152,"")</f>
        <v/>
      </c>
      <c r="I152" s="57">
        <f t="shared" si="100"/>
        <v>0</v>
      </c>
      <c r="J152" s="49">
        <f t="shared" si="101"/>
        <v>0</v>
      </c>
      <c r="K152" s="49">
        <f t="shared" si="102"/>
        <v>0</v>
      </c>
      <c r="L152" s="49">
        <f t="shared" si="103"/>
        <v>0</v>
      </c>
      <c r="M152" s="50" cm="1">
        <f t="array" ref="M152">ROUND('Investoinnit ennen 2024'!K152*(Parametrit!$B$8/Parametrit!$B$7),_xlfn.IFS('2024'!U152=100,-2,'2024'!U152=10,-1))</f>
        <v>60400</v>
      </c>
      <c r="N152" s="50"/>
      <c r="O152" s="49" cm="1">
        <f t="array" ref="O152">_xlfn.IFS($V$2=2024,'Kaivun hintavaikutus'!$B$4,$V$2=2025,'Kaivun hintavaikutus'!$B$5,$V$2=2026,'Kaivun hintavaikutus'!$B$6,$V$2=2027,'Kaivun hintavaikutus'!$B$7)</f>
        <v>0</v>
      </c>
      <c r="P152" s="49" cm="1">
        <f t="array" ref="P152">_xlfn.IFS($V$2=2024,'Kaivun hintavaikutus'!$C$4,$V$2=2025,'Kaivun hintavaikutus'!$C$5,$V$2=2026,'Kaivun hintavaikutus'!$C$6,$V$2=2027,'Kaivun hintavaikutus'!$C$7)</f>
        <v>0</v>
      </c>
      <c r="Q152" s="52">
        <v>40</v>
      </c>
      <c r="R152" s="52">
        <v>55</v>
      </c>
      <c r="S152" s="31" t="str">
        <f t="shared" si="104"/>
        <v>OK</v>
      </c>
      <c r="U152">
        <v>100</v>
      </c>
    </row>
    <row r="153" spans="1:21" ht="15.75" thickBot="1" x14ac:dyDescent="0.3">
      <c r="A153" s="38" t="s">
        <v>123</v>
      </c>
      <c r="B153" s="60">
        <f t="shared" si="98"/>
        <v>0</v>
      </c>
      <c r="C153" s="55"/>
      <c r="D153" s="49">
        <f t="shared" si="99"/>
        <v>0</v>
      </c>
      <c r="E153" s="49">
        <f>Parametrit!$B$4-2024</f>
        <v>0</v>
      </c>
      <c r="F153" s="55"/>
      <c r="G153" s="55"/>
      <c r="H153" s="104" t="str">
        <f>IF('Investoinnit ennen 2024'!G153&gt;0,'Investoinnit ennen 2024'!G153,"")</f>
        <v/>
      </c>
      <c r="I153" s="57">
        <f t="shared" si="100"/>
        <v>0</v>
      </c>
      <c r="J153" s="49">
        <f t="shared" si="101"/>
        <v>0</v>
      </c>
      <c r="K153" s="49">
        <f t="shared" si="102"/>
        <v>0</v>
      </c>
      <c r="L153" s="49">
        <f t="shared" si="103"/>
        <v>0</v>
      </c>
      <c r="M153" s="50" cm="1">
        <f t="array" ref="M153">ROUND('Investoinnit ennen 2024'!K153*(Parametrit!$B$8/Parametrit!$B$7),_xlfn.IFS('2024'!U153=100,-2,'2024'!U153=10,-1))</f>
        <v>72600</v>
      </c>
      <c r="N153" s="50"/>
      <c r="O153" s="49" cm="1">
        <f t="array" ref="O153">_xlfn.IFS($V$2=2024,'Kaivun hintavaikutus'!$B$4,$V$2=2025,'Kaivun hintavaikutus'!$B$5,$V$2=2026,'Kaivun hintavaikutus'!$B$6,$V$2=2027,'Kaivun hintavaikutus'!$B$7)</f>
        <v>0</v>
      </c>
      <c r="P153" s="49" cm="1">
        <f t="array" ref="P153">_xlfn.IFS($V$2=2024,'Kaivun hintavaikutus'!$C$4,$V$2=2025,'Kaivun hintavaikutus'!$C$5,$V$2=2026,'Kaivun hintavaikutus'!$C$6,$V$2=2027,'Kaivun hintavaikutus'!$C$7)</f>
        <v>0</v>
      </c>
      <c r="Q153" s="52">
        <v>40</v>
      </c>
      <c r="R153" s="52">
        <v>55</v>
      </c>
      <c r="S153" s="31" t="str">
        <f t="shared" si="104"/>
        <v>OK</v>
      </c>
      <c r="U153">
        <v>100</v>
      </c>
    </row>
    <row r="154" spans="1:21" ht="15.75" thickBot="1" x14ac:dyDescent="0.3">
      <c r="A154" s="3" t="s">
        <v>125</v>
      </c>
      <c r="B154" s="30"/>
      <c r="C154" s="101"/>
      <c r="D154" s="32"/>
      <c r="E154" s="32"/>
      <c r="F154" s="101"/>
      <c r="G154" s="101"/>
      <c r="H154" s="105"/>
      <c r="M154" s="23"/>
      <c r="N154" s="23"/>
      <c r="O154" s="22"/>
      <c r="P154" s="22"/>
      <c r="Q154" s="23"/>
      <c r="R154" s="23"/>
      <c r="S154"/>
    </row>
    <row r="155" spans="1:21" ht="15.75" thickBot="1" x14ac:dyDescent="0.3">
      <c r="A155" s="38" t="s">
        <v>126</v>
      </c>
      <c r="B155" s="60">
        <f t="shared" ref="B155:B161" si="105">F155-G155</f>
        <v>0</v>
      </c>
      <c r="C155" s="55"/>
      <c r="D155" s="49">
        <f t="shared" ref="D155:D161" si="106">B155*C155/100</f>
        <v>0</v>
      </c>
      <c r="E155" s="49">
        <f>Parametrit!$B$4-2024</f>
        <v>0</v>
      </c>
      <c r="F155" s="55"/>
      <c r="G155" s="55"/>
      <c r="H155" s="104" t="str">
        <f>IF('Investoinnit ennen 2024'!G155&gt;0,'Investoinnit ennen 2024'!G155,"")</f>
        <v/>
      </c>
      <c r="I155" s="57">
        <f t="shared" ref="I155:I161" si="107">IF(N155="",(D155*(M155+O155))/1000,(D155*(N155+P155))/1000)</f>
        <v>0</v>
      </c>
      <c r="J155" s="49">
        <f t="shared" ref="J155:J161" si="108">IF(D155=0,0,I155*(1-E155/H155))</f>
        <v>0</v>
      </c>
      <c r="K155" s="49">
        <f t="shared" ref="K155:K161" si="109">IF(I155=0,0,I155/H155)</f>
        <v>0</v>
      </c>
      <c r="L155" s="49">
        <f t="shared" ref="L155:L161" si="110">IF(N155="",(F155*(C155/100)*(M155+O155))/1000,(F155*(C155/100)*(N155+P155)/1000))</f>
        <v>0</v>
      </c>
      <c r="M155" s="50" cm="1">
        <f t="array" ref="M155">ROUND('Investoinnit ennen 2024'!K155*(Parametrit!$B$8/Parametrit!$B$7),_xlfn.IFS('2024'!U155=100,-2,'2024'!U155=10,-1))</f>
        <v>28900</v>
      </c>
      <c r="N155" s="50"/>
      <c r="O155" s="49"/>
      <c r="P155" s="49"/>
      <c r="Q155" s="52">
        <v>40</v>
      </c>
      <c r="R155" s="52">
        <v>55</v>
      </c>
      <c r="S155" s="31" t="str">
        <f t="shared" ref="S155:S161" si="111">IF(AND(B155&gt;0,C155=""),"Ilmoita tuella rahoitettu osuus",IF(C155&gt;100,"Tuella rahoitettu osuus ei voi olla yli 100",IF(AND(B155&gt;0,H155=""),"Pitoaika puuttuu",IF(E155&gt;H155,"Keski-ikä ei voi olla suurempi kuin pitoaika",IF(AND(B155&gt;0,E155=""),"Keski-ikä puuttuu",IF(AND(B155&gt;0,OR(H155&lt;Q155,H155&gt;R155)),"Syötetty pitoaika ei ole pitoaikavälin sisällä","OK"))))))</f>
        <v>OK</v>
      </c>
      <c r="U155">
        <v>100</v>
      </c>
    </row>
    <row r="156" spans="1:21" ht="15.75" thickBot="1" x14ac:dyDescent="0.3">
      <c r="A156" s="38" t="s">
        <v>127</v>
      </c>
      <c r="B156" s="60">
        <f t="shared" si="105"/>
        <v>0</v>
      </c>
      <c r="C156" s="55"/>
      <c r="D156" s="49">
        <f t="shared" si="106"/>
        <v>0</v>
      </c>
      <c r="E156" s="49">
        <f>Parametrit!$B$4-2024</f>
        <v>0</v>
      </c>
      <c r="F156" s="55"/>
      <c r="G156" s="55"/>
      <c r="H156" s="104" t="str">
        <f>IF('Investoinnit ennen 2024'!G156&gt;0,'Investoinnit ennen 2024'!G156,"")</f>
        <v/>
      </c>
      <c r="I156" s="57">
        <f t="shared" si="107"/>
        <v>0</v>
      </c>
      <c r="J156" s="49">
        <f t="shared" si="108"/>
        <v>0</v>
      </c>
      <c r="K156" s="49">
        <f t="shared" si="109"/>
        <v>0</v>
      </c>
      <c r="L156" s="49">
        <f t="shared" si="110"/>
        <v>0</v>
      </c>
      <c r="M156" s="50" cm="1">
        <f t="array" ref="M156">ROUND('Investoinnit ennen 2024'!K156*(Parametrit!$B$8/Parametrit!$B$7),_xlfn.IFS('2024'!U156=100,-2,'2024'!U156=10,-1))</f>
        <v>30900</v>
      </c>
      <c r="N156" s="50"/>
      <c r="O156" s="49"/>
      <c r="P156" s="49"/>
      <c r="Q156" s="52">
        <v>40</v>
      </c>
      <c r="R156" s="52">
        <v>55</v>
      </c>
      <c r="S156" s="31" t="str">
        <f t="shared" si="111"/>
        <v>OK</v>
      </c>
      <c r="U156">
        <v>100</v>
      </c>
    </row>
    <row r="157" spans="1:21" ht="15.75" thickBot="1" x14ac:dyDescent="0.3">
      <c r="A157" s="38" t="s">
        <v>69</v>
      </c>
      <c r="B157" s="60">
        <f t="shared" si="105"/>
        <v>0</v>
      </c>
      <c r="C157" s="55"/>
      <c r="D157" s="49">
        <f t="shared" si="106"/>
        <v>0</v>
      </c>
      <c r="E157" s="49">
        <f>Parametrit!$B$4-2024</f>
        <v>0</v>
      </c>
      <c r="F157" s="55"/>
      <c r="G157" s="55"/>
      <c r="H157" s="104" t="str">
        <f>IF('Investoinnit ennen 2024'!G157&gt;0,'Investoinnit ennen 2024'!G157,"")</f>
        <v/>
      </c>
      <c r="I157" s="57">
        <f t="shared" si="107"/>
        <v>0</v>
      </c>
      <c r="J157" s="49">
        <f t="shared" si="108"/>
        <v>0</v>
      </c>
      <c r="K157" s="49">
        <f t="shared" si="109"/>
        <v>0</v>
      </c>
      <c r="L157" s="49">
        <f t="shared" si="110"/>
        <v>0</v>
      </c>
      <c r="M157" s="50" cm="1">
        <f t="array" ref="M157">ROUND('Investoinnit ennen 2024'!K157*(Parametrit!$B$8/Parametrit!$B$7),_xlfn.IFS('2024'!U157=100,-2,'2024'!U157=10,-1))</f>
        <v>33400</v>
      </c>
      <c r="N157" s="50"/>
      <c r="O157" s="49"/>
      <c r="P157" s="49"/>
      <c r="Q157" s="52">
        <v>40</v>
      </c>
      <c r="R157" s="52">
        <v>55</v>
      </c>
      <c r="S157" s="31" t="str">
        <f t="shared" si="111"/>
        <v>OK</v>
      </c>
      <c r="U157">
        <v>100</v>
      </c>
    </row>
    <row r="158" spans="1:21" ht="15.75" thickBot="1" x14ac:dyDescent="0.3">
      <c r="A158" s="38" t="s">
        <v>70</v>
      </c>
      <c r="B158" s="60">
        <f t="shared" si="105"/>
        <v>0</v>
      </c>
      <c r="C158" s="55"/>
      <c r="D158" s="49">
        <f t="shared" si="106"/>
        <v>0</v>
      </c>
      <c r="E158" s="49">
        <f>Parametrit!$B$4-2024</f>
        <v>0</v>
      </c>
      <c r="F158" s="55"/>
      <c r="G158" s="55"/>
      <c r="H158" s="104" t="str">
        <f>IF('Investoinnit ennen 2024'!G158&gt;0,'Investoinnit ennen 2024'!G158,"")</f>
        <v/>
      </c>
      <c r="I158" s="57">
        <f t="shared" si="107"/>
        <v>0</v>
      </c>
      <c r="J158" s="49">
        <f t="shared" si="108"/>
        <v>0</v>
      </c>
      <c r="K158" s="49">
        <f t="shared" si="109"/>
        <v>0</v>
      </c>
      <c r="L158" s="49">
        <f t="shared" si="110"/>
        <v>0</v>
      </c>
      <c r="M158" s="50" cm="1">
        <f t="array" ref="M158">ROUND('Investoinnit ennen 2024'!K158*(Parametrit!$B$8/Parametrit!$B$7),_xlfn.IFS('2024'!U158=100,-2,'2024'!U158=10,-1))</f>
        <v>36300</v>
      </c>
      <c r="N158" s="50"/>
      <c r="O158" s="49"/>
      <c r="P158" s="49"/>
      <c r="Q158" s="52">
        <v>40</v>
      </c>
      <c r="R158" s="52">
        <v>55</v>
      </c>
      <c r="S158" s="31" t="str">
        <f t="shared" si="111"/>
        <v>OK</v>
      </c>
      <c r="U158">
        <v>100</v>
      </c>
    </row>
    <row r="159" spans="1:21" ht="15.75" thickBot="1" x14ac:dyDescent="0.3">
      <c r="A159" s="38" t="s">
        <v>71</v>
      </c>
      <c r="B159" s="60">
        <f t="shared" si="105"/>
        <v>0</v>
      </c>
      <c r="C159" s="55"/>
      <c r="D159" s="49">
        <f t="shared" si="106"/>
        <v>0</v>
      </c>
      <c r="E159" s="49">
        <f>Parametrit!$B$4-2024</f>
        <v>0</v>
      </c>
      <c r="F159" s="55"/>
      <c r="G159" s="55"/>
      <c r="H159" s="104" t="str">
        <f>IF('Investoinnit ennen 2024'!G159&gt;0,'Investoinnit ennen 2024'!G159,"")</f>
        <v/>
      </c>
      <c r="I159" s="57">
        <f t="shared" si="107"/>
        <v>0</v>
      </c>
      <c r="J159" s="49">
        <f t="shared" si="108"/>
        <v>0</v>
      </c>
      <c r="K159" s="49">
        <f t="shared" si="109"/>
        <v>0</v>
      </c>
      <c r="L159" s="49">
        <f t="shared" si="110"/>
        <v>0</v>
      </c>
      <c r="M159" s="50" cm="1">
        <f t="array" ref="M159">ROUND('Investoinnit ennen 2024'!K159*(Parametrit!$B$8/Parametrit!$B$7),_xlfn.IFS('2024'!U159=100,-2,'2024'!U159=10,-1))</f>
        <v>39800</v>
      </c>
      <c r="N159" s="50"/>
      <c r="O159" s="49"/>
      <c r="P159" s="49"/>
      <c r="Q159" s="52">
        <v>40</v>
      </c>
      <c r="R159" s="52">
        <v>55</v>
      </c>
      <c r="S159" s="31" t="str">
        <f t="shared" si="111"/>
        <v>OK</v>
      </c>
      <c r="U159">
        <v>100</v>
      </c>
    </row>
    <row r="160" spans="1:21" ht="15.75" thickBot="1" x14ac:dyDescent="0.3">
      <c r="A160" s="38" t="s">
        <v>128</v>
      </c>
      <c r="B160" s="60">
        <f t="shared" si="105"/>
        <v>0</v>
      </c>
      <c r="C160" s="55"/>
      <c r="D160" s="49">
        <f t="shared" si="106"/>
        <v>0</v>
      </c>
      <c r="E160" s="49">
        <f>Parametrit!$B$4-2024</f>
        <v>0</v>
      </c>
      <c r="F160" s="55"/>
      <c r="G160" s="55"/>
      <c r="H160" s="104" t="str">
        <f>IF('Investoinnit ennen 2024'!G160&gt;0,'Investoinnit ennen 2024'!G160,"")</f>
        <v/>
      </c>
      <c r="I160" s="57">
        <f t="shared" si="107"/>
        <v>0</v>
      </c>
      <c r="J160" s="49">
        <f t="shared" si="108"/>
        <v>0</v>
      </c>
      <c r="K160" s="49">
        <f t="shared" si="109"/>
        <v>0</v>
      </c>
      <c r="L160" s="49">
        <f t="shared" si="110"/>
        <v>0</v>
      </c>
      <c r="M160" s="50" cm="1">
        <f t="array" ref="M160">ROUND('Investoinnit ennen 2024'!K160*(Parametrit!$B$8/Parametrit!$B$7),_xlfn.IFS('2024'!U160=100,-2,'2024'!U160=10,-1))</f>
        <v>45300</v>
      </c>
      <c r="N160" s="50"/>
      <c r="O160" s="49"/>
      <c r="P160" s="49"/>
      <c r="Q160" s="52">
        <v>40</v>
      </c>
      <c r="R160" s="52">
        <v>55</v>
      </c>
      <c r="S160" s="31" t="str">
        <f t="shared" si="111"/>
        <v>OK</v>
      </c>
      <c r="U160">
        <v>100</v>
      </c>
    </row>
    <row r="161" spans="1:21" ht="15.75" thickBot="1" x14ac:dyDescent="0.3">
      <c r="A161" s="38" t="s">
        <v>129</v>
      </c>
      <c r="B161" s="60">
        <f t="shared" si="105"/>
        <v>0</v>
      </c>
      <c r="C161" s="55"/>
      <c r="D161" s="49">
        <f t="shared" si="106"/>
        <v>0</v>
      </c>
      <c r="E161" s="49">
        <f>Parametrit!$B$4-2024</f>
        <v>0</v>
      </c>
      <c r="F161" s="55"/>
      <c r="G161" s="55"/>
      <c r="H161" s="104" t="str">
        <f>IF('Investoinnit ennen 2024'!G161&gt;0,'Investoinnit ennen 2024'!G161,"")</f>
        <v/>
      </c>
      <c r="I161" s="57">
        <f t="shared" si="107"/>
        <v>0</v>
      </c>
      <c r="J161" s="49">
        <f t="shared" si="108"/>
        <v>0</v>
      </c>
      <c r="K161" s="49">
        <f t="shared" si="109"/>
        <v>0</v>
      </c>
      <c r="L161" s="49">
        <f t="shared" si="110"/>
        <v>0</v>
      </c>
      <c r="M161" s="50" cm="1">
        <f t="array" ref="M161">ROUND('Investoinnit ennen 2024'!K161*(Parametrit!$B$8/Parametrit!$B$7),_xlfn.IFS('2024'!U161=100,-2,'2024'!U161=10,-1))</f>
        <v>51200</v>
      </c>
      <c r="N161" s="50"/>
      <c r="O161" s="49"/>
      <c r="P161" s="49"/>
      <c r="Q161" s="52">
        <v>40</v>
      </c>
      <c r="R161" s="52">
        <v>55</v>
      </c>
      <c r="S161" s="31" t="str">
        <f t="shared" si="111"/>
        <v>OK</v>
      </c>
      <c r="U161">
        <v>100</v>
      </c>
    </row>
    <row r="162" spans="1:21" ht="15.75" thickBot="1" x14ac:dyDescent="0.3">
      <c r="A162" s="6" t="s">
        <v>130</v>
      </c>
      <c r="B162" s="30"/>
      <c r="C162" s="101"/>
      <c r="D162" s="32"/>
      <c r="E162" s="32"/>
      <c r="F162" s="101"/>
      <c r="G162" s="101"/>
      <c r="H162" s="105"/>
      <c r="M162" s="24"/>
      <c r="N162" s="24"/>
      <c r="O162" s="22"/>
      <c r="P162" s="22"/>
      <c r="Q162" s="24"/>
      <c r="R162" s="24"/>
      <c r="S162"/>
    </row>
    <row r="163" spans="1:21" ht="15.75" thickBot="1" x14ac:dyDescent="0.3">
      <c r="A163" s="38" t="s">
        <v>131</v>
      </c>
      <c r="B163" s="60">
        <f t="shared" ref="B163:B169" si="112">F163-G163</f>
        <v>0</v>
      </c>
      <c r="C163" s="55"/>
      <c r="D163" s="49">
        <f t="shared" ref="D163:D169" si="113">B163*C163/100</f>
        <v>0</v>
      </c>
      <c r="E163" s="49">
        <f>Parametrit!$B$4-2024</f>
        <v>0</v>
      </c>
      <c r="F163" s="55"/>
      <c r="G163" s="55"/>
      <c r="H163" s="104" t="str">
        <f>IF('Investoinnit ennen 2024'!G163&gt;0,'Investoinnit ennen 2024'!G163,"")</f>
        <v/>
      </c>
      <c r="I163" s="57">
        <f t="shared" ref="I163:I169" si="114">IF(N163="",(D163*(M163+O163))/1000,(D163*(N163+P163))/1000)</f>
        <v>0</v>
      </c>
      <c r="J163" s="49">
        <f t="shared" ref="J163:J169" si="115">IF(D163=0,0,I163*(1-E163/H163))</f>
        <v>0</v>
      </c>
      <c r="K163" s="49">
        <f t="shared" ref="K163:K169" si="116">IF(I163=0,0,I163/H163)</f>
        <v>0</v>
      </c>
      <c r="L163" s="49">
        <f t="shared" ref="L163:L169" si="117">IF(N163="",(F163*(C163/100)*(M163+O163))/1000,(F163*(C163/100)*(N163+P163)/1000))</f>
        <v>0</v>
      </c>
      <c r="M163" s="50" cm="1">
        <f t="array" ref="M163">ROUND('Investoinnit ennen 2024'!K163*(Parametrit!$B$8/Parametrit!$B$7),_xlfn.IFS('2024'!U163=100,-2,'2024'!U163=10,-1))</f>
        <v>71300</v>
      </c>
      <c r="N163" s="50"/>
      <c r="O163" s="49"/>
      <c r="P163" s="49"/>
      <c r="Q163" s="52">
        <v>40</v>
      </c>
      <c r="R163" s="52">
        <v>55</v>
      </c>
      <c r="S163" s="31" t="str">
        <f t="shared" ref="S163:S169" si="118">IF(AND(B163&gt;0,C163=""),"Ilmoita tuella rahoitettu osuus",IF(C163&gt;100,"Tuella rahoitettu osuus ei voi olla yli 100",IF(AND(B163&gt;0,H163=""),"Pitoaika puuttuu",IF(E163&gt;H163,"Keski-ikä ei voi olla suurempi kuin pitoaika",IF(AND(B163&gt;0,E163=""),"Keski-ikä puuttuu",IF(AND(B163&gt;0,OR(H163&lt;Q163,H163&gt;R163)),"Syötetty pitoaika ei ole pitoaikavälin sisällä","OK"))))))</f>
        <v>OK</v>
      </c>
      <c r="U163">
        <v>100</v>
      </c>
    </row>
    <row r="164" spans="1:21" ht="15.75" thickBot="1" x14ac:dyDescent="0.3">
      <c r="A164" s="38" t="s">
        <v>132</v>
      </c>
      <c r="B164" s="60">
        <f t="shared" si="112"/>
        <v>0</v>
      </c>
      <c r="C164" s="55"/>
      <c r="D164" s="49">
        <f t="shared" si="113"/>
        <v>0</v>
      </c>
      <c r="E164" s="49">
        <f>Parametrit!$B$4-2024</f>
        <v>0</v>
      </c>
      <c r="F164" s="55"/>
      <c r="G164" s="55"/>
      <c r="H164" s="104" t="str">
        <f>IF('Investoinnit ennen 2024'!G164&gt;0,'Investoinnit ennen 2024'!G164,"")</f>
        <v/>
      </c>
      <c r="I164" s="57">
        <f t="shared" si="114"/>
        <v>0</v>
      </c>
      <c r="J164" s="49">
        <f t="shared" si="115"/>
        <v>0</v>
      </c>
      <c r="K164" s="49">
        <f t="shared" si="116"/>
        <v>0</v>
      </c>
      <c r="L164" s="49">
        <f t="shared" si="117"/>
        <v>0</v>
      </c>
      <c r="M164" s="50" cm="1">
        <f t="array" ref="M164">ROUND('Investoinnit ennen 2024'!K164*(Parametrit!$B$8/Parametrit!$B$7),_xlfn.IFS('2024'!U164=100,-2,'2024'!U164=10,-1))</f>
        <v>93700</v>
      </c>
      <c r="N164" s="50"/>
      <c r="O164" s="49"/>
      <c r="P164" s="49"/>
      <c r="Q164" s="52">
        <v>40</v>
      </c>
      <c r="R164" s="52">
        <v>55</v>
      </c>
      <c r="S164" s="31" t="str">
        <f t="shared" si="118"/>
        <v>OK</v>
      </c>
      <c r="U164">
        <v>100</v>
      </c>
    </row>
    <row r="165" spans="1:21" ht="15.75" thickBot="1" x14ac:dyDescent="0.3">
      <c r="A165" s="38" t="s">
        <v>77</v>
      </c>
      <c r="B165" s="60">
        <f t="shared" si="112"/>
        <v>0</v>
      </c>
      <c r="C165" s="55"/>
      <c r="D165" s="49">
        <f t="shared" si="113"/>
        <v>0</v>
      </c>
      <c r="E165" s="49">
        <f>Parametrit!$B$4-2024</f>
        <v>0</v>
      </c>
      <c r="F165" s="55"/>
      <c r="G165" s="55"/>
      <c r="H165" s="104" t="str">
        <f>IF('Investoinnit ennen 2024'!G165&gt;0,'Investoinnit ennen 2024'!G165,"")</f>
        <v/>
      </c>
      <c r="I165" s="57">
        <f t="shared" si="114"/>
        <v>0</v>
      </c>
      <c r="J165" s="49">
        <f t="shared" si="115"/>
        <v>0</v>
      </c>
      <c r="K165" s="49">
        <f t="shared" si="116"/>
        <v>0</v>
      </c>
      <c r="L165" s="49">
        <f t="shared" si="117"/>
        <v>0</v>
      </c>
      <c r="M165" s="50" cm="1">
        <f t="array" ref="M165">ROUND('Investoinnit ennen 2024'!K165*(Parametrit!$B$8/Parametrit!$B$7),_xlfn.IFS('2024'!U165=100,-2,'2024'!U165=10,-1))</f>
        <v>96800</v>
      </c>
      <c r="N165" s="50"/>
      <c r="O165" s="49"/>
      <c r="P165" s="49"/>
      <c r="Q165" s="52">
        <v>40</v>
      </c>
      <c r="R165" s="52">
        <v>55</v>
      </c>
      <c r="S165" s="31" t="str">
        <f t="shared" si="118"/>
        <v>OK</v>
      </c>
      <c r="U165">
        <v>100</v>
      </c>
    </row>
    <row r="166" spans="1:21" ht="15.75" thickBot="1" x14ac:dyDescent="0.3">
      <c r="A166" s="38" t="s">
        <v>78</v>
      </c>
      <c r="B166" s="60">
        <f t="shared" si="112"/>
        <v>0</v>
      </c>
      <c r="C166" s="55"/>
      <c r="D166" s="49">
        <f t="shared" si="113"/>
        <v>0</v>
      </c>
      <c r="E166" s="49">
        <f>Parametrit!$B$4-2024</f>
        <v>0</v>
      </c>
      <c r="F166" s="55"/>
      <c r="G166" s="55"/>
      <c r="H166" s="104" t="str">
        <f>IF('Investoinnit ennen 2024'!G166&gt;0,'Investoinnit ennen 2024'!G166,"")</f>
        <v/>
      </c>
      <c r="I166" s="57">
        <f t="shared" si="114"/>
        <v>0</v>
      </c>
      <c r="J166" s="49">
        <f t="shared" si="115"/>
        <v>0</v>
      </c>
      <c r="K166" s="49">
        <f t="shared" si="116"/>
        <v>0</v>
      </c>
      <c r="L166" s="49">
        <f t="shared" si="117"/>
        <v>0</v>
      </c>
      <c r="M166" s="50" cm="1">
        <f t="array" ref="M166">ROUND('Investoinnit ennen 2024'!K166*(Parametrit!$B$8/Parametrit!$B$7),_xlfn.IFS('2024'!U166=100,-2,'2024'!U166=10,-1))</f>
        <v>100500</v>
      </c>
      <c r="N166" s="50"/>
      <c r="O166" s="49"/>
      <c r="P166" s="49"/>
      <c r="Q166" s="52">
        <v>40</v>
      </c>
      <c r="R166" s="52">
        <v>55</v>
      </c>
      <c r="S166" s="31" t="str">
        <f t="shared" si="118"/>
        <v>OK</v>
      </c>
      <c r="U166">
        <v>100</v>
      </c>
    </row>
    <row r="167" spans="1:21" ht="15.75" thickBot="1" x14ac:dyDescent="0.3">
      <c r="A167" s="38" t="s">
        <v>79</v>
      </c>
      <c r="B167" s="60">
        <f t="shared" si="112"/>
        <v>0</v>
      </c>
      <c r="C167" s="55"/>
      <c r="D167" s="49">
        <f t="shared" si="113"/>
        <v>0</v>
      </c>
      <c r="E167" s="49">
        <f>Parametrit!$B$4-2024</f>
        <v>0</v>
      </c>
      <c r="F167" s="55"/>
      <c r="G167" s="55"/>
      <c r="H167" s="104" t="str">
        <f>IF('Investoinnit ennen 2024'!G167&gt;0,'Investoinnit ennen 2024'!G167,"")</f>
        <v/>
      </c>
      <c r="I167" s="57">
        <f t="shared" si="114"/>
        <v>0</v>
      </c>
      <c r="J167" s="49">
        <f t="shared" si="115"/>
        <v>0</v>
      </c>
      <c r="K167" s="49">
        <f t="shared" si="116"/>
        <v>0</v>
      </c>
      <c r="L167" s="49">
        <f t="shared" si="117"/>
        <v>0</v>
      </c>
      <c r="M167" s="50" cm="1">
        <f t="array" ref="M167">ROUND('Investoinnit ennen 2024'!K167*(Parametrit!$B$8/Parametrit!$B$7),_xlfn.IFS('2024'!U167=100,-2,'2024'!U167=10,-1))</f>
        <v>104900</v>
      </c>
      <c r="N167" s="50"/>
      <c r="O167" s="49"/>
      <c r="P167" s="49"/>
      <c r="Q167" s="52">
        <v>40</v>
      </c>
      <c r="R167" s="52">
        <v>55</v>
      </c>
      <c r="S167" s="31" t="str">
        <f t="shared" si="118"/>
        <v>OK</v>
      </c>
      <c r="U167">
        <v>100</v>
      </c>
    </row>
    <row r="168" spans="1:21" ht="15.75" thickBot="1" x14ac:dyDescent="0.3">
      <c r="A168" s="38" t="s">
        <v>133</v>
      </c>
      <c r="B168" s="60">
        <f t="shared" si="112"/>
        <v>0</v>
      </c>
      <c r="C168" s="55"/>
      <c r="D168" s="49">
        <f t="shared" si="113"/>
        <v>0</v>
      </c>
      <c r="E168" s="49">
        <f>Parametrit!$B$4-2024</f>
        <v>0</v>
      </c>
      <c r="F168" s="55"/>
      <c r="G168" s="55"/>
      <c r="H168" s="104" t="str">
        <f>IF('Investoinnit ennen 2024'!G168&gt;0,'Investoinnit ennen 2024'!G168,"")</f>
        <v/>
      </c>
      <c r="I168" s="57">
        <f t="shared" si="114"/>
        <v>0</v>
      </c>
      <c r="J168" s="49">
        <f t="shared" si="115"/>
        <v>0</v>
      </c>
      <c r="K168" s="49">
        <f t="shared" si="116"/>
        <v>0</v>
      </c>
      <c r="L168" s="49">
        <f t="shared" si="117"/>
        <v>0</v>
      </c>
      <c r="M168" s="50" cm="1">
        <f t="array" ref="M168">ROUND('Investoinnit ennen 2024'!K168*(Parametrit!$B$8/Parametrit!$B$7),_xlfn.IFS('2024'!U168=100,-2,'2024'!U168=10,-1))</f>
        <v>111800</v>
      </c>
      <c r="N168" s="50"/>
      <c r="O168" s="49"/>
      <c r="P168" s="49"/>
      <c r="Q168" s="52">
        <v>40</v>
      </c>
      <c r="R168" s="52">
        <v>55</v>
      </c>
      <c r="S168" s="31" t="str">
        <f t="shared" si="118"/>
        <v>OK</v>
      </c>
      <c r="U168">
        <v>100</v>
      </c>
    </row>
    <row r="169" spans="1:21" ht="15.75" thickBot="1" x14ac:dyDescent="0.3">
      <c r="A169" s="38" t="s">
        <v>134</v>
      </c>
      <c r="B169" s="60">
        <f t="shared" si="112"/>
        <v>0</v>
      </c>
      <c r="C169" s="55"/>
      <c r="D169" s="49">
        <f t="shared" si="113"/>
        <v>0</v>
      </c>
      <c r="E169" s="49">
        <f>Parametrit!$B$4-2024</f>
        <v>0</v>
      </c>
      <c r="F169" s="55"/>
      <c r="G169" s="55"/>
      <c r="H169" s="104" t="str">
        <f>IF('Investoinnit ennen 2024'!G169&gt;0,'Investoinnit ennen 2024'!G169,"")</f>
        <v/>
      </c>
      <c r="I169" s="57">
        <f t="shared" si="114"/>
        <v>0</v>
      </c>
      <c r="J169" s="49">
        <f t="shared" si="115"/>
        <v>0</v>
      </c>
      <c r="K169" s="49">
        <f t="shared" si="116"/>
        <v>0</v>
      </c>
      <c r="L169" s="49">
        <f t="shared" si="117"/>
        <v>0</v>
      </c>
      <c r="M169" s="50" cm="1">
        <f t="array" ref="M169">ROUND('Investoinnit ennen 2024'!K169*(Parametrit!$B$8/Parametrit!$B$7),_xlfn.IFS('2024'!U169=100,-2,'2024'!U169=10,-1))</f>
        <v>117200</v>
      </c>
      <c r="N169" s="50"/>
      <c r="O169" s="49"/>
      <c r="P169" s="49"/>
      <c r="Q169" s="52">
        <v>40</v>
      </c>
      <c r="R169" s="52">
        <v>55</v>
      </c>
      <c r="S169" s="31" t="str">
        <f t="shared" si="118"/>
        <v>OK</v>
      </c>
      <c r="U169">
        <v>100</v>
      </c>
    </row>
    <row r="170" spans="1:21" ht="15.75" thickBot="1" x14ac:dyDescent="0.3">
      <c r="A170" s="8" t="s">
        <v>81</v>
      </c>
      <c r="B170" s="30"/>
      <c r="C170" s="101"/>
      <c r="D170" s="32"/>
      <c r="E170" s="32"/>
      <c r="F170" s="101"/>
      <c r="G170" s="101"/>
      <c r="H170" s="105"/>
      <c r="M170" s="24"/>
      <c r="N170" s="24"/>
      <c r="O170" s="22"/>
      <c r="P170" s="22"/>
      <c r="Q170" s="24"/>
      <c r="R170" s="24"/>
      <c r="S170"/>
    </row>
    <row r="171" spans="1:21" ht="15.75" thickBot="1" x14ac:dyDescent="0.3">
      <c r="A171" s="38" t="s">
        <v>81</v>
      </c>
      <c r="B171" s="60">
        <f t="shared" ref="B171:B172" si="119">F171-G171</f>
        <v>0</v>
      </c>
      <c r="C171" s="55"/>
      <c r="D171" s="49">
        <f t="shared" ref="D171:D172" si="120">B171*C171/100</f>
        <v>0</v>
      </c>
      <c r="E171" s="49">
        <f>Parametrit!$B$4-2024</f>
        <v>0</v>
      </c>
      <c r="F171" s="55"/>
      <c r="G171" s="55"/>
      <c r="H171" s="104" t="str">
        <f>IF('Investoinnit ennen 2024'!G171&gt;0,'Investoinnit ennen 2024'!G171,"")</f>
        <v/>
      </c>
      <c r="I171" s="57">
        <f>IF(N171="",(D171*(M171+O171))/1000,(D171*(N171+P171))/1000)</f>
        <v>0</v>
      </c>
      <c r="J171" s="49">
        <f t="shared" ref="J171:J172" si="121">IF(D171=0,0,I171*(1-E171/H171))</f>
        <v>0</v>
      </c>
      <c r="K171" s="49">
        <f t="shared" ref="K171:K172" si="122">IF(I171=0,0,I171/H171)</f>
        <v>0</v>
      </c>
      <c r="L171" s="49">
        <f>IF(N171="",(F171*(C171/100)*(M171+O171))/1000,(F171*(C171/100)*(N171+P171)/1000))</f>
        <v>0</v>
      </c>
      <c r="M171" s="50" cm="1">
        <f t="array" ref="M171">ROUND('Investoinnit ennen 2024'!K171*(Parametrit!$B$8/Parametrit!$B$7),_xlfn.IFS('2024'!U171=100,-2,'2024'!U171=10,-1))</f>
        <v>2100</v>
      </c>
      <c r="N171" s="50"/>
      <c r="O171" s="49"/>
      <c r="P171" s="49"/>
      <c r="Q171" s="52">
        <v>40</v>
      </c>
      <c r="R171" s="52">
        <v>55</v>
      </c>
      <c r="S171" s="31" t="str">
        <f>IF(AND(B171&gt;0,C171=""),"Ilmoita tuella rahoitettu osuus",IF(C171&gt;100,"Tuella rahoitettu osuus ei voi olla yli 100",IF(AND(B171&gt;0,H171=""),"Pitoaika puuttuu",IF(E171&gt;H171,"Keski-ikä ei voi olla suurempi kuin pitoaika",IF(AND(B171&gt;0,E171=""),"Keski-ikä puuttuu",IF(AND(B171&gt;0,OR(H171&lt;Q171,H171&gt;R171)),"Syötetty pitoaika ei ole pitoaikavälin sisällä","OK"))))))</f>
        <v>OK</v>
      </c>
      <c r="U171">
        <v>100</v>
      </c>
    </row>
    <row r="172" spans="1:21" ht="15.75" thickBot="1" x14ac:dyDescent="0.3">
      <c r="A172" s="38" t="s">
        <v>82</v>
      </c>
      <c r="B172" s="60">
        <f t="shared" si="119"/>
        <v>0</v>
      </c>
      <c r="C172" s="55"/>
      <c r="D172" s="49">
        <f t="shared" si="120"/>
        <v>0</v>
      </c>
      <c r="E172" s="49">
        <f>Parametrit!$B$4-2024</f>
        <v>0</v>
      </c>
      <c r="F172" s="55"/>
      <c r="G172" s="55"/>
      <c r="H172" s="104" t="str">
        <f>IF('Investoinnit ennen 2024'!G172&gt;0,'Investoinnit ennen 2024'!G172,"")</f>
        <v/>
      </c>
      <c r="I172" s="57">
        <f>IF(N172="",(D172*(M172+O172))/1000,(D172*(N172+P172))/1000)</f>
        <v>0</v>
      </c>
      <c r="J172" s="49">
        <f t="shared" si="121"/>
        <v>0</v>
      </c>
      <c r="K172" s="49">
        <f t="shared" si="122"/>
        <v>0</v>
      </c>
      <c r="L172" s="49">
        <f>IF(N172="",(F172*(C172/100)*(M172+O172))/1000,(F172*(C172/100)*(N172+P172)/1000))</f>
        <v>0</v>
      </c>
      <c r="M172" s="50" cm="1">
        <f t="array" ref="M172">ROUND('Investoinnit ennen 2024'!K172*(Parametrit!$B$8/Parametrit!$B$7),_xlfn.IFS('2024'!U172=100,-2,'2024'!U172=10,-1))</f>
        <v>2500</v>
      </c>
      <c r="N172" s="50"/>
      <c r="O172" s="49"/>
      <c r="P172" s="49"/>
      <c r="Q172" s="52">
        <v>40</v>
      </c>
      <c r="R172" s="52">
        <v>55</v>
      </c>
      <c r="S172" s="31" t="str">
        <f>IF(AND(B172&gt;0,C172=""),"Ilmoita tuella rahoitettu osuus",IF(C172&gt;100,"Tuella rahoitettu osuus ei voi olla yli 100",IF(AND(B172&gt;0,H172=""),"Pitoaika puuttuu",IF(E172&gt;H172,"Keski-ikä ei voi olla suurempi kuin pitoaika",IF(AND(B172&gt;0,E172=""),"Keski-ikä puuttuu",IF(AND(B172&gt;0,OR(H172&lt;Q172,H172&gt;R172)),"Syötetty pitoaika ei ole pitoaikavälin sisällä","OK"))))))</f>
        <v>OK</v>
      </c>
      <c r="U172">
        <v>100</v>
      </c>
    </row>
    <row r="173" spans="1:21" ht="15.75" thickBot="1" x14ac:dyDescent="0.3">
      <c r="A173" s="3" t="s">
        <v>135</v>
      </c>
      <c r="B173" s="30"/>
      <c r="C173" s="101"/>
      <c r="D173" s="32"/>
      <c r="E173" s="32"/>
      <c r="F173" s="101"/>
      <c r="G173" s="101"/>
      <c r="H173" s="105"/>
      <c r="M173" s="23"/>
      <c r="N173" s="23"/>
      <c r="O173" s="22"/>
      <c r="P173" s="22"/>
      <c r="Q173" s="23"/>
      <c r="R173" s="23"/>
      <c r="S173"/>
    </row>
    <row r="174" spans="1:21" ht="15.75" thickBot="1" x14ac:dyDescent="0.3">
      <c r="A174" s="6" t="s">
        <v>136</v>
      </c>
      <c r="B174" s="30"/>
      <c r="C174" s="101"/>
      <c r="D174" s="32"/>
      <c r="E174" s="32"/>
      <c r="F174" s="101"/>
      <c r="G174" s="101"/>
      <c r="H174" s="105"/>
      <c r="M174" s="24"/>
      <c r="N174" s="24"/>
      <c r="O174" s="22"/>
      <c r="P174" s="22"/>
      <c r="Q174" s="24"/>
      <c r="R174" s="24"/>
      <c r="S174"/>
    </row>
    <row r="175" spans="1:21" ht="15.75" thickBot="1" x14ac:dyDescent="0.3">
      <c r="A175" s="38" t="s">
        <v>137</v>
      </c>
      <c r="B175" s="60">
        <f t="shared" ref="B175:B178" si="123">F175-G175</f>
        <v>0</v>
      </c>
      <c r="C175" s="55"/>
      <c r="D175" s="49">
        <f t="shared" ref="D175:D178" si="124">B175*C175/100</f>
        <v>0</v>
      </c>
      <c r="E175" s="49">
        <f>Parametrit!$B$4-2024</f>
        <v>0</v>
      </c>
      <c r="F175" s="55"/>
      <c r="G175" s="55"/>
      <c r="H175" s="104" t="str">
        <f>IF('Investoinnit ennen 2024'!G175&gt;0,'Investoinnit ennen 2024'!G175,"")</f>
        <v/>
      </c>
      <c r="I175" s="57">
        <f>IF(N175="",(D175*(M175+O175))/1000,(D175*(N175+P175))/1000)</f>
        <v>0</v>
      </c>
      <c r="J175" s="49">
        <f t="shared" ref="J175:J178" si="125">IF(D175=0,0,I175*(1-E175/H175))</f>
        <v>0</v>
      </c>
      <c r="K175" s="49">
        <f t="shared" ref="K175:K178" si="126">IF(I175=0,0,I175/H175)</f>
        <v>0</v>
      </c>
      <c r="L175" s="49">
        <f>IF(N175="",(F175*(C175/100)*(M175+O175))/1000,(F175*(C175/100)*(N175+P175)/1000))</f>
        <v>0</v>
      </c>
      <c r="M175" s="50" cm="1">
        <f t="array" ref="M175">ROUND('Investoinnit ennen 2024'!K175*(Parametrit!$B$8/Parametrit!$B$7),_xlfn.IFS('2024'!U175=100,-2,'2024'!U175=10,-1))</f>
        <v>1480</v>
      </c>
      <c r="N175" s="50"/>
      <c r="O175" s="49"/>
      <c r="P175" s="49"/>
      <c r="Q175" s="52">
        <v>35</v>
      </c>
      <c r="R175" s="52">
        <v>50</v>
      </c>
      <c r="S175" s="31" t="str">
        <f>IF(AND(B175&gt;0,C175=""),"Ilmoita tuella rahoitettu osuus",IF(C175&gt;100,"Tuella rahoitettu osuus ei voi olla yli 100",IF(AND(B175&gt;0,H175=""),"Pitoaika puuttuu",IF(E175&gt;H175,"Keski-ikä ei voi olla suurempi kuin pitoaika",IF(AND(B175&gt;0,E175=""),"Keski-ikä puuttuu",IF(AND(B175&gt;0,OR(H175&lt;Q175,H175&gt;R175)),"Syötetty pitoaika ei ole pitoaikavälin sisällä","OK"))))))</f>
        <v>OK</v>
      </c>
      <c r="U175">
        <v>10</v>
      </c>
    </row>
    <row r="176" spans="1:21" ht="15.75" thickBot="1" x14ac:dyDescent="0.3">
      <c r="A176" s="38" t="s">
        <v>138</v>
      </c>
      <c r="B176" s="60">
        <f t="shared" si="123"/>
        <v>0</v>
      </c>
      <c r="C176" s="55"/>
      <c r="D176" s="49">
        <f t="shared" si="124"/>
        <v>0</v>
      </c>
      <c r="E176" s="49">
        <f>Parametrit!$B$4-2024</f>
        <v>0</v>
      </c>
      <c r="F176" s="55"/>
      <c r="G176" s="55"/>
      <c r="H176" s="104" t="str">
        <f>IF('Investoinnit ennen 2024'!G176&gt;0,'Investoinnit ennen 2024'!G176,"")</f>
        <v/>
      </c>
      <c r="I176" s="57">
        <f>IF(N176="",(D176*(M176+O176))/1000,(D176*(N176+P176))/1000)</f>
        <v>0</v>
      </c>
      <c r="J176" s="49">
        <f t="shared" si="125"/>
        <v>0</v>
      </c>
      <c r="K176" s="49">
        <f t="shared" si="126"/>
        <v>0</v>
      </c>
      <c r="L176" s="49">
        <f>IF(N176="",(F176*(C176/100)*(M176+O176))/1000,(F176*(C176/100)*(N176+P176)/1000))</f>
        <v>0</v>
      </c>
      <c r="M176" s="50" cm="1">
        <f t="array" ref="M176">ROUND('Investoinnit ennen 2024'!K176*(Parametrit!$B$8/Parametrit!$B$7),_xlfn.IFS('2024'!U176=100,-2,'2024'!U176=10,-1))</f>
        <v>690</v>
      </c>
      <c r="N176" s="50"/>
      <c r="O176" s="49"/>
      <c r="P176" s="49"/>
      <c r="Q176" s="52">
        <v>35</v>
      </c>
      <c r="R176" s="52">
        <v>50</v>
      </c>
      <c r="S176" s="31" t="str">
        <f>IF(AND(B176&gt;0,C176=""),"Ilmoita tuella rahoitettu osuus",IF(C176&gt;100,"Tuella rahoitettu osuus ei voi olla yli 100",IF(AND(B176&gt;0,H176=""),"Pitoaika puuttuu",IF(E176&gt;H176,"Keski-ikä ei voi olla suurempi kuin pitoaika",IF(AND(B176&gt;0,E176=""),"Keski-ikä puuttuu",IF(AND(B176&gt;0,OR(H176&lt;Q176,H176&gt;R176)),"Syötetty pitoaika ei ole pitoaikavälin sisällä","OK"))))))</f>
        <v>OK</v>
      </c>
      <c r="U176">
        <v>10</v>
      </c>
    </row>
    <row r="177" spans="1:21" ht="15.75" thickBot="1" x14ac:dyDescent="0.3">
      <c r="A177" s="38" t="s">
        <v>139</v>
      </c>
      <c r="B177" s="60">
        <f t="shared" si="123"/>
        <v>0</v>
      </c>
      <c r="C177" s="55"/>
      <c r="D177" s="49">
        <f t="shared" si="124"/>
        <v>0</v>
      </c>
      <c r="E177" s="49">
        <f>Parametrit!$B$4-2024</f>
        <v>0</v>
      </c>
      <c r="F177" s="55"/>
      <c r="G177" s="55"/>
      <c r="H177" s="104" t="str">
        <f>IF('Investoinnit ennen 2024'!G177&gt;0,'Investoinnit ennen 2024'!G177,"")</f>
        <v/>
      </c>
      <c r="I177" s="57">
        <f>IF(N177="",(D177*(M177+O177))/1000,(D177*(N177+P177))/1000)</f>
        <v>0</v>
      </c>
      <c r="J177" s="49">
        <f t="shared" si="125"/>
        <v>0</v>
      </c>
      <c r="K177" s="49">
        <f t="shared" si="126"/>
        <v>0</v>
      </c>
      <c r="L177" s="49">
        <f>IF(N177="",(F177*(C177/100)*(M177+O177))/1000,(F177*(C177/100)*(N177+P177)/1000))</f>
        <v>0</v>
      </c>
      <c r="M177" s="50" cm="1">
        <f t="array" ref="M177">ROUND('Investoinnit ennen 2024'!K177*(Parametrit!$B$8/Parametrit!$B$7),_xlfn.IFS('2024'!U177=100,-2,'2024'!U177=10,-1))</f>
        <v>890</v>
      </c>
      <c r="N177" s="50"/>
      <c r="O177" s="49"/>
      <c r="P177" s="49"/>
      <c r="Q177" s="52">
        <v>35</v>
      </c>
      <c r="R177" s="52">
        <v>50</v>
      </c>
      <c r="S177" s="31" t="str">
        <f>IF(AND(B177&gt;0,C177=""),"Ilmoita tuella rahoitettu osuus",IF(C177&gt;100,"Tuella rahoitettu osuus ei voi olla yli 100",IF(AND(B177&gt;0,H177=""),"Pitoaika puuttuu",IF(E177&gt;H177,"Keski-ikä ei voi olla suurempi kuin pitoaika",IF(AND(B177&gt;0,E177=""),"Keski-ikä puuttuu",IF(AND(B177&gt;0,OR(H177&lt;Q177,H177&gt;R177)),"Syötetty pitoaika ei ole pitoaikavälin sisällä","OK"))))))</f>
        <v>OK</v>
      </c>
      <c r="U177">
        <v>10</v>
      </c>
    </row>
    <row r="178" spans="1:21" ht="15.75" thickBot="1" x14ac:dyDescent="0.3">
      <c r="A178" s="38" t="s">
        <v>140</v>
      </c>
      <c r="B178" s="60">
        <f t="shared" si="123"/>
        <v>0</v>
      </c>
      <c r="C178" s="55"/>
      <c r="D178" s="49">
        <f t="shared" si="124"/>
        <v>0</v>
      </c>
      <c r="E178" s="49">
        <f>Parametrit!$B$4-2024</f>
        <v>0</v>
      </c>
      <c r="F178" s="55"/>
      <c r="G178" s="55"/>
      <c r="H178" s="104" t="str">
        <f>IF('Investoinnit ennen 2024'!G178&gt;0,'Investoinnit ennen 2024'!G178,"")</f>
        <v/>
      </c>
      <c r="I178" s="57">
        <f>IF(N178="",(D178*(M178+O178))/1000,(D178*(N178+P178))/1000)</f>
        <v>0</v>
      </c>
      <c r="J178" s="49">
        <f t="shared" si="125"/>
        <v>0</v>
      </c>
      <c r="K178" s="49">
        <f t="shared" si="126"/>
        <v>0</v>
      </c>
      <c r="L178" s="49">
        <f>IF(N178="",(F178*(C178/100)*(M178+O178))/1000,(F178*(C178/100)*(N178+P178)/1000))</f>
        <v>0</v>
      </c>
      <c r="M178" s="50" cm="1">
        <f t="array" ref="M178">ROUND('Investoinnit ennen 2024'!K178*(Parametrit!$B$8/Parametrit!$B$7),_xlfn.IFS('2024'!U178=100,-2,'2024'!U178=10,-1))</f>
        <v>4570</v>
      </c>
      <c r="N178" s="50"/>
      <c r="O178" s="49"/>
      <c r="P178" s="49"/>
      <c r="Q178" s="52">
        <v>35</v>
      </c>
      <c r="R178" s="52">
        <v>50</v>
      </c>
      <c r="S178" s="31" t="str">
        <f>IF(AND(B178&gt;0,C178=""),"Ilmoita tuella rahoitettu osuus",IF(C178&gt;100,"Tuella rahoitettu osuus ei voi olla yli 100",IF(AND(B178&gt;0,H178=""),"Pitoaika puuttuu",IF(E178&gt;H178,"Keski-ikä ei voi olla suurempi kuin pitoaika",IF(AND(B178&gt;0,E178=""),"Keski-ikä puuttuu",IF(AND(B178&gt;0,OR(H178&lt;Q178,H178&gt;R178)),"Syötetty pitoaika ei ole pitoaikavälin sisällä","OK"))))))</f>
        <v>OK</v>
      </c>
      <c r="U178">
        <v>10</v>
      </c>
    </row>
    <row r="179" spans="1:21" ht="15.75" thickBot="1" x14ac:dyDescent="0.3">
      <c r="A179" s="7" t="s">
        <v>141</v>
      </c>
      <c r="B179" s="30"/>
      <c r="C179" s="101"/>
      <c r="D179" s="32"/>
      <c r="E179" s="32"/>
      <c r="F179" s="101"/>
      <c r="G179" s="101"/>
      <c r="H179" s="105"/>
      <c r="M179" s="24"/>
      <c r="N179" s="24"/>
      <c r="O179" s="22"/>
      <c r="P179" s="22"/>
      <c r="Q179" s="24"/>
      <c r="R179" s="24"/>
      <c r="S179"/>
    </row>
    <row r="180" spans="1:21" ht="15.75" thickBot="1" x14ac:dyDescent="0.3">
      <c r="A180" s="38" t="s">
        <v>142</v>
      </c>
      <c r="B180" s="60">
        <f t="shared" ref="B180:B181" si="127">F180-G180</f>
        <v>0</v>
      </c>
      <c r="C180" s="55"/>
      <c r="D180" s="49">
        <f t="shared" ref="D180:D181" si="128">B180*C180/100</f>
        <v>0</v>
      </c>
      <c r="E180" s="49">
        <f>Parametrit!$B$4-2024</f>
        <v>0</v>
      </c>
      <c r="F180" s="55"/>
      <c r="G180" s="55"/>
      <c r="H180" s="104" t="str">
        <f>IF('Investoinnit ennen 2024'!G180&gt;0,'Investoinnit ennen 2024'!G180,"")</f>
        <v/>
      </c>
      <c r="I180" s="57">
        <f>IF(N180="",(D180*(M180+O180))/1000,(D180*(N180+P180))/1000)</f>
        <v>0</v>
      </c>
      <c r="J180" s="49">
        <f t="shared" ref="J180:J181" si="129">IF(D180=0,0,I180*(1-E180/H180))</f>
        <v>0</v>
      </c>
      <c r="K180" s="49">
        <f t="shared" ref="K180:K181" si="130">IF(I180=0,0,I180/H180)</f>
        <v>0</v>
      </c>
      <c r="L180" s="49">
        <f>IF(N180="",(F180*(C180/100)*(M180+O180))/1000,(F180*(C180/100)*(N180+P180)/1000))</f>
        <v>0</v>
      </c>
      <c r="M180" s="50" cm="1">
        <f t="array" ref="M180">ROUND('Investoinnit ennen 2024'!K180*(Parametrit!$B$8/Parametrit!$B$7),_xlfn.IFS('2024'!U180=100,-2,'2024'!U180=10,-1))</f>
        <v>690</v>
      </c>
      <c r="N180" s="50"/>
      <c r="O180" s="49"/>
      <c r="P180" s="49"/>
      <c r="Q180" s="52">
        <v>35</v>
      </c>
      <c r="R180" s="52">
        <v>50</v>
      </c>
      <c r="S180" s="31" t="str">
        <f>IF(AND(B180&gt;0,C180=""),"Ilmoita tuella rahoitettu osuus",IF(C180&gt;100,"Tuella rahoitettu osuus ei voi olla yli 100",IF(AND(B180&gt;0,H180=""),"Pitoaika puuttuu",IF(E180&gt;H180,"Keski-ikä ei voi olla suurempi kuin pitoaika",IF(AND(B180&gt;0,E180=""),"Keski-ikä puuttuu",IF(AND(B180&gt;0,OR(H180&lt;Q180,H180&gt;R180)),"Syötetty pitoaika ei ole pitoaikavälin sisällä","OK"))))))</f>
        <v>OK</v>
      </c>
      <c r="U180">
        <v>10</v>
      </c>
    </row>
    <row r="181" spans="1:21" ht="15.75" thickBot="1" x14ac:dyDescent="0.3">
      <c r="A181" s="38" t="s">
        <v>143</v>
      </c>
      <c r="B181" s="60">
        <f t="shared" si="127"/>
        <v>0</v>
      </c>
      <c r="C181" s="55"/>
      <c r="D181" s="49">
        <f t="shared" si="128"/>
        <v>0</v>
      </c>
      <c r="E181" s="49">
        <f>Parametrit!$B$4-2024</f>
        <v>0</v>
      </c>
      <c r="F181" s="55"/>
      <c r="G181" s="55"/>
      <c r="H181" s="104" t="str">
        <f>IF('Investoinnit ennen 2024'!G181&gt;0,'Investoinnit ennen 2024'!G181,"")</f>
        <v/>
      </c>
      <c r="I181" s="57">
        <f>IF(N181="",(D181*(M181+O181))/1000,(D181*(N181+P181))/1000)</f>
        <v>0</v>
      </c>
      <c r="J181" s="49">
        <f t="shared" si="129"/>
        <v>0</v>
      </c>
      <c r="K181" s="49">
        <f t="shared" si="130"/>
        <v>0</v>
      </c>
      <c r="L181" s="49">
        <f>IF(N181="",(F181*(C181/100)*(M181+O181))/1000,(F181*(C181/100)*(N181+P181)/1000))</f>
        <v>0</v>
      </c>
      <c r="M181" s="50" cm="1">
        <f t="array" ref="M181">ROUND('Investoinnit ennen 2024'!K181*(Parametrit!$B$8/Parametrit!$B$7),_xlfn.IFS('2024'!U181=100,-2,'2024'!U181=10,-1))</f>
        <v>1460</v>
      </c>
      <c r="N181" s="50"/>
      <c r="O181" s="49"/>
      <c r="P181" s="49"/>
      <c r="Q181" s="52">
        <v>35</v>
      </c>
      <c r="R181" s="52">
        <v>50</v>
      </c>
      <c r="S181" s="31" t="str">
        <f>IF(AND(B181&gt;0,C181=""),"Ilmoita tuella rahoitettu osuus",IF(C181&gt;100,"Tuella rahoitettu osuus ei voi olla yli 100",IF(AND(B181&gt;0,H181=""),"Pitoaika puuttuu",IF(E181&gt;H181,"Keski-ikä ei voi olla suurempi kuin pitoaika",IF(AND(B181&gt;0,E181=""),"Keski-ikä puuttuu",IF(AND(B181&gt;0,OR(H181&lt;Q181,H181&gt;R181)),"Syötetty pitoaika ei ole pitoaikavälin sisällä","OK"))))))</f>
        <v>OK</v>
      </c>
      <c r="U181">
        <v>10</v>
      </c>
    </row>
    <row r="182" spans="1:21" ht="15.75" thickBot="1" x14ac:dyDescent="0.3">
      <c r="A182" s="6" t="s">
        <v>144</v>
      </c>
      <c r="B182" s="30"/>
      <c r="C182" s="101"/>
      <c r="D182" s="32"/>
      <c r="E182" s="32"/>
      <c r="F182" s="101"/>
      <c r="G182" s="101"/>
      <c r="H182" s="105"/>
      <c r="M182" s="24"/>
      <c r="N182" s="24"/>
      <c r="O182" s="22"/>
      <c r="P182" s="22"/>
      <c r="Q182" s="24"/>
      <c r="R182" s="24"/>
      <c r="S182"/>
    </row>
    <row r="183" spans="1:21" ht="15.75" thickBot="1" x14ac:dyDescent="0.3">
      <c r="A183" s="38" t="s">
        <v>145</v>
      </c>
      <c r="B183" s="60">
        <f t="shared" ref="B183:B186" si="131">F183-G183</f>
        <v>0</v>
      </c>
      <c r="C183" s="55"/>
      <c r="D183" s="49">
        <f t="shared" ref="D183:D186" si="132">B183*C183/100</f>
        <v>0</v>
      </c>
      <c r="E183" s="49">
        <f>Parametrit!$B$4-2024</f>
        <v>0</v>
      </c>
      <c r="F183" s="55"/>
      <c r="G183" s="55"/>
      <c r="H183" s="104" t="str">
        <f>IF('Investoinnit ennen 2024'!G183&gt;0,'Investoinnit ennen 2024'!G183,"")</f>
        <v/>
      </c>
      <c r="I183" s="57">
        <f>IF(N183="",(D183*(M183+O183))/1000,(D183*(N183+P183))/1000)</f>
        <v>0</v>
      </c>
      <c r="J183" s="49">
        <f t="shared" ref="J183:J186" si="133">IF(D183=0,0,I183*(1-E183/H183))</f>
        <v>0</v>
      </c>
      <c r="K183" s="49">
        <f t="shared" ref="K183:K186" si="134">IF(I183=0,0,I183/H183)</f>
        <v>0</v>
      </c>
      <c r="L183" s="49">
        <f>IF(N183="",(F183*(C183/100)*(M183+O183))/1000,(F183*(C183/100)*(N183+P183)/1000))</f>
        <v>0</v>
      </c>
      <c r="M183" s="50" cm="1">
        <f t="array" ref="M183">ROUND('Investoinnit ennen 2024'!K183*(Parametrit!$B$8/Parametrit!$B$7),_xlfn.IFS('2024'!U183=100,-2,'2024'!U183=10,-1))</f>
        <v>950</v>
      </c>
      <c r="N183" s="50"/>
      <c r="O183" s="49"/>
      <c r="P183" s="49"/>
      <c r="Q183" s="52">
        <v>35</v>
      </c>
      <c r="R183" s="52">
        <v>50</v>
      </c>
      <c r="S183" s="31" t="str">
        <f>IF(AND(B183&gt;0,C183=""),"Ilmoita tuella rahoitettu osuus",IF(C183&gt;100,"Tuella rahoitettu osuus ei voi olla yli 100",IF(AND(B183&gt;0,H183=""),"Pitoaika puuttuu",IF(E183&gt;H183,"Keski-ikä ei voi olla suurempi kuin pitoaika",IF(AND(B183&gt;0,E183=""),"Keski-ikä puuttuu",IF(AND(B183&gt;0,OR(H183&lt;Q183,H183&gt;R183)),"Syötetty pitoaika ei ole pitoaikavälin sisällä","OK"))))))</f>
        <v>OK</v>
      </c>
      <c r="U183">
        <v>10</v>
      </c>
    </row>
    <row r="184" spans="1:21" ht="15.75" thickBot="1" x14ac:dyDescent="0.3">
      <c r="A184" s="38" t="s">
        <v>146</v>
      </c>
      <c r="B184" s="60">
        <f t="shared" si="131"/>
        <v>0</v>
      </c>
      <c r="C184" s="55"/>
      <c r="D184" s="49">
        <f t="shared" si="132"/>
        <v>0</v>
      </c>
      <c r="E184" s="49">
        <f>Parametrit!$B$4-2024</f>
        <v>0</v>
      </c>
      <c r="F184" s="55"/>
      <c r="G184" s="55"/>
      <c r="H184" s="104" t="str">
        <f>IF('Investoinnit ennen 2024'!G184&gt;0,'Investoinnit ennen 2024'!G184,"")</f>
        <v/>
      </c>
      <c r="I184" s="57">
        <f>IF(N184="",(D184*(M184+O184))/1000,(D184*(N184+P184))/1000)</f>
        <v>0</v>
      </c>
      <c r="J184" s="49">
        <f t="shared" si="133"/>
        <v>0</v>
      </c>
      <c r="K184" s="49">
        <f t="shared" si="134"/>
        <v>0</v>
      </c>
      <c r="L184" s="49">
        <f>IF(N184="",(F184*(C184/100)*(M184+O184))/1000,(F184*(C184/100)*(N184+P184)/1000))</f>
        <v>0</v>
      </c>
      <c r="M184" s="50" cm="1">
        <f t="array" ref="M184">ROUND('Investoinnit ennen 2024'!K184*(Parametrit!$B$8/Parametrit!$B$7),_xlfn.IFS('2024'!U184=100,-2,'2024'!U184=10,-1))</f>
        <v>1360</v>
      </c>
      <c r="N184" s="50"/>
      <c r="O184" s="49"/>
      <c r="P184" s="49"/>
      <c r="Q184" s="52">
        <v>35</v>
      </c>
      <c r="R184" s="52">
        <v>50</v>
      </c>
      <c r="S184" s="31" t="str">
        <f>IF(AND(B184&gt;0,C184=""),"Ilmoita tuella rahoitettu osuus",IF(C184&gt;100,"Tuella rahoitettu osuus ei voi olla yli 100",IF(AND(B184&gt;0,H184=""),"Pitoaika puuttuu",IF(E184&gt;H184,"Keski-ikä ei voi olla suurempi kuin pitoaika",IF(AND(B184&gt;0,E184=""),"Keski-ikä puuttuu",IF(AND(B184&gt;0,OR(H184&lt;Q184,H184&gt;R184)),"Syötetty pitoaika ei ole pitoaikavälin sisällä","OK"))))))</f>
        <v>OK</v>
      </c>
      <c r="U184">
        <v>10</v>
      </c>
    </row>
    <row r="185" spans="1:21" ht="15.75" thickBot="1" x14ac:dyDescent="0.3">
      <c r="A185" s="38" t="s">
        <v>147</v>
      </c>
      <c r="B185" s="60">
        <f t="shared" si="131"/>
        <v>0</v>
      </c>
      <c r="C185" s="55"/>
      <c r="D185" s="49">
        <f t="shared" si="132"/>
        <v>0</v>
      </c>
      <c r="E185" s="49">
        <f>Parametrit!$B$4-2024</f>
        <v>0</v>
      </c>
      <c r="F185" s="55"/>
      <c r="G185" s="55"/>
      <c r="H185" s="104" t="str">
        <f>IF('Investoinnit ennen 2024'!G185&gt;0,'Investoinnit ennen 2024'!G185,"")</f>
        <v/>
      </c>
      <c r="I185" s="57">
        <f>IF(N185="",(D185*(M185+O185))/1000,(D185*(N185+P185))/1000)</f>
        <v>0</v>
      </c>
      <c r="J185" s="49">
        <f t="shared" si="133"/>
        <v>0</v>
      </c>
      <c r="K185" s="49">
        <f t="shared" si="134"/>
        <v>0</v>
      </c>
      <c r="L185" s="49">
        <f>IF(N185="",(F185*(C185/100)*(M185+O185))/1000,(F185*(C185/100)*(N185+P185)/1000))</f>
        <v>0</v>
      </c>
      <c r="M185" s="50" cm="1">
        <f t="array" ref="M185">ROUND('Investoinnit ennen 2024'!K185*(Parametrit!$B$8/Parametrit!$B$7),_xlfn.IFS('2024'!U185=100,-2,'2024'!U185=10,-1))</f>
        <v>1480</v>
      </c>
      <c r="N185" s="50"/>
      <c r="O185" s="49"/>
      <c r="P185" s="49"/>
      <c r="Q185" s="52">
        <v>35</v>
      </c>
      <c r="R185" s="52">
        <v>50</v>
      </c>
      <c r="S185" s="31" t="str">
        <f>IF(AND(B185&gt;0,C185=""),"Ilmoita tuella rahoitettu osuus",IF(C185&gt;100,"Tuella rahoitettu osuus ei voi olla yli 100",IF(AND(B185&gt;0,H185=""),"Pitoaika puuttuu",IF(E185&gt;H185,"Keski-ikä ei voi olla suurempi kuin pitoaika",IF(AND(B185&gt;0,E185=""),"Keski-ikä puuttuu",IF(AND(B185&gt;0,OR(H185&lt;Q185,H185&gt;R185)),"Syötetty pitoaika ei ole pitoaikavälin sisällä","OK"))))))</f>
        <v>OK</v>
      </c>
      <c r="U185">
        <v>10</v>
      </c>
    </row>
    <row r="186" spans="1:21" ht="15.75" thickBot="1" x14ac:dyDescent="0.3">
      <c r="A186" s="38" t="s">
        <v>148</v>
      </c>
      <c r="B186" s="60">
        <f t="shared" si="131"/>
        <v>0</v>
      </c>
      <c r="C186" s="55"/>
      <c r="D186" s="49">
        <f t="shared" si="132"/>
        <v>0</v>
      </c>
      <c r="E186" s="49">
        <f>Parametrit!$B$4-2024</f>
        <v>0</v>
      </c>
      <c r="F186" s="55"/>
      <c r="G186" s="55"/>
      <c r="H186" s="104" t="str">
        <f>IF('Investoinnit ennen 2024'!G186&gt;0,'Investoinnit ennen 2024'!G186,"")</f>
        <v/>
      </c>
      <c r="I186" s="57">
        <f>IF(N186="",(D186*(M186+O186))/1000,(D186*(N186+P186))/1000)</f>
        <v>0</v>
      </c>
      <c r="J186" s="49">
        <f t="shared" si="133"/>
        <v>0</v>
      </c>
      <c r="K186" s="49">
        <f t="shared" si="134"/>
        <v>0</v>
      </c>
      <c r="L186" s="49">
        <f>IF(N186="",(F186*(C186/100)*(M186+O186))/1000,(F186*(C186/100)*(N186+P186)/1000))</f>
        <v>0</v>
      </c>
      <c r="M186" s="50" cm="1">
        <f t="array" ref="M186">ROUND('Investoinnit ennen 2024'!K186*(Parametrit!$B$8/Parametrit!$B$7),_xlfn.IFS('2024'!U186=100,-2,'2024'!U186=10,-1))</f>
        <v>1960</v>
      </c>
      <c r="N186" s="50"/>
      <c r="O186" s="49"/>
      <c r="P186" s="49"/>
      <c r="Q186" s="52">
        <v>35</v>
      </c>
      <c r="R186" s="52">
        <v>50</v>
      </c>
      <c r="S186" s="31" t="str">
        <f>IF(AND(B186&gt;0,C186=""),"Ilmoita tuella rahoitettu osuus",IF(C186&gt;100,"Tuella rahoitettu osuus ei voi olla yli 100",IF(AND(B186&gt;0,H186=""),"Pitoaika puuttuu",IF(E186&gt;H186,"Keski-ikä ei voi olla suurempi kuin pitoaika",IF(AND(B186&gt;0,E186=""),"Keski-ikä puuttuu",IF(AND(B186&gt;0,OR(H186&lt;Q186,H186&gt;R186)),"Syötetty pitoaika ei ole pitoaikavälin sisällä","OK"))))))</f>
        <v>OK</v>
      </c>
      <c r="U186">
        <v>10</v>
      </c>
    </row>
    <row r="187" spans="1:21" ht="15.75" thickBot="1" x14ac:dyDescent="0.3">
      <c r="A187" s="6" t="s">
        <v>149</v>
      </c>
      <c r="B187" s="30"/>
      <c r="C187" s="101"/>
      <c r="D187" s="32"/>
      <c r="E187" s="32"/>
      <c r="F187" s="101"/>
      <c r="G187" s="101"/>
      <c r="H187" s="105"/>
      <c r="M187" s="24"/>
      <c r="N187" s="24"/>
      <c r="O187" s="22"/>
      <c r="P187" s="22"/>
      <c r="Q187" s="24"/>
      <c r="R187" s="24"/>
      <c r="S187"/>
    </row>
    <row r="188" spans="1:21" ht="15.75" thickBot="1" x14ac:dyDescent="0.3">
      <c r="A188" s="38" t="s">
        <v>150</v>
      </c>
      <c r="B188" s="60">
        <f t="shared" ref="B188:B189" si="135">F188-G188</f>
        <v>0</v>
      </c>
      <c r="C188" s="55"/>
      <c r="D188" s="49">
        <f t="shared" ref="D188:D189" si="136">B188*C188/100</f>
        <v>0</v>
      </c>
      <c r="E188" s="49">
        <f>Parametrit!$B$4-2024</f>
        <v>0</v>
      </c>
      <c r="F188" s="55"/>
      <c r="G188" s="55"/>
      <c r="H188" s="104" t="str">
        <f>IF('Investoinnit ennen 2024'!G188&gt;0,'Investoinnit ennen 2024'!G188,"")</f>
        <v/>
      </c>
      <c r="I188" s="57">
        <f>IF(N188="",(D188*(M188+O188))/1000,(D188*(N188+P188))/1000)</f>
        <v>0</v>
      </c>
      <c r="J188" s="49">
        <f t="shared" ref="J188:J189" si="137">IF(D188=0,0,I188*(1-E188/H188))</f>
        <v>0</v>
      </c>
      <c r="K188" s="49">
        <f t="shared" ref="K188:K189" si="138">IF(I188=0,0,I188/H188)</f>
        <v>0</v>
      </c>
      <c r="L188" s="49">
        <f>IF(N188="",(F188*(C188/100)*(M188+O188))/1000,(F188*(C188/100)*(N188+P188)/1000))</f>
        <v>0</v>
      </c>
      <c r="M188" s="50" cm="1">
        <f t="array" ref="M188">ROUND('Investoinnit ennen 2024'!K188*(Parametrit!$B$8/Parametrit!$B$7),_xlfn.IFS('2024'!U188=100,-2,'2024'!U188=10,-1))</f>
        <v>1060</v>
      </c>
      <c r="N188" s="50"/>
      <c r="O188" s="49"/>
      <c r="P188" s="49"/>
      <c r="Q188" s="52">
        <v>35</v>
      </c>
      <c r="R188" s="52">
        <v>50</v>
      </c>
      <c r="S188" s="31" t="str">
        <f>IF(AND(B188&gt;0,C188=""),"Ilmoita tuella rahoitettu osuus",IF(C188&gt;100,"Tuella rahoitettu osuus ei voi olla yli 100",IF(AND(B188&gt;0,H188=""),"Pitoaika puuttuu",IF(E188&gt;H188,"Keski-ikä ei voi olla suurempi kuin pitoaika",IF(AND(B188&gt;0,E188=""),"Keski-ikä puuttuu",IF(AND(B188&gt;0,OR(H188&lt;Q188,H188&gt;R188)),"Syötetty pitoaika ei ole pitoaikavälin sisällä","OK"))))))</f>
        <v>OK</v>
      </c>
      <c r="U188">
        <v>10</v>
      </c>
    </row>
    <row r="189" spans="1:21" ht="15.75" thickBot="1" x14ac:dyDescent="0.3">
      <c r="A189" s="38" t="s">
        <v>151</v>
      </c>
      <c r="B189" s="60">
        <f t="shared" si="135"/>
        <v>0</v>
      </c>
      <c r="C189" s="55"/>
      <c r="D189" s="49">
        <f t="shared" si="136"/>
        <v>0</v>
      </c>
      <c r="E189" s="49">
        <f>Parametrit!$B$4-2024</f>
        <v>0</v>
      </c>
      <c r="F189" s="55"/>
      <c r="G189" s="55"/>
      <c r="H189" s="104" t="str">
        <f>IF('Investoinnit ennen 2024'!G189&gt;0,'Investoinnit ennen 2024'!G189,"")</f>
        <v/>
      </c>
      <c r="I189" s="57">
        <f>IF(N189="",(D189*(M189+O189))/1000,(D189*(N189+P189))/1000)</f>
        <v>0</v>
      </c>
      <c r="J189" s="49">
        <f t="shared" si="137"/>
        <v>0</v>
      </c>
      <c r="K189" s="49">
        <f t="shared" si="138"/>
        <v>0</v>
      </c>
      <c r="L189" s="49">
        <f>IF(N189="",(F189*(C189/100)*(M189+O189))/1000,(F189*(C189/100)*(N189+P189)/1000))</f>
        <v>0</v>
      </c>
      <c r="M189" s="50" cm="1">
        <f t="array" ref="M189">ROUND('Investoinnit ennen 2024'!K189*(Parametrit!$B$8/Parametrit!$B$7),_xlfn.IFS('2024'!U189=100,-2,'2024'!U189=10,-1))</f>
        <v>4250</v>
      </c>
      <c r="N189" s="50"/>
      <c r="O189" s="49"/>
      <c r="P189" s="49"/>
      <c r="Q189" s="52">
        <v>35</v>
      </c>
      <c r="R189" s="52">
        <v>50</v>
      </c>
      <c r="S189" s="31" t="str">
        <f>IF(AND(B189&gt;0,C189=""),"Ilmoita tuella rahoitettu osuus",IF(C189&gt;100,"Tuella rahoitettu osuus ei voi olla yli 100",IF(AND(B189&gt;0,H189=""),"Pitoaika puuttuu",IF(E189&gt;H189,"Keski-ikä ei voi olla suurempi kuin pitoaika",IF(AND(B189&gt;0,E189=""),"Keski-ikä puuttuu",IF(AND(B189&gt;0,OR(H189&lt;Q189,H189&gt;R189)),"Syötetty pitoaika ei ole pitoaikavälin sisällä","OK"))))))</f>
        <v>OK</v>
      </c>
      <c r="U189">
        <v>10</v>
      </c>
    </row>
    <row r="190" spans="1:21" ht="15.75" thickBot="1" x14ac:dyDescent="0.3">
      <c r="A190" s="4" t="s">
        <v>152</v>
      </c>
      <c r="B190" s="30"/>
      <c r="C190" s="101"/>
      <c r="D190" s="32"/>
      <c r="E190" s="32"/>
      <c r="F190" s="101"/>
      <c r="G190" s="101"/>
      <c r="H190" s="105"/>
      <c r="M190" s="23"/>
      <c r="N190" s="23"/>
      <c r="O190" s="22"/>
      <c r="P190" s="22"/>
      <c r="Q190" s="23"/>
      <c r="R190" s="23"/>
      <c r="S190"/>
    </row>
    <row r="191" spans="1:21" ht="15.75" thickBot="1" x14ac:dyDescent="0.3">
      <c r="A191" s="9" t="s">
        <v>153</v>
      </c>
      <c r="B191" s="30"/>
      <c r="C191" s="101"/>
      <c r="D191" s="32"/>
      <c r="E191" s="32"/>
      <c r="F191" s="101"/>
      <c r="G191" s="101"/>
      <c r="H191" s="105"/>
      <c r="M191" s="24"/>
      <c r="N191" s="24"/>
      <c r="O191" s="22"/>
      <c r="P191" s="22"/>
      <c r="Q191" s="24"/>
      <c r="R191" s="24"/>
      <c r="S191"/>
    </row>
    <row r="192" spans="1:21" ht="15.75" thickBot="1" x14ac:dyDescent="0.3">
      <c r="A192" s="38" t="s">
        <v>154</v>
      </c>
      <c r="B192" s="60">
        <f t="shared" ref="B192:B201" si="139">F192-G192</f>
        <v>0</v>
      </c>
      <c r="C192" s="55"/>
      <c r="D192" s="49">
        <f t="shared" ref="D192:D201" si="140">B192*C192/100</f>
        <v>0</v>
      </c>
      <c r="E192" s="49">
        <f>Parametrit!$B$4-2024</f>
        <v>0</v>
      </c>
      <c r="F192" s="55"/>
      <c r="G192" s="55"/>
      <c r="H192" s="104" t="str">
        <f>IF('Investoinnit ennen 2024'!G192&gt;0,'Investoinnit ennen 2024'!G192,"")</f>
        <v/>
      </c>
      <c r="I192" s="57">
        <f t="shared" ref="I192:I201" si="141">IF(N192="",(D192*(M192+O192))/1000,(D192*(N192+P192))/1000)</f>
        <v>0</v>
      </c>
      <c r="J192" s="49">
        <f t="shared" ref="J192:J201" si="142">IF(D192=0,0,I192*(1-E192/H192))</f>
        <v>0</v>
      </c>
      <c r="K192" s="49">
        <f t="shared" ref="K192:K201" si="143">IF(I192=0,0,I192/H192)</f>
        <v>0</v>
      </c>
      <c r="L192" s="49">
        <f t="shared" ref="L192:L201" si="144">IF(N192="",(F192*(C192/100)*(M192+O192))/1000,(F192*(C192/100)*(N192+P192)/1000))</f>
        <v>0</v>
      </c>
      <c r="M192" s="50" cm="1">
        <f t="array" ref="M192">ROUND('Investoinnit ennen 2024'!K192*(Parametrit!$B$8/Parametrit!$B$7),_xlfn.IFS('2024'!U192=100,-2,'2024'!U192=10,-1))</f>
        <v>8100</v>
      </c>
      <c r="N192" s="50"/>
      <c r="O192" s="49"/>
      <c r="P192" s="49"/>
      <c r="Q192" s="52">
        <v>35</v>
      </c>
      <c r="R192" s="52">
        <v>50</v>
      </c>
      <c r="S192" s="31" t="str">
        <f t="shared" ref="S192:S201" si="145">IF(AND(B192&gt;0,C192=""),"Ilmoita tuella rahoitettu osuus",IF(C192&gt;100,"Tuella rahoitettu osuus ei voi olla yli 100",IF(AND(B192&gt;0,H192=""),"Pitoaika puuttuu",IF(E192&gt;H192,"Keski-ikä ei voi olla suurempi kuin pitoaika",IF(AND(B192&gt;0,E192=""),"Keski-ikä puuttuu",IF(AND(B192&gt;0,OR(H192&lt;Q192,H192&gt;R192)),"Syötetty pitoaika ei ole pitoaikavälin sisällä","OK"))))))</f>
        <v>OK</v>
      </c>
      <c r="U192">
        <v>100</v>
      </c>
    </row>
    <row r="193" spans="1:21" ht="15.75" thickBot="1" x14ac:dyDescent="0.3">
      <c r="A193" s="38" t="s">
        <v>155</v>
      </c>
      <c r="B193" s="60">
        <f t="shared" si="139"/>
        <v>0</v>
      </c>
      <c r="C193" s="55"/>
      <c r="D193" s="49">
        <f t="shared" si="140"/>
        <v>0</v>
      </c>
      <c r="E193" s="49">
        <f>Parametrit!$B$4-2024</f>
        <v>0</v>
      </c>
      <c r="F193" s="55"/>
      <c r="G193" s="55"/>
      <c r="H193" s="104" t="str">
        <f>IF('Investoinnit ennen 2024'!G193&gt;0,'Investoinnit ennen 2024'!G193,"")</f>
        <v/>
      </c>
      <c r="I193" s="57">
        <f t="shared" si="141"/>
        <v>0</v>
      </c>
      <c r="J193" s="49">
        <f t="shared" si="142"/>
        <v>0</v>
      </c>
      <c r="K193" s="49">
        <f t="shared" si="143"/>
        <v>0</v>
      </c>
      <c r="L193" s="49">
        <f t="shared" si="144"/>
        <v>0</v>
      </c>
      <c r="M193" s="50" cm="1">
        <f t="array" ref="M193">ROUND('Investoinnit ennen 2024'!K193*(Parametrit!$B$8/Parametrit!$B$7),_xlfn.IFS('2024'!U193=100,-2,'2024'!U193=10,-1))</f>
        <v>14100</v>
      </c>
      <c r="N193" s="50"/>
      <c r="O193" s="49"/>
      <c r="P193" s="49"/>
      <c r="Q193" s="52">
        <v>35</v>
      </c>
      <c r="R193" s="52">
        <v>50</v>
      </c>
      <c r="S193" s="31" t="str">
        <f t="shared" si="145"/>
        <v>OK</v>
      </c>
      <c r="U193">
        <v>100</v>
      </c>
    </row>
    <row r="194" spans="1:21" ht="15.75" thickBot="1" x14ac:dyDescent="0.3">
      <c r="A194" s="38" t="s">
        <v>156</v>
      </c>
      <c r="B194" s="60">
        <f t="shared" si="139"/>
        <v>0</v>
      </c>
      <c r="C194" s="55"/>
      <c r="D194" s="49">
        <f t="shared" si="140"/>
        <v>0</v>
      </c>
      <c r="E194" s="49">
        <f>Parametrit!$B$4-2024</f>
        <v>0</v>
      </c>
      <c r="F194" s="55"/>
      <c r="G194" s="55"/>
      <c r="H194" s="104" t="str">
        <f>IF('Investoinnit ennen 2024'!G194&gt;0,'Investoinnit ennen 2024'!G194,"")</f>
        <v/>
      </c>
      <c r="I194" s="57">
        <f t="shared" si="141"/>
        <v>0</v>
      </c>
      <c r="J194" s="49">
        <f t="shared" si="142"/>
        <v>0</v>
      </c>
      <c r="K194" s="49">
        <f t="shared" si="143"/>
        <v>0</v>
      </c>
      <c r="L194" s="49">
        <f t="shared" si="144"/>
        <v>0</v>
      </c>
      <c r="M194" s="50" cm="1">
        <f t="array" ref="M194">ROUND('Investoinnit ennen 2024'!K194*(Parametrit!$B$8/Parametrit!$B$7),_xlfn.IFS('2024'!U194=100,-2,'2024'!U194=10,-1))</f>
        <v>15700</v>
      </c>
      <c r="N194" s="50"/>
      <c r="O194" s="49"/>
      <c r="P194" s="49"/>
      <c r="Q194" s="52">
        <v>35</v>
      </c>
      <c r="R194" s="52">
        <v>50</v>
      </c>
      <c r="S194" s="31" t="str">
        <f t="shared" si="145"/>
        <v>OK</v>
      </c>
      <c r="U194">
        <v>100</v>
      </c>
    </row>
    <row r="195" spans="1:21" ht="15.75" thickBot="1" x14ac:dyDescent="0.3">
      <c r="A195" s="38" t="s">
        <v>157</v>
      </c>
      <c r="B195" s="60">
        <f t="shared" si="139"/>
        <v>0</v>
      </c>
      <c r="C195" s="55"/>
      <c r="D195" s="49">
        <f t="shared" si="140"/>
        <v>0</v>
      </c>
      <c r="E195" s="49">
        <f>Parametrit!$B$4-2024</f>
        <v>0</v>
      </c>
      <c r="F195" s="55"/>
      <c r="G195" s="55"/>
      <c r="H195" s="104" t="str">
        <f>IF('Investoinnit ennen 2024'!G195&gt;0,'Investoinnit ennen 2024'!G195,"")</f>
        <v/>
      </c>
      <c r="I195" s="57">
        <f t="shared" si="141"/>
        <v>0</v>
      </c>
      <c r="J195" s="49">
        <f t="shared" si="142"/>
        <v>0</v>
      </c>
      <c r="K195" s="49">
        <f t="shared" si="143"/>
        <v>0</v>
      </c>
      <c r="L195" s="49">
        <f t="shared" si="144"/>
        <v>0</v>
      </c>
      <c r="M195" s="50" cm="1">
        <f t="array" ref="M195">ROUND('Investoinnit ennen 2024'!K195*(Parametrit!$B$8/Parametrit!$B$7),_xlfn.IFS('2024'!U195=100,-2,'2024'!U195=10,-1))</f>
        <v>17600</v>
      </c>
      <c r="N195" s="50"/>
      <c r="O195" s="49"/>
      <c r="P195" s="49"/>
      <c r="Q195" s="52">
        <v>35</v>
      </c>
      <c r="R195" s="52">
        <v>50</v>
      </c>
      <c r="S195" s="31" t="str">
        <f t="shared" si="145"/>
        <v>OK</v>
      </c>
      <c r="U195">
        <v>100</v>
      </c>
    </row>
    <row r="196" spans="1:21" ht="15.75" thickBot="1" x14ac:dyDescent="0.3">
      <c r="A196" s="38" t="s">
        <v>158</v>
      </c>
      <c r="B196" s="60">
        <f t="shared" si="139"/>
        <v>0</v>
      </c>
      <c r="C196" s="55"/>
      <c r="D196" s="49">
        <f t="shared" si="140"/>
        <v>0</v>
      </c>
      <c r="E196" s="49">
        <f>Parametrit!$B$4-2024</f>
        <v>0</v>
      </c>
      <c r="F196" s="55"/>
      <c r="G196" s="55"/>
      <c r="H196" s="104" t="str">
        <f>IF('Investoinnit ennen 2024'!G196&gt;0,'Investoinnit ennen 2024'!G196,"")</f>
        <v/>
      </c>
      <c r="I196" s="57">
        <f t="shared" si="141"/>
        <v>0</v>
      </c>
      <c r="J196" s="49">
        <f t="shared" si="142"/>
        <v>0</v>
      </c>
      <c r="K196" s="49">
        <f t="shared" si="143"/>
        <v>0</v>
      </c>
      <c r="L196" s="49">
        <f t="shared" si="144"/>
        <v>0</v>
      </c>
      <c r="M196" s="50" cm="1">
        <f t="array" ref="M196">ROUND('Investoinnit ennen 2024'!K196*(Parametrit!$B$8/Parametrit!$B$7),_xlfn.IFS('2024'!U196=100,-2,'2024'!U196=10,-1))</f>
        <v>20700</v>
      </c>
      <c r="N196" s="50"/>
      <c r="O196" s="49"/>
      <c r="P196" s="49"/>
      <c r="Q196" s="52">
        <v>35</v>
      </c>
      <c r="R196" s="52">
        <v>50</v>
      </c>
      <c r="S196" s="31" t="str">
        <f t="shared" si="145"/>
        <v>OK</v>
      </c>
      <c r="U196">
        <v>100</v>
      </c>
    </row>
    <row r="197" spans="1:21" ht="15.75" thickBot="1" x14ac:dyDescent="0.3">
      <c r="A197" s="38" t="s">
        <v>159</v>
      </c>
      <c r="B197" s="60">
        <f t="shared" si="139"/>
        <v>0</v>
      </c>
      <c r="C197" s="55"/>
      <c r="D197" s="49">
        <f t="shared" si="140"/>
        <v>0</v>
      </c>
      <c r="E197" s="49">
        <f>Parametrit!$B$4-2024</f>
        <v>0</v>
      </c>
      <c r="F197" s="55"/>
      <c r="G197" s="55"/>
      <c r="H197" s="104" t="str">
        <f>IF('Investoinnit ennen 2024'!G197&gt;0,'Investoinnit ennen 2024'!G197,"")</f>
        <v/>
      </c>
      <c r="I197" s="57">
        <f t="shared" si="141"/>
        <v>0</v>
      </c>
      <c r="J197" s="49">
        <f t="shared" si="142"/>
        <v>0</v>
      </c>
      <c r="K197" s="49">
        <f t="shared" si="143"/>
        <v>0</v>
      </c>
      <c r="L197" s="49">
        <f t="shared" si="144"/>
        <v>0</v>
      </c>
      <c r="M197" s="50" cm="1">
        <f t="array" ref="M197">ROUND('Investoinnit ennen 2024'!K197*(Parametrit!$B$8/Parametrit!$B$7),_xlfn.IFS('2024'!U197=100,-2,'2024'!U197=10,-1))</f>
        <v>14400</v>
      </c>
      <c r="N197" s="50"/>
      <c r="O197" s="49"/>
      <c r="P197" s="49"/>
      <c r="Q197" s="52">
        <v>35</v>
      </c>
      <c r="R197" s="52">
        <v>50</v>
      </c>
      <c r="S197" s="31" t="str">
        <f t="shared" si="145"/>
        <v>OK</v>
      </c>
      <c r="U197">
        <v>100</v>
      </c>
    </row>
    <row r="198" spans="1:21" ht="15.75" thickBot="1" x14ac:dyDescent="0.3">
      <c r="A198" s="38" t="s">
        <v>160</v>
      </c>
      <c r="B198" s="60">
        <f t="shared" si="139"/>
        <v>0</v>
      </c>
      <c r="C198" s="55"/>
      <c r="D198" s="49">
        <f t="shared" si="140"/>
        <v>0</v>
      </c>
      <c r="E198" s="49">
        <f>Parametrit!$B$4-2024</f>
        <v>0</v>
      </c>
      <c r="F198" s="55"/>
      <c r="G198" s="55"/>
      <c r="H198" s="104" t="str">
        <f>IF('Investoinnit ennen 2024'!G198&gt;0,'Investoinnit ennen 2024'!G198,"")</f>
        <v/>
      </c>
      <c r="I198" s="57">
        <f t="shared" si="141"/>
        <v>0</v>
      </c>
      <c r="J198" s="49">
        <f t="shared" si="142"/>
        <v>0</v>
      </c>
      <c r="K198" s="49">
        <f t="shared" si="143"/>
        <v>0</v>
      </c>
      <c r="L198" s="49">
        <f t="shared" si="144"/>
        <v>0</v>
      </c>
      <c r="M198" s="50" cm="1">
        <f t="array" ref="M198">ROUND('Investoinnit ennen 2024'!K198*(Parametrit!$B$8/Parametrit!$B$7),_xlfn.IFS('2024'!U198=100,-2,'2024'!U198=10,-1))</f>
        <v>17000</v>
      </c>
      <c r="N198" s="50"/>
      <c r="O198" s="49"/>
      <c r="P198" s="49"/>
      <c r="Q198" s="52">
        <v>35</v>
      </c>
      <c r="R198" s="52">
        <v>50</v>
      </c>
      <c r="S198" s="31" t="str">
        <f t="shared" si="145"/>
        <v>OK</v>
      </c>
      <c r="U198">
        <v>100</v>
      </c>
    </row>
    <row r="199" spans="1:21" ht="15.75" thickBot="1" x14ac:dyDescent="0.3">
      <c r="A199" s="38" t="s">
        <v>161</v>
      </c>
      <c r="B199" s="60">
        <f t="shared" si="139"/>
        <v>0</v>
      </c>
      <c r="C199" s="55"/>
      <c r="D199" s="49">
        <f t="shared" si="140"/>
        <v>0</v>
      </c>
      <c r="E199" s="49">
        <f>Parametrit!$B$4-2024</f>
        <v>0</v>
      </c>
      <c r="F199" s="55"/>
      <c r="G199" s="55"/>
      <c r="H199" s="104" t="str">
        <f>IF('Investoinnit ennen 2024'!G199&gt;0,'Investoinnit ennen 2024'!G199,"")</f>
        <v/>
      </c>
      <c r="I199" s="57">
        <f t="shared" si="141"/>
        <v>0</v>
      </c>
      <c r="J199" s="49">
        <f t="shared" si="142"/>
        <v>0</v>
      </c>
      <c r="K199" s="49">
        <f t="shared" si="143"/>
        <v>0</v>
      </c>
      <c r="L199" s="49">
        <f t="shared" si="144"/>
        <v>0</v>
      </c>
      <c r="M199" s="50" cm="1">
        <f t="array" ref="M199">ROUND('Investoinnit ennen 2024'!K199*(Parametrit!$B$8/Parametrit!$B$7),_xlfn.IFS('2024'!U199=100,-2,'2024'!U199=10,-1))</f>
        <v>19600</v>
      </c>
      <c r="N199" s="50"/>
      <c r="O199" s="49"/>
      <c r="P199" s="49"/>
      <c r="Q199" s="52">
        <v>35</v>
      </c>
      <c r="R199" s="52">
        <v>50</v>
      </c>
      <c r="S199" s="31" t="str">
        <f t="shared" si="145"/>
        <v>OK</v>
      </c>
      <c r="U199">
        <v>100</v>
      </c>
    </row>
    <row r="200" spans="1:21" ht="15.75" thickBot="1" x14ac:dyDescent="0.3">
      <c r="A200" s="38" t="s">
        <v>162</v>
      </c>
      <c r="B200" s="60">
        <f t="shared" si="139"/>
        <v>0</v>
      </c>
      <c r="C200" s="55"/>
      <c r="D200" s="49">
        <f t="shared" si="140"/>
        <v>0</v>
      </c>
      <c r="E200" s="49">
        <f>Parametrit!$B$4-2024</f>
        <v>0</v>
      </c>
      <c r="F200" s="55"/>
      <c r="G200" s="55"/>
      <c r="H200" s="104" t="str">
        <f>IF('Investoinnit ennen 2024'!G200&gt;0,'Investoinnit ennen 2024'!G200,"")</f>
        <v/>
      </c>
      <c r="I200" s="57">
        <f t="shared" si="141"/>
        <v>0</v>
      </c>
      <c r="J200" s="49">
        <f t="shared" si="142"/>
        <v>0</v>
      </c>
      <c r="K200" s="49">
        <f t="shared" si="143"/>
        <v>0</v>
      </c>
      <c r="L200" s="49">
        <f t="shared" si="144"/>
        <v>0</v>
      </c>
      <c r="M200" s="50" cm="1">
        <f t="array" ref="M200">ROUND('Investoinnit ennen 2024'!K200*(Parametrit!$B$8/Parametrit!$B$7),_xlfn.IFS('2024'!U200=100,-2,'2024'!U200=10,-1))</f>
        <v>21700</v>
      </c>
      <c r="N200" s="50"/>
      <c r="O200" s="49"/>
      <c r="P200" s="49"/>
      <c r="Q200" s="52">
        <v>35</v>
      </c>
      <c r="R200" s="52">
        <v>50</v>
      </c>
      <c r="S200" s="31" t="str">
        <f t="shared" si="145"/>
        <v>OK</v>
      </c>
      <c r="U200">
        <v>100</v>
      </c>
    </row>
    <row r="201" spans="1:21" ht="15.75" thickBot="1" x14ac:dyDescent="0.3">
      <c r="A201" s="38" t="s">
        <v>163</v>
      </c>
      <c r="B201" s="60">
        <f t="shared" si="139"/>
        <v>0</v>
      </c>
      <c r="C201" s="55"/>
      <c r="D201" s="49">
        <f t="shared" si="140"/>
        <v>0</v>
      </c>
      <c r="E201" s="49">
        <f>Parametrit!$B$4-2024</f>
        <v>0</v>
      </c>
      <c r="F201" s="55"/>
      <c r="G201" s="55"/>
      <c r="H201" s="104" t="str">
        <f>IF('Investoinnit ennen 2024'!G201&gt;0,'Investoinnit ennen 2024'!G201,"")</f>
        <v/>
      </c>
      <c r="I201" s="57">
        <f t="shared" si="141"/>
        <v>0</v>
      </c>
      <c r="J201" s="49">
        <f t="shared" si="142"/>
        <v>0</v>
      </c>
      <c r="K201" s="49">
        <f t="shared" si="143"/>
        <v>0</v>
      </c>
      <c r="L201" s="49">
        <f t="shared" si="144"/>
        <v>0</v>
      </c>
      <c r="M201" s="50" cm="1">
        <f t="array" ref="M201">ROUND('Investoinnit ennen 2024'!K201*(Parametrit!$B$8/Parametrit!$B$7),_xlfn.IFS('2024'!U201=100,-2,'2024'!U201=10,-1))</f>
        <v>24900</v>
      </c>
      <c r="N201" s="50"/>
      <c r="O201" s="49"/>
      <c r="P201" s="49"/>
      <c r="Q201" s="52">
        <v>35</v>
      </c>
      <c r="R201" s="52">
        <v>50</v>
      </c>
      <c r="S201" s="31" t="str">
        <f t="shared" si="145"/>
        <v>OK</v>
      </c>
      <c r="U201">
        <v>100</v>
      </c>
    </row>
    <row r="202" spans="1:21" ht="15.75" thickBot="1" x14ac:dyDescent="0.3">
      <c r="A202" s="6" t="s">
        <v>164</v>
      </c>
      <c r="B202" s="30"/>
      <c r="C202" s="101"/>
      <c r="D202" s="32"/>
      <c r="E202" s="32"/>
      <c r="F202" s="101"/>
      <c r="G202" s="101"/>
      <c r="H202" s="105"/>
      <c r="M202" s="24"/>
      <c r="N202" s="24"/>
      <c r="O202" s="22"/>
      <c r="P202" s="22"/>
      <c r="Q202" s="24"/>
      <c r="R202" s="24"/>
      <c r="S202"/>
    </row>
    <row r="203" spans="1:21" ht="15.75" thickBot="1" x14ac:dyDescent="0.3">
      <c r="A203" s="38" t="s">
        <v>165</v>
      </c>
      <c r="B203" s="60">
        <f t="shared" ref="B203:B212" si="146">F203-G203</f>
        <v>0</v>
      </c>
      <c r="C203" s="55"/>
      <c r="D203" s="49">
        <f t="shared" ref="D203:D212" si="147">B203*C203/100</f>
        <v>0</v>
      </c>
      <c r="E203" s="49">
        <f>Parametrit!$B$4-2024</f>
        <v>0</v>
      </c>
      <c r="F203" s="55"/>
      <c r="G203" s="55"/>
      <c r="H203" s="104" t="str">
        <f>IF('Investoinnit ennen 2024'!G203&gt;0,'Investoinnit ennen 2024'!G203,"")</f>
        <v/>
      </c>
      <c r="I203" s="57">
        <f t="shared" ref="I203:I212" si="148">IF(N203="",(D203*(M203+O203))/1000,(D203*(N203+P203))/1000)</f>
        <v>0</v>
      </c>
      <c r="J203" s="49">
        <f t="shared" ref="J203:J212" si="149">IF(D203=0,0,I203*(1-E203/H203))</f>
        <v>0</v>
      </c>
      <c r="K203" s="49">
        <f t="shared" ref="K203:K212" si="150">IF(I203=0,0,I203/H203)</f>
        <v>0</v>
      </c>
      <c r="L203" s="49">
        <f t="shared" ref="L203:L212" si="151">IF(N203="",(F203*(C203/100)*(M203+O203))/1000,(F203*(C203/100)*(N203+P203)/1000))</f>
        <v>0</v>
      </c>
      <c r="M203" s="50" cm="1">
        <f t="array" ref="M203">ROUND('Investoinnit ennen 2024'!K203*(Parametrit!$B$8/Parametrit!$B$7),_xlfn.IFS('2024'!U203=100,-2,'2024'!U203=10,-1))</f>
        <v>14700</v>
      </c>
      <c r="N203" s="50"/>
      <c r="O203" s="49"/>
      <c r="P203" s="49"/>
      <c r="Q203" s="52">
        <v>35</v>
      </c>
      <c r="R203" s="52">
        <v>50</v>
      </c>
      <c r="S203" s="31" t="str">
        <f t="shared" ref="S203:S212" si="152">IF(AND(B203&gt;0,C203=""),"Ilmoita tuella rahoitettu osuus",IF(C203&gt;100,"Tuella rahoitettu osuus ei voi olla yli 100",IF(AND(B203&gt;0,H203=""),"Pitoaika puuttuu",IF(E203&gt;H203,"Keski-ikä ei voi olla suurempi kuin pitoaika",IF(AND(B203&gt;0,E203=""),"Keski-ikä puuttuu",IF(AND(B203&gt;0,OR(H203&lt;Q203,H203&gt;R203)),"Syötetty pitoaika ei ole pitoaikavälin sisällä","OK"))))))</f>
        <v>OK</v>
      </c>
      <c r="U203">
        <v>100</v>
      </c>
    </row>
    <row r="204" spans="1:21" ht="15.75" thickBot="1" x14ac:dyDescent="0.3">
      <c r="A204" s="38" t="s">
        <v>156</v>
      </c>
      <c r="B204" s="60">
        <f t="shared" si="146"/>
        <v>0</v>
      </c>
      <c r="C204" s="55"/>
      <c r="D204" s="49">
        <f t="shared" si="147"/>
        <v>0</v>
      </c>
      <c r="E204" s="49">
        <f>Parametrit!$B$4-2024</f>
        <v>0</v>
      </c>
      <c r="F204" s="55"/>
      <c r="G204" s="55"/>
      <c r="H204" s="104" t="str">
        <f>IF('Investoinnit ennen 2024'!G204&gt;0,'Investoinnit ennen 2024'!G204,"")</f>
        <v/>
      </c>
      <c r="I204" s="57">
        <f t="shared" si="148"/>
        <v>0</v>
      </c>
      <c r="J204" s="49">
        <f t="shared" si="149"/>
        <v>0</v>
      </c>
      <c r="K204" s="49">
        <f t="shared" si="150"/>
        <v>0</v>
      </c>
      <c r="L204" s="49">
        <f t="shared" si="151"/>
        <v>0</v>
      </c>
      <c r="M204" s="50" cm="1">
        <f t="array" ref="M204">ROUND('Investoinnit ennen 2024'!K204*(Parametrit!$B$8/Parametrit!$B$7),_xlfn.IFS('2024'!U204=100,-2,'2024'!U204=10,-1))</f>
        <v>20600</v>
      </c>
      <c r="N204" s="50"/>
      <c r="O204" s="49"/>
      <c r="P204" s="49"/>
      <c r="Q204" s="52">
        <v>35</v>
      </c>
      <c r="R204" s="52">
        <v>50</v>
      </c>
      <c r="S204" s="31" t="str">
        <f t="shared" si="152"/>
        <v>OK</v>
      </c>
      <c r="U204">
        <v>100</v>
      </c>
    </row>
    <row r="205" spans="1:21" ht="15.75" thickBot="1" x14ac:dyDescent="0.3">
      <c r="A205" s="38" t="s">
        <v>157</v>
      </c>
      <c r="B205" s="60">
        <f t="shared" si="146"/>
        <v>0</v>
      </c>
      <c r="C205" s="55"/>
      <c r="D205" s="49">
        <f t="shared" si="147"/>
        <v>0</v>
      </c>
      <c r="E205" s="49">
        <f>Parametrit!$B$4-2024</f>
        <v>0</v>
      </c>
      <c r="F205" s="55"/>
      <c r="G205" s="55"/>
      <c r="H205" s="104" t="str">
        <f>IF('Investoinnit ennen 2024'!G205&gt;0,'Investoinnit ennen 2024'!G205,"")</f>
        <v/>
      </c>
      <c r="I205" s="57">
        <f t="shared" si="148"/>
        <v>0</v>
      </c>
      <c r="J205" s="49">
        <f t="shared" si="149"/>
        <v>0</v>
      </c>
      <c r="K205" s="49">
        <f t="shared" si="150"/>
        <v>0</v>
      </c>
      <c r="L205" s="49">
        <f t="shared" si="151"/>
        <v>0</v>
      </c>
      <c r="M205" s="50" cm="1">
        <f t="array" ref="M205">ROUND('Investoinnit ennen 2024'!K205*(Parametrit!$B$8/Parametrit!$B$7),_xlfn.IFS('2024'!U205=100,-2,'2024'!U205=10,-1))</f>
        <v>23700</v>
      </c>
      <c r="N205" s="50"/>
      <c r="O205" s="49"/>
      <c r="P205" s="49"/>
      <c r="Q205" s="52">
        <v>35</v>
      </c>
      <c r="R205" s="52">
        <v>50</v>
      </c>
      <c r="S205" s="31" t="str">
        <f t="shared" si="152"/>
        <v>OK</v>
      </c>
      <c r="U205">
        <v>100</v>
      </c>
    </row>
    <row r="206" spans="1:21" ht="15.75" thickBot="1" x14ac:dyDescent="0.3">
      <c r="A206" s="38" t="s">
        <v>158</v>
      </c>
      <c r="B206" s="60">
        <f t="shared" si="146"/>
        <v>0</v>
      </c>
      <c r="C206" s="55"/>
      <c r="D206" s="49">
        <f t="shared" si="147"/>
        <v>0</v>
      </c>
      <c r="E206" s="49">
        <f>Parametrit!$B$4-2024</f>
        <v>0</v>
      </c>
      <c r="F206" s="55"/>
      <c r="G206" s="55"/>
      <c r="H206" s="104" t="str">
        <f>IF('Investoinnit ennen 2024'!G206&gt;0,'Investoinnit ennen 2024'!G206,"")</f>
        <v/>
      </c>
      <c r="I206" s="57">
        <f t="shared" si="148"/>
        <v>0</v>
      </c>
      <c r="J206" s="49">
        <f t="shared" si="149"/>
        <v>0</v>
      </c>
      <c r="K206" s="49">
        <f t="shared" si="150"/>
        <v>0</v>
      </c>
      <c r="L206" s="49">
        <f t="shared" si="151"/>
        <v>0</v>
      </c>
      <c r="M206" s="50" cm="1">
        <f t="array" ref="M206">ROUND('Investoinnit ennen 2024'!K206*(Parametrit!$B$8/Parametrit!$B$7),_xlfn.IFS('2024'!U206=100,-2,'2024'!U206=10,-1))</f>
        <v>25900</v>
      </c>
      <c r="N206" s="50"/>
      <c r="O206" s="49"/>
      <c r="P206" s="49"/>
      <c r="Q206" s="52">
        <v>35</v>
      </c>
      <c r="R206" s="52">
        <v>50</v>
      </c>
      <c r="S206" s="31" t="str">
        <f t="shared" si="152"/>
        <v>OK</v>
      </c>
      <c r="U206">
        <v>100</v>
      </c>
    </row>
    <row r="207" spans="1:21" ht="15.75" thickBot="1" x14ac:dyDescent="0.3">
      <c r="A207" s="38" t="s">
        <v>166</v>
      </c>
      <c r="B207" s="60">
        <f t="shared" si="146"/>
        <v>0</v>
      </c>
      <c r="C207" s="55"/>
      <c r="D207" s="49">
        <f t="shared" si="147"/>
        <v>0</v>
      </c>
      <c r="E207" s="49">
        <f>Parametrit!$B$4-2024</f>
        <v>0</v>
      </c>
      <c r="F207" s="55"/>
      <c r="G207" s="55"/>
      <c r="H207" s="104" t="str">
        <f>IF('Investoinnit ennen 2024'!G207&gt;0,'Investoinnit ennen 2024'!G207,"")</f>
        <v/>
      </c>
      <c r="I207" s="57">
        <f t="shared" si="148"/>
        <v>0</v>
      </c>
      <c r="J207" s="49">
        <f t="shared" si="149"/>
        <v>0</v>
      </c>
      <c r="K207" s="49">
        <f t="shared" si="150"/>
        <v>0</v>
      </c>
      <c r="L207" s="49">
        <f t="shared" si="151"/>
        <v>0</v>
      </c>
      <c r="M207" s="50" cm="1">
        <f t="array" ref="M207">ROUND('Investoinnit ennen 2024'!K207*(Parametrit!$B$8/Parametrit!$B$7),_xlfn.IFS('2024'!U207=100,-2,'2024'!U207=10,-1))</f>
        <v>31000</v>
      </c>
      <c r="N207" s="50"/>
      <c r="O207" s="49"/>
      <c r="P207" s="49"/>
      <c r="Q207" s="52">
        <v>35</v>
      </c>
      <c r="R207" s="52">
        <v>50</v>
      </c>
      <c r="S207" s="31" t="str">
        <f t="shared" si="152"/>
        <v>OK</v>
      </c>
      <c r="U207">
        <v>100</v>
      </c>
    </row>
    <row r="208" spans="1:21" ht="15.75" thickBot="1" x14ac:dyDescent="0.3">
      <c r="A208" s="38" t="s">
        <v>167</v>
      </c>
      <c r="B208" s="60">
        <f t="shared" si="146"/>
        <v>0</v>
      </c>
      <c r="C208" s="55"/>
      <c r="D208" s="49">
        <f t="shared" si="147"/>
        <v>0</v>
      </c>
      <c r="E208" s="49">
        <f>Parametrit!$B$4-2024</f>
        <v>0</v>
      </c>
      <c r="F208" s="55"/>
      <c r="G208" s="55"/>
      <c r="H208" s="104" t="str">
        <f>IF('Investoinnit ennen 2024'!G208&gt;0,'Investoinnit ennen 2024'!G208,"")</f>
        <v/>
      </c>
      <c r="I208" s="57">
        <f t="shared" si="148"/>
        <v>0</v>
      </c>
      <c r="J208" s="49">
        <f t="shared" si="149"/>
        <v>0</v>
      </c>
      <c r="K208" s="49">
        <f t="shared" si="150"/>
        <v>0</v>
      </c>
      <c r="L208" s="49">
        <f t="shared" si="151"/>
        <v>0</v>
      </c>
      <c r="M208" s="50" cm="1">
        <f t="array" ref="M208">ROUND('Investoinnit ennen 2024'!K208*(Parametrit!$B$8/Parametrit!$B$7),_xlfn.IFS('2024'!U208=100,-2,'2024'!U208=10,-1))</f>
        <v>22700</v>
      </c>
      <c r="N208" s="50"/>
      <c r="O208" s="49"/>
      <c r="P208" s="49"/>
      <c r="Q208" s="52">
        <v>35</v>
      </c>
      <c r="R208" s="52">
        <v>50</v>
      </c>
      <c r="S208" s="31" t="str">
        <f t="shared" si="152"/>
        <v>OK</v>
      </c>
      <c r="U208">
        <v>100</v>
      </c>
    </row>
    <row r="209" spans="1:21" ht="15.75" thickBot="1" x14ac:dyDescent="0.3">
      <c r="A209" s="38" t="s">
        <v>161</v>
      </c>
      <c r="B209" s="60">
        <f t="shared" si="146"/>
        <v>0</v>
      </c>
      <c r="C209" s="55"/>
      <c r="D209" s="49">
        <f t="shared" si="147"/>
        <v>0</v>
      </c>
      <c r="E209" s="49">
        <f>Parametrit!$B$4-2024</f>
        <v>0</v>
      </c>
      <c r="F209" s="55"/>
      <c r="G209" s="55"/>
      <c r="H209" s="104" t="str">
        <f>IF('Investoinnit ennen 2024'!G209&gt;0,'Investoinnit ennen 2024'!G209,"")</f>
        <v/>
      </c>
      <c r="I209" s="57">
        <f t="shared" si="148"/>
        <v>0</v>
      </c>
      <c r="J209" s="49">
        <f t="shared" si="149"/>
        <v>0</v>
      </c>
      <c r="K209" s="49">
        <f t="shared" si="150"/>
        <v>0</v>
      </c>
      <c r="L209" s="49">
        <f t="shared" si="151"/>
        <v>0</v>
      </c>
      <c r="M209" s="50" cm="1">
        <f t="array" ref="M209">ROUND('Investoinnit ennen 2024'!K209*(Parametrit!$B$8/Parametrit!$B$7),_xlfn.IFS('2024'!U209=100,-2,'2024'!U209=10,-1))</f>
        <v>26100</v>
      </c>
      <c r="N209" s="50"/>
      <c r="O209" s="49"/>
      <c r="P209" s="49"/>
      <c r="Q209" s="52">
        <v>35</v>
      </c>
      <c r="R209" s="52">
        <v>50</v>
      </c>
      <c r="S209" s="31" t="str">
        <f t="shared" si="152"/>
        <v>OK</v>
      </c>
      <c r="U209">
        <v>100</v>
      </c>
    </row>
    <row r="210" spans="1:21" ht="15.75" thickBot="1" x14ac:dyDescent="0.3">
      <c r="A210" s="38" t="s">
        <v>162</v>
      </c>
      <c r="B210" s="60">
        <f t="shared" si="146"/>
        <v>0</v>
      </c>
      <c r="C210" s="55"/>
      <c r="D210" s="49">
        <f t="shared" si="147"/>
        <v>0</v>
      </c>
      <c r="E210" s="49">
        <f>Parametrit!$B$4-2024</f>
        <v>0</v>
      </c>
      <c r="F210" s="55"/>
      <c r="G210" s="55"/>
      <c r="H210" s="104" t="str">
        <f>IF('Investoinnit ennen 2024'!G210&gt;0,'Investoinnit ennen 2024'!G210,"")</f>
        <v/>
      </c>
      <c r="I210" s="57">
        <f t="shared" si="148"/>
        <v>0</v>
      </c>
      <c r="J210" s="49">
        <f t="shared" si="149"/>
        <v>0</v>
      </c>
      <c r="K210" s="49">
        <f t="shared" si="150"/>
        <v>0</v>
      </c>
      <c r="L210" s="49">
        <f t="shared" si="151"/>
        <v>0</v>
      </c>
      <c r="M210" s="50" cm="1">
        <f t="array" ref="M210">ROUND('Investoinnit ennen 2024'!K210*(Parametrit!$B$8/Parametrit!$B$7),_xlfn.IFS('2024'!U210=100,-2,'2024'!U210=10,-1))</f>
        <v>29500</v>
      </c>
      <c r="N210" s="50"/>
      <c r="O210" s="49"/>
      <c r="P210" s="49"/>
      <c r="Q210" s="52">
        <v>35</v>
      </c>
      <c r="R210" s="52">
        <v>50</v>
      </c>
      <c r="S210" s="31" t="str">
        <f t="shared" si="152"/>
        <v>OK</v>
      </c>
      <c r="U210">
        <v>100</v>
      </c>
    </row>
    <row r="211" spans="1:21" ht="15.75" thickBot="1" x14ac:dyDescent="0.3">
      <c r="A211" s="38" t="s">
        <v>168</v>
      </c>
      <c r="B211" s="60">
        <f t="shared" si="146"/>
        <v>0</v>
      </c>
      <c r="C211" s="55"/>
      <c r="D211" s="49">
        <f t="shared" si="147"/>
        <v>0</v>
      </c>
      <c r="E211" s="49">
        <f>Parametrit!$B$4-2024</f>
        <v>0</v>
      </c>
      <c r="F211" s="55"/>
      <c r="G211" s="55"/>
      <c r="H211" s="104" t="str">
        <f>IF('Investoinnit ennen 2024'!G211&gt;0,'Investoinnit ennen 2024'!G211,"")</f>
        <v/>
      </c>
      <c r="I211" s="57">
        <f t="shared" si="148"/>
        <v>0</v>
      </c>
      <c r="J211" s="49">
        <f t="shared" si="149"/>
        <v>0</v>
      </c>
      <c r="K211" s="49">
        <f t="shared" si="150"/>
        <v>0</v>
      </c>
      <c r="L211" s="49">
        <f t="shared" si="151"/>
        <v>0</v>
      </c>
      <c r="M211" s="50" cm="1">
        <f t="array" ref="M211">ROUND('Investoinnit ennen 2024'!K211*(Parametrit!$B$8/Parametrit!$B$7),_xlfn.IFS('2024'!U211=100,-2,'2024'!U211=10,-1))</f>
        <v>32900</v>
      </c>
      <c r="N211" s="50"/>
      <c r="O211" s="49"/>
      <c r="P211" s="49"/>
      <c r="Q211" s="52">
        <v>35</v>
      </c>
      <c r="R211" s="52">
        <v>50</v>
      </c>
      <c r="S211" s="31" t="str">
        <f t="shared" si="152"/>
        <v>OK</v>
      </c>
      <c r="U211">
        <v>100</v>
      </c>
    </row>
    <row r="212" spans="1:21" ht="15.75" thickBot="1" x14ac:dyDescent="0.3">
      <c r="A212" s="38" t="s">
        <v>169</v>
      </c>
      <c r="B212" s="60">
        <f t="shared" si="146"/>
        <v>0</v>
      </c>
      <c r="C212" s="55"/>
      <c r="D212" s="49">
        <f t="shared" si="147"/>
        <v>0</v>
      </c>
      <c r="E212" s="49">
        <f>Parametrit!$B$4-2024</f>
        <v>0</v>
      </c>
      <c r="F212" s="55"/>
      <c r="G212" s="55"/>
      <c r="H212" s="104" t="str">
        <f>IF('Investoinnit ennen 2024'!G212&gt;0,'Investoinnit ennen 2024'!G212,"")</f>
        <v/>
      </c>
      <c r="I212" s="57">
        <f t="shared" si="148"/>
        <v>0</v>
      </c>
      <c r="J212" s="49">
        <f t="shared" si="149"/>
        <v>0</v>
      </c>
      <c r="K212" s="49">
        <f t="shared" si="150"/>
        <v>0</v>
      </c>
      <c r="L212" s="49">
        <f t="shared" si="151"/>
        <v>0</v>
      </c>
      <c r="M212" s="50" cm="1">
        <f t="array" ref="M212">ROUND('Investoinnit ennen 2024'!K212*(Parametrit!$B$8/Parametrit!$B$7),_xlfn.IFS('2024'!U212=100,-2,'2024'!U212=10,-1))</f>
        <v>36300</v>
      </c>
      <c r="N212" s="50"/>
      <c r="O212" s="49"/>
      <c r="P212" s="49"/>
      <c r="Q212" s="52">
        <v>35</v>
      </c>
      <c r="R212" s="52">
        <v>50</v>
      </c>
      <c r="S212" s="31" t="str">
        <f t="shared" si="152"/>
        <v>OK</v>
      </c>
      <c r="U212">
        <v>100</v>
      </c>
    </row>
    <row r="213" spans="1:21" ht="15.75" thickBot="1" x14ac:dyDescent="0.3">
      <c r="A213" s="6" t="s">
        <v>170</v>
      </c>
      <c r="B213" s="30"/>
      <c r="C213" s="101"/>
      <c r="D213" s="32"/>
      <c r="E213" s="32"/>
      <c r="F213" s="101"/>
      <c r="G213" s="101"/>
      <c r="H213" s="105"/>
      <c r="M213" s="24"/>
      <c r="N213" s="24"/>
      <c r="O213" s="22"/>
      <c r="P213" s="22"/>
      <c r="Q213" s="24"/>
      <c r="R213" s="24"/>
      <c r="S213"/>
    </row>
    <row r="214" spans="1:21" ht="15.75" thickBot="1" x14ac:dyDescent="0.3">
      <c r="A214" s="38" t="s">
        <v>171</v>
      </c>
      <c r="B214" s="60">
        <f t="shared" ref="B214:B215" si="153">F214-G214</f>
        <v>0</v>
      </c>
      <c r="C214" s="55"/>
      <c r="D214" s="49">
        <f t="shared" ref="D214:D215" si="154">B214*C214/100</f>
        <v>0</v>
      </c>
      <c r="E214" s="49">
        <f>Parametrit!$B$4-2024</f>
        <v>0</v>
      </c>
      <c r="F214" s="55"/>
      <c r="G214" s="55"/>
      <c r="H214" s="104" t="str">
        <f>IF('Investoinnit ennen 2024'!G214&gt;0,'Investoinnit ennen 2024'!G214,"")</f>
        <v/>
      </c>
      <c r="I214" s="57">
        <f>IF(N214="",(D214*(M214+O214))/1000,(D214*(N214+P214))/1000)</f>
        <v>0</v>
      </c>
      <c r="J214" s="49">
        <f t="shared" ref="J214:J215" si="155">IF(D214=0,0,I214*(1-E214/H214))</f>
        <v>0</v>
      </c>
      <c r="K214" s="49">
        <f t="shared" ref="K214:K215" si="156">IF(I214=0,0,I214/H214)</f>
        <v>0</v>
      </c>
      <c r="L214" s="49">
        <f>IF(N214="",(F214*(C214/100)*(M214+O214))/1000,(F214*(C214/100)*(N214+P214)/1000))</f>
        <v>0</v>
      </c>
      <c r="M214" s="50" cm="1">
        <f t="array" ref="M214">ROUND('Investoinnit ennen 2024'!K214*(Parametrit!$B$8/Parametrit!$B$7),_xlfn.IFS('2024'!U214=100,-2,'2024'!U214=10,-1))</f>
        <v>43500</v>
      </c>
      <c r="N214" s="50"/>
      <c r="O214" s="49"/>
      <c r="P214" s="49"/>
      <c r="Q214" s="52">
        <v>35</v>
      </c>
      <c r="R214" s="52">
        <v>50</v>
      </c>
      <c r="S214" s="31" t="str">
        <f>IF(AND(B214&gt;0,C214=""),"Ilmoita tuella rahoitettu osuus",IF(C214&gt;100,"Tuella rahoitettu osuus ei voi olla yli 100",IF(AND(B214&gt;0,H214=""),"Pitoaika puuttuu",IF(E214&gt;H214,"Keski-ikä ei voi olla suurempi kuin pitoaika",IF(AND(B214&gt;0,E214=""),"Keski-ikä puuttuu",IF(AND(B214&gt;0,OR(H214&lt;Q214,H214&gt;R214)),"Syötetty pitoaika ei ole pitoaikavälin sisällä","OK"))))))</f>
        <v>OK</v>
      </c>
      <c r="U214">
        <v>100</v>
      </c>
    </row>
    <row r="215" spans="1:21" ht="15.75" thickBot="1" x14ac:dyDescent="0.3">
      <c r="A215" s="38" t="s">
        <v>172</v>
      </c>
      <c r="B215" s="60">
        <f t="shared" si="153"/>
        <v>0</v>
      </c>
      <c r="C215" s="55"/>
      <c r="D215" s="49">
        <f t="shared" si="154"/>
        <v>0</v>
      </c>
      <c r="E215" s="49">
        <f>Parametrit!$B$4-2024</f>
        <v>0</v>
      </c>
      <c r="F215" s="55"/>
      <c r="G215" s="55"/>
      <c r="H215" s="104" t="str">
        <f>IF('Investoinnit ennen 2024'!G215&gt;0,'Investoinnit ennen 2024'!G215,"")</f>
        <v/>
      </c>
      <c r="I215" s="57">
        <f>IF(N215="",(D215*(M215+O215))/1000,(D215*(N215+P215))/1000)</f>
        <v>0</v>
      </c>
      <c r="J215" s="49">
        <f t="shared" si="155"/>
        <v>0</v>
      </c>
      <c r="K215" s="49">
        <f t="shared" si="156"/>
        <v>0</v>
      </c>
      <c r="L215" s="49">
        <f>IF(N215="",(F215*(C215/100)*(M215+O215))/1000,(F215*(C215/100)*(N215+P215)/1000))</f>
        <v>0</v>
      </c>
      <c r="M215" s="50" cm="1">
        <f t="array" ref="M215">ROUND('Investoinnit ennen 2024'!K215*(Parametrit!$B$8/Parametrit!$B$7),_xlfn.IFS('2024'!U215=100,-2,'2024'!U215=10,-1))</f>
        <v>48900</v>
      </c>
      <c r="N215" s="50"/>
      <c r="O215" s="49"/>
      <c r="P215" s="49"/>
      <c r="Q215" s="52">
        <v>35</v>
      </c>
      <c r="R215" s="52">
        <v>50</v>
      </c>
      <c r="S215" s="31" t="str">
        <f>IF(AND(B215&gt;0,C215=""),"Ilmoita tuella rahoitettu osuus",IF(C215&gt;100,"Tuella rahoitettu osuus ei voi olla yli 100",IF(AND(B215&gt;0,H215=""),"Pitoaika puuttuu",IF(E215&gt;H215,"Keski-ikä ei voi olla suurempi kuin pitoaika",IF(AND(B215&gt;0,E215=""),"Keski-ikä puuttuu",IF(AND(B215&gt;0,OR(H215&lt;Q215,H215&gt;R215)),"Syötetty pitoaika ei ole pitoaikavälin sisällä","OK"))))))</f>
        <v>OK</v>
      </c>
      <c r="U215">
        <v>100</v>
      </c>
    </row>
    <row r="216" spans="1:21" ht="15.75" thickBot="1" x14ac:dyDescent="0.3">
      <c r="A216" s="6" t="s">
        <v>173</v>
      </c>
      <c r="B216" s="30"/>
      <c r="C216" s="101"/>
      <c r="D216" s="32"/>
      <c r="E216" s="32"/>
      <c r="F216" s="101"/>
      <c r="G216" s="101"/>
      <c r="H216" s="105"/>
      <c r="M216" s="24"/>
      <c r="N216" s="24"/>
      <c r="O216" s="22"/>
      <c r="P216" s="22"/>
      <c r="Q216" s="24"/>
      <c r="R216" s="24"/>
      <c r="S216"/>
    </row>
    <row r="217" spans="1:21" ht="15.75" thickBot="1" x14ac:dyDescent="0.3">
      <c r="A217" s="38" t="s">
        <v>174</v>
      </c>
      <c r="B217" s="60">
        <f t="shared" ref="B217:B219" si="157">F217-G217</f>
        <v>0</v>
      </c>
      <c r="C217" s="55"/>
      <c r="D217" s="49">
        <f t="shared" ref="D217:D219" si="158">B217*C217/100</f>
        <v>0</v>
      </c>
      <c r="E217" s="49">
        <f>Parametrit!$B$4-2024</f>
        <v>0</v>
      </c>
      <c r="F217" s="55"/>
      <c r="G217" s="55"/>
      <c r="H217" s="104" t="str">
        <f>IF('Investoinnit ennen 2024'!G217&gt;0,'Investoinnit ennen 2024'!G217,"")</f>
        <v/>
      </c>
      <c r="I217" s="57">
        <f>IF(N217="",(D217*(M217+O217))/1000,(D217*(N217+P217))/1000)</f>
        <v>0</v>
      </c>
      <c r="J217" s="49">
        <f t="shared" ref="J217:J219" si="159">IF(D217=0,0,I217*(1-E217/H217))</f>
        <v>0</v>
      </c>
      <c r="K217" s="49">
        <f t="shared" ref="K217:K219" si="160">IF(I217=0,0,I217/H217)</f>
        <v>0</v>
      </c>
      <c r="L217" s="49">
        <f>IF(N217="",(F217*(C217/100)*(M217+O217))/1000,(F217*(C217/100)*(N217+P217)/1000))</f>
        <v>0</v>
      </c>
      <c r="M217" s="50" cm="1">
        <f t="array" ref="M217">ROUND('Investoinnit ennen 2024'!K217*(Parametrit!$B$8/Parametrit!$B$7),_xlfn.IFS('2024'!U217=100,-2,'2024'!U217=10,-1))</f>
        <v>53200</v>
      </c>
      <c r="N217" s="50"/>
      <c r="O217" s="49"/>
      <c r="P217" s="49"/>
      <c r="Q217" s="52">
        <v>35</v>
      </c>
      <c r="R217" s="52">
        <v>50</v>
      </c>
      <c r="S217" s="31" t="str">
        <f>IF(AND(B217&gt;0,C217=""),"Ilmoita tuella rahoitettu osuus",IF(C217&gt;100,"Tuella rahoitettu osuus ei voi olla yli 100",IF(AND(B217&gt;0,H217=""),"Pitoaika puuttuu",IF(E217&gt;H217,"Keski-ikä ei voi olla suurempi kuin pitoaika",IF(AND(B217&gt;0,E217=""),"Keski-ikä puuttuu",IF(AND(B217&gt;0,OR(H217&lt;Q217,H217&gt;R217)),"Syötetty pitoaika ei ole pitoaikavälin sisällä","OK"))))))</f>
        <v>OK</v>
      </c>
      <c r="U217">
        <v>100</v>
      </c>
    </row>
    <row r="218" spans="1:21" ht="15.75" thickBot="1" x14ac:dyDescent="0.3">
      <c r="A218" s="38" t="s">
        <v>175</v>
      </c>
      <c r="B218" s="60">
        <f t="shared" si="157"/>
        <v>0</v>
      </c>
      <c r="C218" s="55"/>
      <c r="D218" s="49">
        <f t="shared" si="158"/>
        <v>0</v>
      </c>
      <c r="E218" s="49">
        <f>Parametrit!$B$4-2024</f>
        <v>0</v>
      </c>
      <c r="F218" s="55"/>
      <c r="G218" s="55"/>
      <c r="H218" s="104" t="str">
        <f>IF('Investoinnit ennen 2024'!G218&gt;0,'Investoinnit ennen 2024'!G218,"")</f>
        <v/>
      </c>
      <c r="I218" s="57">
        <f>IF(N218="",(D218*(M218+O218))/1000,(D218*(N218+P218))/1000)</f>
        <v>0</v>
      </c>
      <c r="J218" s="49">
        <f t="shared" si="159"/>
        <v>0</v>
      </c>
      <c r="K218" s="49">
        <f t="shared" si="160"/>
        <v>0</v>
      </c>
      <c r="L218" s="49">
        <f>IF(N218="",(F218*(C218/100)*(M218+O218))/1000,(F218*(C218/100)*(N218+P218)/1000))</f>
        <v>0</v>
      </c>
      <c r="M218" s="50" cm="1">
        <f t="array" ref="M218">ROUND('Investoinnit ennen 2024'!K218*(Parametrit!$B$8/Parametrit!$B$7),_xlfn.IFS('2024'!U218=100,-2,'2024'!U218=10,-1))</f>
        <v>55600</v>
      </c>
      <c r="N218" s="50"/>
      <c r="O218" s="49"/>
      <c r="P218" s="49"/>
      <c r="Q218" s="52">
        <v>35</v>
      </c>
      <c r="R218" s="52">
        <v>50</v>
      </c>
      <c r="S218" s="31" t="str">
        <f>IF(AND(B218&gt;0,C218=""),"Ilmoita tuella rahoitettu osuus",IF(C218&gt;100,"Tuella rahoitettu osuus ei voi olla yli 100",IF(AND(B218&gt;0,H218=""),"Pitoaika puuttuu",IF(E218&gt;H218,"Keski-ikä ei voi olla suurempi kuin pitoaika",IF(AND(B218&gt;0,E218=""),"Keski-ikä puuttuu",IF(AND(B218&gt;0,OR(H218&lt;Q218,H218&gt;R218)),"Syötetty pitoaika ei ole pitoaikavälin sisällä","OK"))))))</f>
        <v>OK</v>
      </c>
      <c r="U218">
        <v>100</v>
      </c>
    </row>
    <row r="219" spans="1:21" ht="15.75" thickBot="1" x14ac:dyDescent="0.3">
      <c r="A219" s="38" t="s">
        <v>176</v>
      </c>
      <c r="B219" s="60">
        <f t="shared" si="157"/>
        <v>0</v>
      </c>
      <c r="C219" s="55"/>
      <c r="D219" s="49">
        <f t="shared" si="158"/>
        <v>0</v>
      </c>
      <c r="E219" s="49">
        <f>Parametrit!$B$4-2024</f>
        <v>0</v>
      </c>
      <c r="F219" s="55"/>
      <c r="G219" s="55"/>
      <c r="H219" s="104" t="str">
        <f>IF('Investoinnit ennen 2024'!G219&gt;0,'Investoinnit ennen 2024'!G219,"")</f>
        <v/>
      </c>
      <c r="I219" s="57">
        <f>IF(N219="",(D219*(M219+O219))/1000,(D219*(N219+P219))/1000)</f>
        <v>0</v>
      </c>
      <c r="J219" s="49">
        <f t="shared" si="159"/>
        <v>0</v>
      </c>
      <c r="K219" s="49">
        <f t="shared" si="160"/>
        <v>0</v>
      </c>
      <c r="L219" s="49">
        <f>IF(N219="",(F219*(C219/100)*(M219+O219))/1000,(F219*(C219/100)*(N219+P219)/1000))</f>
        <v>0</v>
      </c>
      <c r="M219" s="50" cm="1">
        <f t="array" ref="M219">ROUND('Investoinnit ennen 2024'!K219*(Parametrit!$B$8/Parametrit!$B$7),_xlfn.IFS('2024'!U219=100,-2,'2024'!U219=10,-1))</f>
        <v>83500</v>
      </c>
      <c r="N219" s="50"/>
      <c r="O219" s="49"/>
      <c r="P219" s="49"/>
      <c r="Q219" s="52">
        <v>35</v>
      </c>
      <c r="R219" s="52">
        <v>50</v>
      </c>
      <c r="S219" s="31" t="str">
        <f>IF(AND(B219&gt;0,C219=""),"Ilmoita tuella rahoitettu osuus",IF(C219&gt;100,"Tuella rahoitettu osuus ei voi olla yli 100",IF(AND(B219&gt;0,H219=""),"Pitoaika puuttuu",IF(E219&gt;H219,"Keski-ikä ei voi olla suurempi kuin pitoaika",IF(AND(B219&gt;0,E219=""),"Keski-ikä puuttuu",IF(AND(B219&gt;0,OR(H219&lt;Q219,H219&gt;R219)),"Syötetty pitoaika ei ole pitoaikavälin sisällä","OK"))))))</f>
        <v>OK</v>
      </c>
      <c r="U219">
        <v>100</v>
      </c>
    </row>
    <row r="220" spans="1:21" ht="15.75" thickBot="1" x14ac:dyDescent="0.3">
      <c r="A220" s="6" t="s">
        <v>177</v>
      </c>
      <c r="B220" s="30"/>
      <c r="C220" s="101"/>
      <c r="D220" s="32"/>
      <c r="E220" s="32"/>
      <c r="F220" s="101"/>
      <c r="G220" s="101"/>
      <c r="H220" s="105"/>
      <c r="M220" s="24"/>
      <c r="N220" s="24"/>
      <c r="O220" s="22"/>
      <c r="P220" s="22"/>
      <c r="Q220" s="24"/>
      <c r="R220" s="24"/>
      <c r="S220"/>
    </row>
    <row r="221" spans="1:21" ht="15.75" thickBot="1" x14ac:dyDescent="0.3">
      <c r="A221" s="38" t="s">
        <v>178</v>
      </c>
      <c r="B221" s="60">
        <f t="shared" ref="B221:B223" si="161">F221-G221</f>
        <v>0</v>
      </c>
      <c r="C221" s="55"/>
      <c r="D221" s="49">
        <f t="shared" ref="D221:D223" si="162">B221*C221/100</f>
        <v>0</v>
      </c>
      <c r="E221" s="49">
        <f>Parametrit!$B$4-2024</f>
        <v>0</v>
      </c>
      <c r="F221" s="55"/>
      <c r="G221" s="55"/>
      <c r="H221" s="104" t="str">
        <f>IF('Investoinnit ennen 2024'!G221&gt;0,'Investoinnit ennen 2024'!G221,"")</f>
        <v/>
      </c>
      <c r="I221" s="57">
        <f>IF(N221="",(D221*(M221+O221))/1000,(D221*(N221+P221))/1000)</f>
        <v>0</v>
      </c>
      <c r="J221" s="49">
        <f t="shared" ref="J221:J223" si="163">IF(D221=0,0,I221*(1-E221/H221))</f>
        <v>0</v>
      </c>
      <c r="K221" s="49">
        <f t="shared" ref="K221:K223" si="164">IF(I221=0,0,I221/H221)</f>
        <v>0</v>
      </c>
      <c r="L221" s="49">
        <f>IF(N221="",(F221*(C221/100)*(M221+O221))/1000,(F221*(C221/100)*(N221+P221)/1000))</f>
        <v>0</v>
      </c>
      <c r="M221" s="50" cm="1">
        <f t="array" ref="M221">ROUND('Investoinnit ennen 2024'!K221*(Parametrit!$B$8/Parametrit!$B$7),_xlfn.IFS('2024'!U221=100,-2,'2024'!U221=10,-1))</f>
        <v>48200</v>
      </c>
      <c r="N221" s="50"/>
      <c r="O221" s="49"/>
      <c r="P221" s="49"/>
      <c r="Q221" s="52">
        <v>35</v>
      </c>
      <c r="R221" s="52">
        <v>50</v>
      </c>
      <c r="S221" s="31" t="str">
        <f>IF(AND(B221&gt;0,C221=""),"Ilmoita tuella rahoitettu osuus",IF(C221&gt;100,"Tuella rahoitettu osuus ei voi olla yli 100",IF(AND(B221&gt;0,H221=""),"Pitoaika puuttuu",IF(E221&gt;H221,"Keski-ikä ei voi olla suurempi kuin pitoaika",IF(AND(B221&gt;0,E221=""),"Keski-ikä puuttuu",IF(AND(B221&gt;0,OR(H221&lt;Q221,H221&gt;R221)),"Syötetty pitoaika ei ole pitoaikavälin sisällä","OK"))))))</f>
        <v>OK</v>
      </c>
      <c r="U221">
        <v>100</v>
      </c>
    </row>
    <row r="222" spans="1:21" ht="15.75" thickBot="1" x14ac:dyDescent="0.3">
      <c r="A222" s="38" t="s">
        <v>179</v>
      </c>
      <c r="B222" s="60">
        <f t="shared" si="161"/>
        <v>0</v>
      </c>
      <c r="C222" s="55"/>
      <c r="D222" s="49">
        <f t="shared" si="162"/>
        <v>0</v>
      </c>
      <c r="E222" s="49">
        <f>Parametrit!$B$4-2024</f>
        <v>0</v>
      </c>
      <c r="F222" s="55"/>
      <c r="G222" s="55"/>
      <c r="H222" s="104" t="str">
        <f>IF('Investoinnit ennen 2024'!G222&gt;0,'Investoinnit ennen 2024'!G222,"")</f>
        <v/>
      </c>
      <c r="I222" s="57">
        <f>IF(N222="",(D222*(M222+O222))/1000,(D222*(N222+P222))/1000)</f>
        <v>0</v>
      </c>
      <c r="J222" s="49">
        <f t="shared" si="163"/>
        <v>0</v>
      </c>
      <c r="K222" s="49">
        <f t="shared" si="164"/>
        <v>0</v>
      </c>
      <c r="L222" s="49">
        <f>IF(N222="",(F222*(C222/100)*(M222+O222))/1000,(F222*(C222/100)*(N222+P222)/1000))</f>
        <v>0</v>
      </c>
      <c r="M222" s="50" cm="1">
        <f t="array" ref="M222">ROUND('Investoinnit ennen 2024'!K222*(Parametrit!$B$8/Parametrit!$B$7),_xlfn.IFS('2024'!U222=100,-2,'2024'!U222=10,-1))</f>
        <v>92200</v>
      </c>
      <c r="N222" s="50"/>
      <c r="O222" s="49"/>
      <c r="P222" s="49"/>
      <c r="Q222" s="52">
        <v>35</v>
      </c>
      <c r="R222" s="52">
        <v>50</v>
      </c>
      <c r="S222" s="31" t="str">
        <f>IF(AND(B222&gt;0,C222=""),"Ilmoita tuella rahoitettu osuus",IF(C222&gt;100,"Tuella rahoitettu osuus ei voi olla yli 100",IF(AND(B222&gt;0,H222=""),"Pitoaika puuttuu",IF(E222&gt;H222,"Keski-ikä ei voi olla suurempi kuin pitoaika",IF(AND(B222&gt;0,E222=""),"Keski-ikä puuttuu",IF(AND(B222&gt;0,OR(H222&lt;Q222,H222&gt;R222)),"Syötetty pitoaika ei ole pitoaikavälin sisällä","OK"))))))</f>
        <v>OK</v>
      </c>
      <c r="U222">
        <v>100</v>
      </c>
    </row>
    <row r="223" spans="1:21" ht="15.75" thickBot="1" x14ac:dyDescent="0.3">
      <c r="A223" s="38" t="s">
        <v>180</v>
      </c>
      <c r="B223" s="60">
        <f t="shared" si="161"/>
        <v>0</v>
      </c>
      <c r="C223" s="55"/>
      <c r="D223" s="49">
        <f t="shared" si="162"/>
        <v>0</v>
      </c>
      <c r="E223" s="49">
        <f>Parametrit!$B$4-2024</f>
        <v>0</v>
      </c>
      <c r="F223" s="55"/>
      <c r="G223" s="55"/>
      <c r="H223" s="104" t="str">
        <f>IF('Investoinnit ennen 2024'!G223&gt;0,'Investoinnit ennen 2024'!G223,"")</f>
        <v/>
      </c>
      <c r="I223" s="57">
        <f>IF(N223="",(D223*(M223+O223))/1000,(D223*(N223+P223))/1000)</f>
        <v>0</v>
      </c>
      <c r="J223" s="49">
        <f t="shared" si="163"/>
        <v>0</v>
      </c>
      <c r="K223" s="49">
        <f t="shared" si="164"/>
        <v>0</v>
      </c>
      <c r="L223" s="49">
        <f>IF(N223="",(F223*(C223/100)*(M223+O223))/1000,(F223*(C223/100)*(N223+P223)/1000))</f>
        <v>0</v>
      </c>
      <c r="M223" s="50" cm="1">
        <f t="array" ref="M223">ROUND('Investoinnit ennen 2024'!K223*(Parametrit!$B$8/Parametrit!$B$7),_xlfn.IFS('2024'!U223=100,-2,'2024'!U223=10,-1))</f>
        <v>82900</v>
      </c>
      <c r="N223" s="50"/>
      <c r="O223" s="49"/>
      <c r="P223" s="49"/>
      <c r="Q223" s="52">
        <v>35</v>
      </c>
      <c r="R223" s="52">
        <v>50</v>
      </c>
      <c r="S223" s="31" t="str">
        <f>IF(AND(B223&gt;0,C223=""),"Ilmoita tuella rahoitettu osuus",IF(C223&gt;100,"Tuella rahoitettu osuus ei voi olla yli 100",IF(AND(B223&gt;0,H223=""),"Pitoaika puuttuu",IF(E223&gt;H223,"Keski-ikä ei voi olla suurempi kuin pitoaika",IF(AND(B223&gt;0,E223=""),"Keski-ikä puuttuu",IF(AND(B223&gt;0,OR(H223&lt;Q223,H223&gt;R223)),"Syötetty pitoaika ei ole pitoaikavälin sisällä","OK"))))))</f>
        <v>OK</v>
      </c>
      <c r="U223">
        <v>100</v>
      </c>
    </row>
    <row r="224" spans="1:21" ht="15.75" thickBot="1" x14ac:dyDescent="0.3">
      <c r="A224" s="10" t="s">
        <v>181</v>
      </c>
      <c r="B224" s="30"/>
      <c r="C224" s="101"/>
      <c r="D224" s="32"/>
      <c r="E224" s="32"/>
      <c r="F224" s="101"/>
      <c r="G224" s="101"/>
      <c r="H224" s="105"/>
      <c r="M224" s="23"/>
      <c r="N224" s="23"/>
      <c r="O224" s="22"/>
      <c r="P224" s="22"/>
      <c r="Q224" s="23"/>
      <c r="R224" s="23"/>
      <c r="S224"/>
    </row>
    <row r="225" spans="1:21" ht="15.75" thickBot="1" x14ac:dyDescent="0.3">
      <c r="A225" s="38" t="s">
        <v>182</v>
      </c>
      <c r="B225" s="60">
        <f t="shared" ref="B225:B229" si="165">F225-G225</f>
        <v>0</v>
      </c>
      <c r="C225" s="55"/>
      <c r="D225" s="49">
        <f t="shared" ref="D225:D229" si="166">B225*C225/100</f>
        <v>0</v>
      </c>
      <c r="E225" s="49">
        <f>Parametrit!$B$4-2024</f>
        <v>0</v>
      </c>
      <c r="F225" s="55"/>
      <c r="G225" s="55"/>
      <c r="H225" s="104" t="str">
        <f>IF('Investoinnit ennen 2024'!G225&gt;0,'Investoinnit ennen 2024'!G225,"")</f>
        <v/>
      </c>
      <c r="I225" s="57">
        <f>IF(N225="",(D225*(M225+O225))/1000,(D225*(N225+P225))/1000)</f>
        <v>0</v>
      </c>
      <c r="J225" s="49">
        <f t="shared" ref="J225:J229" si="167">IF(D225=0,0,I225*(1-E225/H225))</f>
        <v>0</v>
      </c>
      <c r="K225" s="49">
        <f t="shared" ref="K225:K229" si="168">IF(I225=0,0,I225/H225)</f>
        <v>0</v>
      </c>
      <c r="L225" s="49">
        <f>IF(N225="",(F225*(C225/100)*(M225+O225))/1000,(F225*(C225/100)*(N225+P225)/1000))</f>
        <v>0</v>
      </c>
      <c r="M225" s="50" cm="1">
        <f t="array" ref="M225">ROUND('Investoinnit ennen 2024'!K225*(Parametrit!$B$8/Parametrit!$B$7),_xlfn.IFS('2024'!U225=100,-2,'2024'!U225=10,-1))</f>
        <v>7400</v>
      </c>
      <c r="N225" s="50"/>
      <c r="O225" s="49"/>
      <c r="P225" s="49"/>
      <c r="Q225" s="52">
        <v>35</v>
      </c>
      <c r="R225" s="52">
        <v>50</v>
      </c>
      <c r="S225" s="31" t="str">
        <f>IF(AND(B225&gt;0,C225=""),"Ilmoita tuella rahoitettu osuus",IF(C225&gt;100,"Tuella rahoitettu osuus ei voi olla yli 100",IF(AND(B225&gt;0,H225=""),"Pitoaika puuttuu",IF(E225&gt;H225,"Keski-ikä ei voi olla suurempi kuin pitoaika",IF(AND(B225&gt;0,E225=""),"Keski-ikä puuttuu",IF(AND(B225&gt;0,OR(H225&lt;Q225,H225&gt;R225)),"Syötetty pitoaika ei ole pitoaikavälin sisällä","OK"))))))</f>
        <v>OK</v>
      </c>
      <c r="U225">
        <v>100</v>
      </c>
    </row>
    <row r="226" spans="1:21" ht="15.75" thickBot="1" x14ac:dyDescent="0.3">
      <c r="A226" s="38" t="s">
        <v>183</v>
      </c>
      <c r="B226" s="60">
        <f t="shared" si="165"/>
        <v>0</v>
      </c>
      <c r="C226" s="55"/>
      <c r="D226" s="49">
        <f t="shared" si="166"/>
        <v>0</v>
      </c>
      <c r="E226" s="49">
        <f>Parametrit!$B$4-2024</f>
        <v>0</v>
      </c>
      <c r="F226" s="55"/>
      <c r="G226" s="55"/>
      <c r="H226" s="104" t="str">
        <f>IF('Investoinnit ennen 2024'!G226&gt;0,'Investoinnit ennen 2024'!G226,"")</f>
        <v/>
      </c>
      <c r="I226" s="57">
        <f>IF(N226="",(D226*(M226+O226))/1000,(D226*(N226+P226))/1000)</f>
        <v>0</v>
      </c>
      <c r="J226" s="49">
        <f t="shared" si="167"/>
        <v>0</v>
      </c>
      <c r="K226" s="49">
        <f t="shared" si="168"/>
        <v>0</v>
      </c>
      <c r="L226" s="49">
        <f>IF(N226="",(F226*(C226/100)*(M226+O226))/1000,(F226*(C226/100)*(N226+P226)/1000))</f>
        <v>0</v>
      </c>
      <c r="M226" s="50" cm="1">
        <f t="array" ref="M226">ROUND('Investoinnit ennen 2024'!K226*(Parametrit!$B$8/Parametrit!$B$7),_xlfn.IFS('2024'!U226=100,-2,'2024'!U226=10,-1))</f>
        <v>14400</v>
      </c>
      <c r="N226" s="50"/>
      <c r="O226" s="49"/>
      <c r="P226" s="49"/>
      <c r="Q226" s="52">
        <v>35</v>
      </c>
      <c r="R226" s="52">
        <v>50</v>
      </c>
      <c r="S226" s="31" t="str">
        <f>IF(AND(B226&gt;0,C226=""),"Ilmoita tuella rahoitettu osuus",IF(C226&gt;100,"Tuella rahoitettu osuus ei voi olla yli 100",IF(AND(B226&gt;0,H226=""),"Pitoaika puuttuu",IF(E226&gt;H226,"Keski-ikä ei voi olla suurempi kuin pitoaika",IF(AND(B226&gt;0,E226=""),"Keski-ikä puuttuu",IF(AND(B226&gt;0,OR(H226&lt;Q226,H226&gt;R226)),"Syötetty pitoaika ei ole pitoaikavälin sisällä","OK"))))))</f>
        <v>OK</v>
      </c>
      <c r="U226">
        <v>100</v>
      </c>
    </row>
    <row r="227" spans="1:21" ht="15.75" thickBot="1" x14ac:dyDescent="0.3">
      <c r="A227" s="38" t="s">
        <v>184</v>
      </c>
      <c r="B227" s="60">
        <f t="shared" si="165"/>
        <v>0</v>
      </c>
      <c r="C227" s="55"/>
      <c r="D227" s="49">
        <f t="shared" si="166"/>
        <v>0</v>
      </c>
      <c r="E227" s="49">
        <f>Parametrit!$B$4-2024</f>
        <v>0</v>
      </c>
      <c r="F227" s="55"/>
      <c r="G227" s="55"/>
      <c r="H227" s="104" t="str">
        <f>IF('Investoinnit ennen 2024'!G227&gt;0,'Investoinnit ennen 2024'!G227,"")</f>
        <v/>
      </c>
      <c r="I227" s="57">
        <f>IF(N227="",(D227*(M227+O227))/1000,(D227*(N227+P227))/1000)</f>
        <v>0</v>
      </c>
      <c r="J227" s="49">
        <f t="shared" si="167"/>
        <v>0</v>
      </c>
      <c r="K227" s="49">
        <f t="shared" si="168"/>
        <v>0</v>
      </c>
      <c r="L227" s="49">
        <f>IF(N227="",(F227*(C227/100)*(M227+O227))/1000,(F227*(C227/100)*(N227+P227)/1000))</f>
        <v>0</v>
      </c>
      <c r="M227" s="50" cm="1">
        <f t="array" ref="M227">ROUND('Investoinnit ennen 2024'!K227*(Parametrit!$B$8/Parametrit!$B$7),_xlfn.IFS('2024'!U227=100,-2,'2024'!U227=10,-1))</f>
        <v>20700</v>
      </c>
      <c r="N227" s="50"/>
      <c r="O227" s="49"/>
      <c r="P227" s="49"/>
      <c r="Q227" s="52">
        <v>35</v>
      </c>
      <c r="R227" s="52">
        <v>50</v>
      </c>
      <c r="S227" s="31" t="str">
        <f>IF(AND(B227&gt;0,C227=""),"Ilmoita tuella rahoitettu osuus",IF(C227&gt;100,"Tuella rahoitettu osuus ei voi olla yli 100",IF(AND(B227&gt;0,H227=""),"Pitoaika puuttuu",IF(E227&gt;H227,"Keski-ikä ei voi olla suurempi kuin pitoaika",IF(AND(B227&gt;0,E227=""),"Keski-ikä puuttuu",IF(AND(B227&gt;0,OR(H227&lt;Q227,H227&gt;R227)),"Syötetty pitoaika ei ole pitoaikavälin sisällä","OK"))))))</f>
        <v>OK</v>
      </c>
      <c r="U227">
        <v>100</v>
      </c>
    </row>
    <row r="228" spans="1:21" ht="15.75" thickBot="1" x14ac:dyDescent="0.3">
      <c r="A228" s="38" t="s">
        <v>185</v>
      </c>
      <c r="B228" s="60">
        <f t="shared" si="165"/>
        <v>0</v>
      </c>
      <c r="C228" s="55"/>
      <c r="D228" s="49">
        <f t="shared" si="166"/>
        <v>0</v>
      </c>
      <c r="E228" s="49">
        <f>Parametrit!$B$4-2024</f>
        <v>0</v>
      </c>
      <c r="F228" s="55"/>
      <c r="G228" s="55"/>
      <c r="H228" s="104" t="str">
        <f>IF('Investoinnit ennen 2024'!G228&gt;0,'Investoinnit ennen 2024'!G228,"")</f>
        <v/>
      </c>
      <c r="I228" s="57">
        <f>IF(N228="",(D228*(M228+O228))/1000,(D228*(N228+P228))/1000)</f>
        <v>0</v>
      </c>
      <c r="J228" s="49">
        <f t="shared" si="167"/>
        <v>0</v>
      </c>
      <c r="K228" s="49">
        <f t="shared" si="168"/>
        <v>0</v>
      </c>
      <c r="L228" s="49">
        <f>IF(N228="",(F228*(C228/100)*(M228+O228))/1000,(F228*(C228/100)*(N228+P228)/1000))</f>
        <v>0</v>
      </c>
      <c r="M228" s="50" cm="1">
        <f t="array" ref="M228">ROUND('Investoinnit ennen 2024'!K228*(Parametrit!$B$8/Parametrit!$B$7),_xlfn.IFS('2024'!U228=100,-2,'2024'!U228=10,-1))</f>
        <v>24000</v>
      </c>
      <c r="N228" s="50"/>
      <c r="O228" s="49"/>
      <c r="P228" s="49"/>
      <c r="Q228" s="52">
        <v>35</v>
      </c>
      <c r="R228" s="52">
        <v>50</v>
      </c>
      <c r="S228" s="31" t="str">
        <f>IF(AND(B228&gt;0,C228=""),"Ilmoita tuella rahoitettu osuus",IF(C228&gt;100,"Tuella rahoitettu osuus ei voi olla yli 100",IF(AND(B228&gt;0,H228=""),"Pitoaika puuttuu",IF(E228&gt;H228,"Keski-ikä ei voi olla suurempi kuin pitoaika",IF(AND(B228&gt;0,E228=""),"Keski-ikä puuttuu",IF(AND(B228&gt;0,OR(H228&lt;Q228,H228&gt;R228)),"Syötetty pitoaika ei ole pitoaikavälin sisällä","OK"))))))</f>
        <v>OK</v>
      </c>
      <c r="U228">
        <v>100</v>
      </c>
    </row>
    <row r="229" spans="1:21" ht="15.75" thickBot="1" x14ac:dyDescent="0.3">
      <c r="A229" s="38" t="s">
        <v>186</v>
      </c>
      <c r="B229" s="60">
        <f t="shared" si="165"/>
        <v>0</v>
      </c>
      <c r="C229" s="55"/>
      <c r="D229" s="49">
        <f t="shared" si="166"/>
        <v>0</v>
      </c>
      <c r="E229" s="49">
        <f>Parametrit!$B$4-2024</f>
        <v>0</v>
      </c>
      <c r="F229" s="55"/>
      <c r="G229" s="55"/>
      <c r="H229" s="104" t="str">
        <f>IF('Investoinnit ennen 2024'!G229&gt;0,'Investoinnit ennen 2024'!G229,"")</f>
        <v/>
      </c>
      <c r="I229" s="57">
        <f>IF(N229="",(D229*(M229+O229))/1000,(D229*(N229+P229))/1000)</f>
        <v>0</v>
      </c>
      <c r="J229" s="49">
        <f t="shared" si="167"/>
        <v>0</v>
      </c>
      <c r="K229" s="49">
        <f t="shared" si="168"/>
        <v>0</v>
      </c>
      <c r="L229" s="49">
        <f>IF(N229="",(F229*(C229/100)*(M229+O229))/1000,(F229*(C229/100)*(N229+P229)/1000))</f>
        <v>0</v>
      </c>
      <c r="M229" s="50" cm="1">
        <f t="array" ref="M229">ROUND('Investoinnit ennen 2024'!K229*(Parametrit!$B$8/Parametrit!$B$7),_xlfn.IFS('2024'!U229=100,-2,'2024'!U229=10,-1))</f>
        <v>27900</v>
      </c>
      <c r="N229" s="50"/>
      <c r="O229" s="49"/>
      <c r="P229" s="49"/>
      <c r="Q229" s="52">
        <v>35</v>
      </c>
      <c r="R229" s="52">
        <v>50</v>
      </c>
      <c r="S229" s="31" t="str">
        <f>IF(AND(B229&gt;0,C229=""),"Ilmoita tuella rahoitettu osuus",IF(C229&gt;100,"Tuella rahoitettu osuus ei voi olla yli 100",IF(AND(B229&gt;0,H229=""),"Pitoaika puuttuu",IF(E229&gt;H229,"Keski-ikä ei voi olla suurempi kuin pitoaika",IF(AND(B229&gt;0,E229=""),"Keski-ikä puuttuu",IF(AND(B229&gt;0,OR(H229&lt;Q229,H229&gt;R229)),"Syötetty pitoaika ei ole pitoaikavälin sisällä","OK"))))))</f>
        <v>OK</v>
      </c>
      <c r="U229">
        <v>100</v>
      </c>
    </row>
    <row r="230" spans="1:21" ht="15.75" thickBot="1" x14ac:dyDescent="0.3">
      <c r="A230" s="4" t="s">
        <v>187</v>
      </c>
      <c r="B230" s="30"/>
      <c r="C230" s="101"/>
      <c r="D230" s="32"/>
      <c r="E230" s="32"/>
      <c r="F230" s="101"/>
      <c r="G230" s="101"/>
      <c r="H230" s="105"/>
      <c r="M230" s="23"/>
      <c r="N230" s="23"/>
      <c r="O230" s="22"/>
      <c r="P230" s="22"/>
      <c r="Q230" s="23"/>
      <c r="R230" s="23"/>
      <c r="S230"/>
    </row>
    <row r="231" spans="1:21" ht="15.75" thickBot="1" x14ac:dyDescent="0.3">
      <c r="A231" s="38" t="s">
        <v>188</v>
      </c>
      <c r="B231" s="60">
        <f t="shared" ref="B231:B234" si="169">F231-G231</f>
        <v>0</v>
      </c>
      <c r="C231" s="55"/>
      <c r="D231" s="49">
        <f t="shared" ref="D231:D234" si="170">B231*C231/100</f>
        <v>0</v>
      </c>
      <c r="E231" s="49">
        <f>Parametrit!$B$4-2024</f>
        <v>0</v>
      </c>
      <c r="F231" s="55"/>
      <c r="G231" s="55"/>
      <c r="H231" s="104" t="str">
        <f>IF('Investoinnit ennen 2024'!G231&gt;0,'Investoinnit ennen 2024'!G231,"")</f>
        <v/>
      </c>
      <c r="I231" s="57">
        <f>IF(N231="",(D231*(M231+O231))/1000,(D231*(N231+P231))/1000)</f>
        <v>0</v>
      </c>
      <c r="J231" s="49">
        <f t="shared" ref="J231:J234" si="171">IF(D231=0,0,I231*(1-E231/H231))</f>
        <v>0</v>
      </c>
      <c r="K231" s="49">
        <f t="shared" ref="K231:K234" si="172">IF(I231=0,0,I231/H231)</f>
        <v>0</v>
      </c>
      <c r="L231" s="49">
        <f>IF(N231="",(F231*(C231/100)*(M231+O231))/1000,(F231*(C231/100)*(N231+P231)/1000))</f>
        <v>0</v>
      </c>
      <c r="M231" s="50" cm="1">
        <f t="array" ref="M231">ROUND('Investoinnit ennen 2024'!K231*(Parametrit!$B$8/Parametrit!$B$7),_xlfn.IFS('2024'!U231=100,-2,'2024'!U231=10,-1))</f>
        <v>13040</v>
      </c>
      <c r="N231" s="50"/>
      <c r="O231" s="49"/>
      <c r="P231" s="49"/>
      <c r="Q231" s="52">
        <v>30</v>
      </c>
      <c r="R231" s="52">
        <v>40</v>
      </c>
      <c r="S231" s="31" t="str">
        <f>IF(AND(B231&gt;0,C231=""),"Ilmoita tuella rahoitettu osuus",IF(C231&gt;100,"Tuella rahoitettu osuus ei voi olla yli 100",IF(AND(B231&gt;0,H231=""),"Pitoaika puuttuu",IF(E231&gt;H231,"Keski-ikä ei voi olla suurempi kuin pitoaika",IF(AND(B231&gt;0,E231=""),"Keski-ikä puuttuu",IF(AND(B231&gt;0,OR(H231&lt;Q231,H231&gt;R231)),"Syötetty pitoaika ei ole pitoaikavälin sisällä","OK"))))))</f>
        <v>OK</v>
      </c>
      <c r="U231">
        <v>10</v>
      </c>
    </row>
    <row r="232" spans="1:21" ht="15.75" thickBot="1" x14ac:dyDescent="0.3">
      <c r="A232" s="38" t="s">
        <v>189</v>
      </c>
      <c r="B232" s="60">
        <f t="shared" si="169"/>
        <v>0</v>
      </c>
      <c r="C232" s="55"/>
      <c r="D232" s="49">
        <f t="shared" si="170"/>
        <v>0</v>
      </c>
      <c r="E232" s="49">
        <f>Parametrit!$B$4-2024</f>
        <v>0</v>
      </c>
      <c r="F232" s="55"/>
      <c r="G232" s="55"/>
      <c r="H232" s="104" t="str">
        <f>IF('Investoinnit ennen 2024'!G232&gt;0,'Investoinnit ennen 2024'!G232,"")</f>
        <v/>
      </c>
      <c r="I232" s="57">
        <f>IF(N232="",(D232*(M232+O232))/1000,(D232*(N232+P232))/1000)</f>
        <v>0</v>
      </c>
      <c r="J232" s="49">
        <f t="shared" si="171"/>
        <v>0</v>
      </c>
      <c r="K232" s="49">
        <f t="shared" si="172"/>
        <v>0</v>
      </c>
      <c r="L232" s="49">
        <f>IF(N232="",(F232*(C232/100)*(M232+O232))/1000,(F232*(C232/100)*(N232+P232)/1000))</f>
        <v>0</v>
      </c>
      <c r="M232" s="50" cm="1">
        <f t="array" ref="M232">ROUND('Investoinnit ennen 2024'!K232*(Parametrit!$B$8/Parametrit!$B$7),_xlfn.IFS('2024'!U232=100,-2,'2024'!U232=10,-1))</f>
        <v>850</v>
      </c>
      <c r="N232" s="50"/>
      <c r="O232" s="49"/>
      <c r="P232" s="49"/>
      <c r="Q232" s="52">
        <v>20</v>
      </c>
      <c r="R232" s="52">
        <v>35</v>
      </c>
      <c r="S232" s="31" t="str">
        <f>IF(AND(B232&gt;0,C232=""),"Ilmoita tuella rahoitettu osuus",IF(C232&gt;100,"Tuella rahoitettu osuus ei voi olla yli 100",IF(AND(B232&gt;0,H232=""),"Pitoaika puuttuu",IF(E232&gt;H232,"Keski-ikä ei voi olla suurempi kuin pitoaika",IF(AND(B232&gt;0,E232=""),"Keski-ikä puuttuu",IF(AND(B232&gt;0,OR(H232&lt;Q232,H232&gt;R232)),"Syötetty pitoaika ei ole pitoaikavälin sisällä","OK"))))))</f>
        <v>OK</v>
      </c>
      <c r="U232">
        <v>10</v>
      </c>
    </row>
    <row r="233" spans="1:21" ht="15.75" thickBot="1" x14ac:dyDescent="0.3">
      <c r="A233" s="38" t="s">
        <v>190</v>
      </c>
      <c r="B233" s="60">
        <f t="shared" si="169"/>
        <v>0</v>
      </c>
      <c r="C233" s="55"/>
      <c r="D233" s="49">
        <f t="shared" si="170"/>
        <v>0</v>
      </c>
      <c r="E233" s="49">
        <f>Parametrit!$B$4-2024</f>
        <v>0</v>
      </c>
      <c r="F233" s="55"/>
      <c r="G233" s="55"/>
      <c r="H233" s="104" t="str">
        <f>IF('Investoinnit ennen 2024'!G233&gt;0,'Investoinnit ennen 2024'!G233,"")</f>
        <v/>
      </c>
      <c r="I233" s="57">
        <f>IF(N233="",(D233*(M233+O233))/1000,(D233*(N233+P233))/1000)</f>
        <v>0</v>
      </c>
      <c r="J233" s="49">
        <f t="shared" si="171"/>
        <v>0</v>
      </c>
      <c r="K233" s="49">
        <f t="shared" si="172"/>
        <v>0</v>
      </c>
      <c r="L233" s="49">
        <f>IF(N233="",(F233*(C233/100)*(M233+O233))/1000,(F233*(C233/100)*(N233+P233)/1000))</f>
        <v>0</v>
      </c>
      <c r="M233" s="50" cm="1">
        <f t="array" ref="M233">ROUND('Investoinnit ennen 2024'!K233*(Parametrit!$B$8/Parametrit!$B$7),_xlfn.IFS('2024'!U233=100,-2,'2024'!U233=10,-1))</f>
        <v>750</v>
      </c>
      <c r="N233" s="50"/>
      <c r="O233" s="49"/>
      <c r="P233" s="49"/>
      <c r="Q233" s="52">
        <v>15</v>
      </c>
      <c r="R233" s="52">
        <v>30</v>
      </c>
      <c r="S233" s="31" t="str">
        <f>IF(AND(B233&gt;0,C233=""),"Ilmoita tuella rahoitettu osuus",IF(C233&gt;100,"Tuella rahoitettu osuus ei voi olla yli 100",IF(AND(B233&gt;0,H233=""),"Pitoaika puuttuu",IF(E233&gt;H233,"Keski-ikä ei voi olla suurempi kuin pitoaika",IF(AND(B233&gt;0,E233=""),"Keski-ikä puuttuu",IF(AND(B233&gt;0,OR(H233&lt;Q233,H233&gt;R233)),"Syötetty pitoaika ei ole pitoaikavälin sisällä","OK"))))))</f>
        <v>OK</v>
      </c>
      <c r="U233">
        <v>10</v>
      </c>
    </row>
    <row r="234" spans="1:21" ht="15.75" thickBot="1" x14ac:dyDescent="0.3">
      <c r="A234" s="38" t="s">
        <v>42</v>
      </c>
      <c r="B234" s="60">
        <f t="shared" si="169"/>
        <v>0</v>
      </c>
      <c r="C234" s="55"/>
      <c r="D234" s="49">
        <f t="shared" si="170"/>
        <v>0</v>
      </c>
      <c r="E234" s="49">
        <f>Parametrit!$B$4-2024</f>
        <v>0</v>
      </c>
      <c r="F234" s="55"/>
      <c r="G234" s="55"/>
      <c r="H234" s="104" t="str">
        <f>IF('Investoinnit ennen 2024'!G234&gt;0,'Investoinnit ennen 2024'!G234,"")</f>
        <v/>
      </c>
      <c r="I234" s="57">
        <f>IF(N234="",(D234*(M234+O234))/1000,(D234*(N234+P234))/1000)</f>
        <v>0</v>
      </c>
      <c r="J234" s="49">
        <f t="shared" si="171"/>
        <v>0</v>
      </c>
      <c r="K234" s="49">
        <f t="shared" si="172"/>
        <v>0</v>
      </c>
      <c r="L234" s="49">
        <f>IF(N234="",(F234*(C234/100)*(M234+O234))/1000,(F234*(C234/100)*(N234+P234)/1000))</f>
        <v>0</v>
      </c>
      <c r="M234" s="50" cm="1">
        <f t="array" ref="M234">ROUND('Investoinnit ennen 2024'!K234*(Parametrit!$B$8/Parametrit!$B$7),_xlfn.IFS('2024'!U234=100,-2,'2024'!U234=10,-1))</f>
        <v>4850</v>
      </c>
      <c r="N234" s="50"/>
      <c r="O234" s="49"/>
      <c r="P234" s="49"/>
      <c r="Q234" s="52">
        <v>15</v>
      </c>
      <c r="R234" s="52">
        <v>30</v>
      </c>
      <c r="S234" s="31" t="str">
        <f>IF(AND(B234&gt;0,C234=""),"Ilmoita tuella rahoitettu osuus",IF(C234&gt;100,"Tuella rahoitettu osuus ei voi olla yli 100",IF(AND(B234&gt;0,H234=""),"Pitoaika puuttuu",IF(E234&gt;H234,"Keski-ikä ei voi olla suurempi kuin pitoaika",IF(AND(B234&gt;0,E234=""),"Keski-ikä puuttuu",IF(AND(B234&gt;0,OR(H234&lt;Q234,H234&gt;R234)),"Syötetty pitoaika ei ole pitoaikavälin sisällä","OK"))))))</f>
        <v>OK</v>
      </c>
      <c r="U234">
        <v>10</v>
      </c>
    </row>
    <row r="235" spans="1:21" ht="15.75" thickBot="1" x14ac:dyDescent="0.3">
      <c r="A235" s="10" t="s">
        <v>191</v>
      </c>
      <c r="B235" s="30"/>
      <c r="C235" s="101"/>
      <c r="D235" s="32"/>
      <c r="E235" s="32"/>
      <c r="F235" s="101"/>
      <c r="G235" s="101"/>
      <c r="H235" s="105"/>
      <c r="M235" s="23"/>
      <c r="N235" s="23"/>
      <c r="O235" s="22"/>
      <c r="P235" s="22"/>
      <c r="Q235" s="23"/>
      <c r="R235" s="23"/>
      <c r="S235"/>
    </row>
    <row r="236" spans="1:21" ht="15.75" thickBot="1" x14ac:dyDescent="0.3">
      <c r="A236" s="38" t="s">
        <v>192</v>
      </c>
      <c r="B236" s="60">
        <f>F236-G236</f>
        <v>0</v>
      </c>
      <c r="C236" s="55"/>
      <c r="D236" s="49">
        <f>B236*C236/100</f>
        <v>0</v>
      </c>
      <c r="E236" s="49">
        <f>Parametrit!$B$4-2024</f>
        <v>0</v>
      </c>
      <c r="F236" s="55"/>
      <c r="G236" s="55"/>
      <c r="H236" s="104" t="str">
        <f>IF('Investoinnit ennen 2024'!G236&gt;0,'Investoinnit ennen 2024'!G236,"")</f>
        <v/>
      </c>
      <c r="I236" s="57">
        <f>IF(N236="",(D236*(M236+O236))/1000,(D236*(N236+P236))/1000)</f>
        <v>0</v>
      </c>
      <c r="J236" s="49">
        <f>IF(D236=0,0,I236*(1-E236/H236))</f>
        <v>0</v>
      </c>
      <c r="K236" s="49">
        <f>IF(I236=0,0,I236/H236)</f>
        <v>0</v>
      </c>
      <c r="L236" s="49">
        <f>IF(N236="",(F236*(C236/100)*(M236+O236))/1000,(F236*(C236/100)*(N236+P236)/1000))</f>
        <v>0</v>
      </c>
      <c r="M236" s="50" cm="1">
        <f t="array" ref="M236">ROUND('Investoinnit ennen 2024'!K236*(Parametrit!$B$8/Parametrit!$B$7),_xlfn.IFS('2024'!U236=100,-2,'2024'!U236=10,-1))</f>
        <v>37000</v>
      </c>
      <c r="N236" s="50"/>
      <c r="O236" s="49" cm="1">
        <f t="array" ref="O236">_xlfn.IFS($V$2=2024,'Kaivun hintavaikutus'!$B$4,$V$2=2025,'Kaivun hintavaikutus'!$B$5,$V$2=2026,'Kaivun hintavaikutus'!$B$6,$V$2=2027,'Kaivun hintavaikutus'!$B$7)</f>
        <v>0</v>
      </c>
      <c r="P236" s="49" cm="1">
        <f t="array" ref="P236">_xlfn.IFS($V$2=2024,'Kaivun hintavaikutus'!$C$4,$V$2=2025,'Kaivun hintavaikutus'!$C$5,$V$2=2026,'Kaivun hintavaikutus'!$C$6,$V$2=2027,'Kaivun hintavaikutus'!$C$7)</f>
        <v>0</v>
      </c>
      <c r="Q236" s="52">
        <v>40</v>
      </c>
      <c r="R236" s="52">
        <v>55</v>
      </c>
      <c r="S236" s="31" t="str">
        <f>IF(AND(B236&gt;0,C236=""),"Ilmoita tuella rahoitettu osuus",IF(C236&gt;100,"Tuella rahoitettu osuus ei voi olla yli 100",IF(AND(B236&gt;0,H236=""),"Pitoaika puuttuu",IF(E236&gt;H236,"Keski-ikä ei voi olla suurempi kuin pitoaika",IF(AND(B236&gt;0,E236=""),"Keski-ikä puuttuu",IF(AND(B236&gt;0,OR(H236&lt;Q236,H236&gt;R236)),"Syötetty pitoaika ei ole pitoaikavälin sisällä",IF(AND(B236&gt;0,O236=0),"Syötä kaivun hintavaikutus Kaivun hintavaikutus -välilehdelle","OK")))))))</f>
        <v>OK</v>
      </c>
      <c r="U236">
        <v>100</v>
      </c>
    </row>
    <row r="237" spans="1:21" ht="15.75" thickBot="1" x14ac:dyDescent="0.3">
      <c r="A237" s="11" t="s">
        <v>193</v>
      </c>
      <c r="B237" s="30"/>
      <c r="C237" s="101"/>
      <c r="D237" s="32"/>
      <c r="E237" s="32"/>
      <c r="F237" s="101"/>
      <c r="G237" s="101"/>
      <c r="H237" s="105"/>
      <c r="M237" s="25"/>
      <c r="N237" s="25"/>
      <c r="O237" s="22"/>
      <c r="P237" s="22"/>
      <c r="Q237" s="25"/>
      <c r="R237" s="25"/>
      <c r="S237"/>
    </row>
    <row r="238" spans="1:21" ht="15.75" thickBot="1" x14ac:dyDescent="0.3">
      <c r="A238" s="10" t="s">
        <v>194</v>
      </c>
      <c r="B238" s="30"/>
      <c r="C238" s="101"/>
      <c r="D238" s="32"/>
      <c r="E238" s="32"/>
      <c r="F238" s="101"/>
      <c r="G238" s="101"/>
      <c r="H238" s="105"/>
      <c r="M238" s="23"/>
      <c r="N238" s="23"/>
      <c r="O238" s="22"/>
      <c r="P238" s="22"/>
      <c r="Q238" s="23"/>
      <c r="R238" s="23"/>
      <c r="S238"/>
    </row>
    <row r="239" spans="1:21" ht="15.75" thickBot="1" x14ac:dyDescent="0.3">
      <c r="A239" s="6" t="s">
        <v>195</v>
      </c>
      <c r="B239" s="30"/>
      <c r="C239" s="101"/>
      <c r="D239" s="32"/>
      <c r="E239" s="32"/>
      <c r="F239" s="101"/>
      <c r="G239" s="101"/>
      <c r="H239" s="105"/>
      <c r="M239" s="24"/>
      <c r="N239" s="24"/>
      <c r="O239" s="22"/>
      <c r="P239" s="22"/>
      <c r="Q239" s="24"/>
      <c r="R239" s="24"/>
      <c r="S239"/>
    </row>
    <row r="240" spans="1:21" ht="15.75" thickBot="1" x14ac:dyDescent="0.3">
      <c r="A240" s="38" t="s">
        <v>196</v>
      </c>
      <c r="B240" s="60">
        <f t="shared" ref="B240:B252" si="173">F240-G240</f>
        <v>0</v>
      </c>
      <c r="C240" s="55"/>
      <c r="D240" s="49">
        <f t="shared" ref="D240:D252" si="174">B240*C240/100</f>
        <v>0</v>
      </c>
      <c r="E240" s="49">
        <f>Parametrit!$B$4-2024</f>
        <v>0</v>
      </c>
      <c r="F240" s="55"/>
      <c r="G240" s="55"/>
      <c r="H240" s="104" t="str">
        <f>IF('Investoinnit ennen 2024'!G240&gt;0,'Investoinnit ennen 2024'!G240,"")</f>
        <v/>
      </c>
      <c r="I240" s="57">
        <f t="shared" ref="I240:I252" si="175">IF(N240="",(D240*(M240+O240))/1000,(D240*(N240+P240))/1000)</f>
        <v>0</v>
      </c>
      <c r="J240" s="49">
        <f t="shared" ref="J240:J252" si="176">IF(D240=0,0,I240*(1-E240/H240))</f>
        <v>0</v>
      </c>
      <c r="K240" s="49">
        <f t="shared" ref="K240:K252" si="177">IF(I240=0,0,I240/H240)</f>
        <v>0</v>
      </c>
      <c r="L240" s="49">
        <f t="shared" ref="L240:L252" si="178">IF(N240="",(F240*(C240/100)*(M240+O240))/1000,(F240*(C240/100)*(N240+P240)/1000))</f>
        <v>0</v>
      </c>
      <c r="M240" s="50" cm="1">
        <f t="array" ref="M240">ROUND('Investoinnit ennen 2024'!K240*(Parametrit!$B$8/Parametrit!$B$7),_xlfn.IFS('2024'!U240=100,-2,'2024'!U240=10,-1))</f>
        <v>3300</v>
      </c>
      <c r="N240" s="50"/>
      <c r="O240" s="49"/>
      <c r="P240" s="49"/>
      <c r="Q240" s="52">
        <v>35</v>
      </c>
      <c r="R240" s="52">
        <v>45</v>
      </c>
      <c r="S240" s="31" t="str">
        <f t="shared" ref="S240:S252" si="179">IF(AND(B240&gt;0,C240=""),"Ilmoita tuella rahoitettu osuus",IF(C240&gt;100,"Tuella rahoitettu osuus ei voi olla yli 100",IF(AND(B240&gt;0,H240=""),"Pitoaika puuttuu",IF(E240&gt;H240,"Keski-ikä ei voi olla suurempi kuin pitoaika",IF(AND(B240&gt;0,E240=""),"Keski-ikä puuttuu",IF(AND(B240&gt;0,OR(H240&lt;Q240,H240&gt;R240)),"Syötetty pitoaika ei ole pitoaikavälin sisällä","OK"))))))</f>
        <v>OK</v>
      </c>
      <c r="U240">
        <v>100</v>
      </c>
    </row>
    <row r="241" spans="1:21" ht="15.75" thickBot="1" x14ac:dyDescent="0.3">
      <c r="A241" s="38" t="s">
        <v>197</v>
      </c>
      <c r="B241" s="60">
        <f t="shared" si="173"/>
        <v>0</v>
      </c>
      <c r="C241" s="55"/>
      <c r="D241" s="49">
        <f t="shared" si="174"/>
        <v>0</v>
      </c>
      <c r="E241" s="49">
        <f>Parametrit!$B$4-2024</f>
        <v>0</v>
      </c>
      <c r="F241" s="55"/>
      <c r="G241" s="55"/>
      <c r="H241" s="104" t="str">
        <f>IF('Investoinnit ennen 2024'!G241&gt;0,'Investoinnit ennen 2024'!G241,"")</f>
        <v/>
      </c>
      <c r="I241" s="57">
        <f t="shared" si="175"/>
        <v>0</v>
      </c>
      <c r="J241" s="49">
        <f t="shared" si="176"/>
        <v>0</v>
      </c>
      <c r="K241" s="49">
        <f t="shared" si="177"/>
        <v>0</v>
      </c>
      <c r="L241" s="49">
        <f t="shared" si="178"/>
        <v>0</v>
      </c>
      <c r="M241" s="50" cm="1">
        <f t="array" ref="M241">ROUND('Investoinnit ennen 2024'!K241*(Parametrit!$B$8/Parametrit!$B$7),_xlfn.IFS('2024'!U241=100,-2,'2024'!U241=10,-1))</f>
        <v>3600</v>
      </c>
      <c r="N241" s="50"/>
      <c r="O241" s="49"/>
      <c r="P241" s="49"/>
      <c r="Q241" s="52">
        <v>35</v>
      </c>
      <c r="R241" s="52">
        <v>45</v>
      </c>
      <c r="S241" s="31" t="str">
        <f t="shared" si="179"/>
        <v>OK</v>
      </c>
      <c r="U241">
        <v>100</v>
      </c>
    </row>
    <row r="242" spans="1:21" ht="15.75" thickBot="1" x14ac:dyDescent="0.3">
      <c r="A242" s="38" t="s">
        <v>198</v>
      </c>
      <c r="B242" s="60">
        <f t="shared" si="173"/>
        <v>0</v>
      </c>
      <c r="C242" s="55"/>
      <c r="D242" s="49">
        <f t="shared" si="174"/>
        <v>0</v>
      </c>
      <c r="E242" s="49">
        <f>Parametrit!$B$4-2024</f>
        <v>0</v>
      </c>
      <c r="F242" s="55"/>
      <c r="G242" s="55"/>
      <c r="H242" s="104" t="str">
        <f>IF('Investoinnit ennen 2024'!G242&gt;0,'Investoinnit ennen 2024'!G242,"")</f>
        <v/>
      </c>
      <c r="I242" s="57">
        <f t="shared" si="175"/>
        <v>0</v>
      </c>
      <c r="J242" s="49">
        <f t="shared" si="176"/>
        <v>0</v>
      </c>
      <c r="K242" s="49">
        <f t="shared" si="177"/>
        <v>0</v>
      </c>
      <c r="L242" s="49">
        <f t="shared" si="178"/>
        <v>0</v>
      </c>
      <c r="M242" s="50" cm="1">
        <f t="array" ref="M242">ROUND('Investoinnit ennen 2024'!K242*(Parametrit!$B$8/Parametrit!$B$7),_xlfn.IFS('2024'!U242=100,-2,'2024'!U242=10,-1))</f>
        <v>4500</v>
      </c>
      <c r="N242" s="50"/>
      <c r="O242" s="49"/>
      <c r="P242" s="49"/>
      <c r="Q242" s="52">
        <v>35</v>
      </c>
      <c r="R242" s="52">
        <v>45</v>
      </c>
      <c r="S242" s="31" t="str">
        <f t="shared" si="179"/>
        <v>OK</v>
      </c>
      <c r="U242">
        <v>100</v>
      </c>
    </row>
    <row r="243" spans="1:21" ht="15.75" thickBot="1" x14ac:dyDescent="0.3">
      <c r="A243" s="38" t="s">
        <v>199</v>
      </c>
      <c r="B243" s="60">
        <f t="shared" si="173"/>
        <v>0</v>
      </c>
      <c r="C243" s="55"/>
      <c r="D243" s="49">
        <f t="shared" si="174"/>
        <v>0</v>
      </c>
      <c r="E243" s="49">
        <f>Parametrit!$B$4-2024</f>
        <v>0</v>
      </c>
      <c r="F243" s="55"/>
      <c r="G243" s="55"/>
      <c r="H243" s="104" t="str">
        <f>IF('Investoinnit ennen 2024'!G243&gt;0,'Investoinnit ennen 2024'!G243,"")</f>
        <v/>
      </c>
      <c r="I243" s="57">
        <f t="shared" si="175"/>
        <v>0</v>
      </c>
      <c r="J243" s="49">
        <f t="shared" si="176"/>
        <v>0</v>
      </c>
      <c r="K243" s="49">
        <f t="shared" si="177"/>
        <v>0</v>
      </c>
      <c r="L243" s="49">
        <f t="shared" si="178"/>
        <v>0</v>
      </c>
      <c r="M243" s="50" cm="1">
        <f t="array" ref="M243">ROUND('Investoinnit ennen 2024'!K243*(Parametrit!$B$8/Parametrit!$B$7),_xlfn.IFS('2024'!U243=100,-2,'2024'!U243=10,-1))</f>
        <v>5700</v>
      </c>
      <c r="N243" s="50"/>
      <c r="O243" s="49"/>
      <c r="P243" s="49"/>
      <c r="Q243" s="52">
        <v>35</v>
      </c>
      <c r="R243" s="52">
        <v>45</v>
      </c>
      <c r="S243" s="31" t="str">
        <f t="shared" si="179"/>
        <v>OK</v>
      </c>
      <c r="U243">
        <v>100</v>
      </c>
    </row>
    <row r="244" spans="1:21" ht="15.75" thickBot="1" x14ac:dyDescent="0.3">
      <c r="A244" s="38" t="s">
        <v>200</v>
      </c>
      <c r="B244" s="60">
        <f t="shared" si="173"/>
        <v>0</v>
      </c>
      <c r="C244" s="55"/>
      <c r="D244" s="49">
        <f t="shared" si="174"/>
        <v>0</v>
      </c>
      <c r="E244" s="49">
        <f>Parametrit!$B$4-2024</f>
        <v>0</v>
      </c>
      <c r="F244" s="55"/>
      <c r="G244" s="55"/>
      <c r="H244" s="104" t="str">
        <f>IF('Investoinnit ennen 2024'!G244&gt;0,'Investoinnit ennen 2024'!G244,"")</f>
        <v/>
      </c>
      <c r="I244" s="57">
        <f t="shared" si="175"/>
        <v>0</v>
      </c>
      <c r="J244" s="49">
        <f t="shared" si="176"/>
        <v>0</v>
      </c>
      <c r="K244" s="49">
        <f t="shared" si="177"/>
        <v>0</v>
      </c>
      <c r="L244" s="49">
        <f t="shared" si="178"/>
        <v>0</v>
      </c>
      <c r="M244" s="50" cm="1">
        <f t="array" ref="M244">ROUND('Investoinnit ennen 2024'!K244*(Parametrit!$B$8/Parametrit!$B$7),_xlfn.IFS('2024'!U244=100,-2,'2024'!U244=10,-1))</f>
        <v>8100</v>
      </c>
      <c r="N244" s="50"/>
      <c r="O244" s="49"/>
      <c r="P244" s="49"/>
      <c r="Q244" s="52">
        <v>35</v>
      </c>
      <c r="R244" s="52">
        <v>45</v>
      </c>
      <c r="S244" s="31" t="str">
        <f t="shared" si="179"/>
        <v>OK</v>
      </c>
      <c r="U244">
        <v>100</v>
      </c>
    </row>
    <row r="245" spans="1:21" ht="15.75" thickBot="1" x14ac:dyDescent="0.3">
      <c r="A245" s="38" t="s">
        <v>201</v>
      </c>
      <c r="B245" s="60">
        <f t="shared" si="173"/>
        <v>0</v>
      </c>
      <c r="C245" s="55"/>
      <c r="D245" s="49">
        <f t="shared" si="174"/>
        <v>0</v>
      </c>
      <c r="E245" s="49">
        <f>Parametrit!$B$4-2024</f>
        <v>0</v>
      </c>
      <c r="F245" s="55"/>
      <c r="G245" s="55"/>
      <c r="H245" s="104" t="str">
        <f>IF('Investoinnit ennen 2024'!G245&gt;0,'Investoinnit ennen 2024'!G245,"")</f>
        <v/>
      </c>
      <c r="I245" s="57">
        <f t="shared" si="175"/>
        <v>0</v>
      </c>
      <c r="J245" s="49">
        <f t="shared" si="176"/>
        <v>0</v>
      </c>
      <c r="K245" s="49">
        <f t="shared" si="177"/>
        <v>0</v>
      </c>
      <c r="L245" s="49">
        <f t="shared" si="178"/>
        <v>0</v>
      </c>
      <c r="M245" s="50" cm="1">
        <f t="array" ref="M245">ROUND('Investoinnit ennen 2024'!K245*(Parametrit!$B$8/Parametrit!$B$7),_xlfn.IFS('2024'!U245=100,-2,'2024'!U245=10,-1))</f>
        <v>9700</v>
      </c>
      <c r="N245" s="50"/>
      <c r="O245" s="49"/>
      <c r="P245" s="49"/>
      <c r="Q245" s="52">
        <v>35</v>
      </c>
      <c r="R245" s="52">
        <v>45</v>
      </c>
      <c r="S245" s="31" t="str">
        <f t="shared" si="179"/>
        <v>OK</v>
      </c>
      <c r="U245">
        <v>100</v>
      </c>
    </row>
    <row r="246" spans="1:21" ht="15.75" thickBot="1" x14ac:dyDescent="0.3">
      <c r="A246" s="38" t="s">
        <v>202</v>
      </c>
      <c r="B246" s="60">
        <f t="shared" si="173"/>
        <v>0</v>
      </c>
      <c r="C246" s="55"/>
      <c r="D246" s="49">
        <f t="shared" si="174"/>
        <v>0</v>
      </c>
      <c r="E246" s="49">
        <f>Parametrit!$B$4-2024</f>
        <v>0</v>
      </c>
      <c r="F246" s="55"/>
      <c r="G246" s="55"/>
      <c r="H246" s="104" t="str">
        <f>IF('Investoinnit ennen 2024'!G246&gt;0,'Investoinnit ennen 2024'!G246,"")</f>
        <v/>
      </c>
      <c r="I246" s="57">
        <f t="shared" si="175"/>
        <v>0</v>
      </c>
      <c r="J246" s="49">
        <f t="shared" si="176"/>
        <v>0</v>
      </c>
      <c r="K246" s="49">
        <f t="shared" si="177"/>
        <v>0</v>
      </c>
      <c r="L246" s="49">
        <f t="shared" si="178"/>
        <v>0</v>
      </c>
      <c r="M246" s="50" cm="1">
        <f t="array" ref="M246">ROUND('Investoinnit ennen 2024'!K246*(Parametrit!$B$8/Parametrit!$B$7),_xlfn.IFS('2024'!U246=100,-2,'2024'!U246=10,-1))</f>
        <v>11200</v>
      </c>
      <c r="N246" s="50"/>
      <c r="O246" s="49"/>
      <c r="P246" s="49"/>
      <c r="Q246" s="52">
        <v>35</v>
      </c>
      <c r="R246" s="52">
        <v>45</v>
      </c>
      <c r="S246" s="31" t="str">
        <f t="shared" si="179"/>
        <v>OK</v>
      </c>
      <c r="U246">
        <v>100</v>
      </c>
    </row>
    <row r="247" spans="1:21" ht="15.75" thickBot="1" x14ac:dyDescent="0.3">
      <c r="A247" s="38" t="s">
        <v>203</v>
      </c>
      <c r="B247" s="60">
        <f t="shared" si="173"/>
        <v>0</v>
      </c>
      <c r="C247" s="55"/>
      <c r="D247" s="49">
        <f t="shared" si="174"/>
        <v>0</v>
      </c>
      <c r="E247" s="49">
        <f>Parametrit!$B$4-2024</f>
        <v>0</v>
      </c>
      <c r="F247" s="55"/>
      <c r="G247" s="55"/>
      <c r="H247" s="104" t="str">
        <f>IF('Investoinnit ennen 2024'!G247&gt;0,'Investoinnit ennen 2024'!G247,"")</f>
        <v/>
      </c>
      <c r="I247" s="57">
        <f t="shared" si="175"/>
        <v>0</v>
      </c>
      <c r="J247" s="49">
        <f t="shared" si="176"/>
        <v>0</v>
      </c>
      <c r="K247" s="49">
        <f t="shared" si="177"/>
        <v>0</v>
      </c>
      <c r="L247" s="49">
        <f t="shared" si="178"/>
        <v>0</v>
      </c>
      <c r="M247" s="50" cm="1">
        <f t="array" ref="M247">ROUND('Investoinnit ennen 2024'!K247*(Parametrit!$B$8/Parametrit!$B$7),_xlfn.IFS('2024'!U247=100,-2,'2024'!U247=10,-1))</f>
        <v>12900</v>
      </c>
      <c r="N247" s="50"/>
      <c r="O247" s="49"/>
      <c r="P247" s="49"/>
      <c r="Q247" s="52">
        <v>35</v>
      </c>
      <c r="R247" s="52">
        <v>45</v>
      </c>
      <c r="S247" s="31" t="str">
        <f t="shared" si="179"/>
        <v>OK</v>
      </c>
      <c r="U247">
        <v>100</v>
      </c>
    </row>
    <row r="248" spans="1:21" ht="15.75" thickBot="1" x14ac:dyDescent="0.3">
      <c r="A248" s="38" t="s">
        <v>204</v>
      </c>
      <c r="B248" s="60">
        <f t="shared" si="173"/>
        <v>0</v>
      </c>
      <c r="C248" s="55"/>
      <c r="D248" s="49">
        <f t="shared" si="174"/>
        <v>0</v>
      </c>
      <c r="E248" s="49">
        <f>Parametrit!$B$4-2024</f>
        <v>0</v>
      </c>
      <c r="F248" s="55"/>
      <c r="G248" s="55"/>
      <c r="H248" s="104" t="str">
        <f>IF('Investoinnit ennen 2024'!G248&gt;0,'Investoinnit ennen 2024'!G248,"")</f>
        <v/>
      </c>
      <c r="I248" s="57">
        <f t="shared" si="175"/>
        <v>0</v>
      </c>
      <c r="J248" s="49">
        <f t="shared" si="176"/>
        <v>0</v>
      </c>
      <c r="K248" s="49">
        <f t="shared" si="177"/>
        <v>0</v>
      </c>
      <c r="L248" s="49">
        <f t="shared" si="178"/>
        <v>0</v>
      </c>
      <c r="M248" s="50" cm="1">
        <f t="array" ref="M248">ROUND('Investoinnit ennen 2024'!K248*(Parametrit!$B$8/Parametrit!$B$7),_xlfn.IFS('2024'!U248=100,-2,'2024'!U248=10,-1))</f>
        <v>14000</v>
      </c>
      <c r="N248" s="50"/>
      <c r="O248" s="49"/>
      <c r="P248" s="49"/>
      <c r="Q248" s="52">
        <v>35</v>
      </c>
      <c r="R248" s="52">
        <v>45</v>
      </c>
      <c r="S248" s="31" t="str">
        <f t="shared" si="179"/>
        <v>OK</v>
      </c>
      <c r="U248">
        <v>100</v>
      </c>
    </row>
    <row r="249" spans="1:21" ht="15.75" thickBot="1" x14ac:dyDescent="0.3">
      <c r="A249" s="38" t="s">
        <v>205</v>
      </c>
      <c r="B249" s="60">
        <f t="shared" si="173"/>
        <v>0</v>
      </c>
      <c r="C249" s="55"/>
      <c r="D249" s="49">
        <f t="shared" si="174"/>
        <v>0</v>
      </c>
      <c r="E249" s="49">
        <f>Parametrit!$B$4-2024</f>
        <v>0</v>
      </c>
      <c r="F249" s="55"/>
      <c r="G249" s="55"/>
      <c r="H249" s="104" t="str">
        <f>IF('Investoinnit ennen 2024'!G249&gt;0,'Investoinnit ennen 2024'!G249,"")</f>
        <v/>
      </c>
      <c r="I249" s="57">
        <f t="shared" si="175"/>
        <v>0</v>
      </c>
      <c r="J249" s="49">
        <f t="shared" si="176"/>
        <v>0</v>
      </c>
      <c r="K249" s="49">
        <f t="shared" si="177"/>
        <v>0</v>
      </c>
      <c r="L249" s="49">
        <f t="shared" si="178"/>
        <v>0</v>
      </c>
      <c r="M249" s="50" cm="1">
        <f t="array" ref="M249">ROUND('Investoinnit ennen 2024'!K249*(Parametrit!$B$8/Parametrit!$B$7),_xlfn.IFS('2024'!U249=100,-2,'2024'!U249=10,-1))</f>
        <v>16100</v>
      </c>
      <c r="N249" s="50"/>
      <c r="O249" s="49"/>
      <c r="P249" s="49"/>
      <c r="Q249" s="52">
        <v>35</v>
      </c>
      <c r="R249" s="52">
        <v>45</v>
      </c>
      <c r="S249" s="31" t="str">
        <f t="shared" si="179"/>
        <v>OK</v>
      </c>
      <c r="U249">
        <v>100</v>
      </c>
    </row>
    <row r="250" spans="1:21" ht="15.75" thickBot="1" x14ac:dyDescent="0.3">
      <c r="A250" s="38" t="s">
        <v>206</v>
      </c>
      <c r="B250" s="60">
        <f t="shared" si="173"/>
        <v>0</v>
      </c>
      <c r="C250" s="55"/>
      <c r="D250" s="49">
        <f t="shared" si="174"/>
        <v>0</v>
      </c>
      <c r="E250" s="49">
        <f>Parametrit!$B$4-2024</f>
        <v>0</v>
      </c>
      <c r="F250" s="55"/>
      <c r="G250" s="55"/>
      <c r="H250" s="104" t="str">
        <f>IF('Investoinnit ennen 2024'!G250&gt;0,'Investoinnit ennen 2024'!G250,"")</f>
        <v/>
      </c>
      <c r="I250" s="57">
        <f t="shared" si="175"/>
        <v>0</v>
      </c>
      <c r="J250" s="49">
        <f t="shared" si="176"/>
        <v>0</v>
      </c>
      <c r="K250" s="49">
        <f t="shared" si="177"/>
        <v>0</v>
      </c>
      <c r="L250" s="49">
        <f t="shared" si="178"/>
        <v>0</v>
      </c>
      <c r="M250" s="50" cm="1">
        <f t="array" ref="M250">ROUND('Investoinnit ennen 2024'!K250*(Parametrit!$B$8/Parametrit!$B$7),_xlfn.IFS('2024'!U250=100,-2,'2024'!U250=10,-1))</f>
        <v>20600</v>
      </c>
      <c r="N250" s="50"/>
      <c r="O250" s="49"/>
      <c r="P250" s="49"/>
      <c r="Q250" s="52">
        <v>35</v>
      </c>
      <c r="R250" s="52">
        <v>45</v>
      </c>
      <c r="S250" s="31" t="str">
        <f t="shared" si="179"/>
        <v>OK</v>
      </c>
      <c r="U250">
        <v>100</v>
      </c>
    </row>
    <row r="251" spans="1:21" ht="15.75" thickBot="1" x14ac:dyDescent="0.3">
      <c r="A251" s="38" t="s">
        <v>207</v>
      </c>
      <c r="B251" s="60">
        <f t="shared" si="173"/>
        <v>0</v>
      </c>
      <c r="C251" s="55"/>
      <c r="D251" s="49">
        <f t="shared" si="174"/>
        <v>0</v>
      </c>
      <c r="E251" s="49">
        <f>Parametrit!$B$4-2024</f>
        <v>0</v>
      </c>
      <c r="F251" s="55"/>
      <c r="G251" s="55"/>
      <c r="H251" s="104" t="str">
        <f>IF('Investoinnit ennen 2024'!G251&gt;0,'Investoinnit ennen 2024'!G251,"")</f>
        <v/>
      </c>
      <c r="I251" s="57">
        <f t="shared" si="175"/>
        <v>0</v>
      </c>
      <c r="J251" s="49">
        <f t="shared" si="176"/>
        <v>0</v>
      </c>
      <c r="K251" s="49">
        <f t="shared" si="177"/>
        <v>0</v>
      </c>
      <c r="L251" s="49">
        <f t="shared" si="178"/>
        <v>0</v>
      </c>
      <c r="M251" s="50" cm="1">
        <f t="array" ref="M251">ROUND('Investoinnit ennen 2024'!K251*(Parametrit!$B$8/Parametrit!$B$7),_xlfn.IFS('2024'!U251=100,-2,'2024'!U251=10,-1))</f>
        <v>24700</v>
      </c>
      <c r="N251" s="50"/>
      <c r="O251" s="49"/>
      <c r="P251" s="49"/>
      <c r="Q251" s="52">
        <v>35</v>
      </c>
      <c r="R251" s="52">
        <v>45</v>
      </c>
      <c r="S251" s="31" t="str">
        <f t="shared" si="179"/>
        <v>OK</v>
      </c>
      <c r="U251">
        <v>100</v>
      </c>
    </row>
    <row r="252" spans="1:21" ht="15.75" thickBot="1" x14ac:dyDescent="0.3">
      <c r="A252" s="38" t="s">
        <v>208</v>
      </c>
      <c r="B252" s="60">
        <f t="shared" si="173"/>
        <v>0</v>
      </c>
      <c r="C252" s="55"/>
      <c r="D252" s="49">
        <f t="shared" si="174"/>
        <v>0</v>
      </c>
      <c r="E252" s="49">
        <f>Parametrit!$B$4-2024</f>
        <v>0</v>
      </c>
      <c r="F252" s="55"/>
      <c r="G252" s="55"/>
      <c r="H252" s="104" t="str">
        <f>IF('Investoinnit ennen 2024'!G252&gt;0,'Investoinnit ennen 2024'!G252,"")</f>
        <v/>
      </c>
      <c r="I252" s="57">
        <f t="shared" si="175"/>
        <v>0</v>
      </c>
      <c r="J252" s="49">
        <f t="shared" si="176"/>
        <v>0</v>
      </c>
      <c r="K252" s="49">
        <f t="shared" si="177"/>
        <v>0</v>
      </c>
      <c r="L252" s="49">
        <f t="shared" si="178"/>
        <v>0</v>
      </c>
      <c r="M252" s="50" cm="1">
        <f t="array" ref="M252">ROUND('Investoinnit ennen 2024'!K252*(Parametrit!$B$8/Parametrit!$B$7),_xlfn.IFS('2024'!U252=100,-2,'2024'!U252=10,-1))</f>
        <v>30400</v>
      </c>
      <c r="N252" s="50"/>
      <c r="O252" s="49"/>
      <c r="P252" s="49"/>
      <c r="Q252" s="52">
        <v>35</v>
      </c>
      <c r="R252" s="52">
        <v>45</v>
      </c>
      <c r="S252" s="31" t="str">
        <f t="shared" si="179"/>
        <v>OK</v>
      </c>
      <c r="U252">
        <v>100</v>
      </c>
    </row>
    <row r="253" spans="1:21" ht="15.75" thickBot="1" x14ac:dyDescent="0.3">
      <c r="A253" s="6" t="s">
        <v>209</v>
      </c>
      <c r="B253" s="30"/>
      <c r="C253" s="101"/>
      <c r="D253" s="32"/>
      <c r="E253" s="32"/>
      <c r="F253" s="101"/>
      <c r="G253" s="101"/>
      <c r="H253" s="105"/>
      <c r="M253" s="24"/>
      <c r="N253" s="24"/>
      <c r="O253" s="22"/>
      <c r="P253" s="22"/>
      <c r="Q253" s="24"/>
      <c r="R253" s="24"/>
      <c r="S253"/>
    </row>
    <row r="254" spans="1:21" ht="15.75" thickBot="1" x14ac:dyDescent="0.3">
      <c r="A254" s="38" t="s">
        <v>196</v>
      </c>
      <c r="B254" s="60">
        <f t="shared" ref="B254:B266" si="180">F254-G254</f>
        <v>0</v>
      </c>
      <c r="C254" s="55"/>
      <c r="D254" s="49">
        <f t="shared" ref="D254:D266" si="181">B254*C254/100</f>
        <v>0</v>
      </c>
      <c r="E254" s="49">
        <f>Parametrit!$B$4-2024</f>
        <v>0</v>
      </c>
      <c r="F254" s="55"/>
      <c r="G254" s="55"/>
      <c r="H254" s="104" t="str">
        <f>IF('Investoinnit ennen 2024'!G254&gt;0,'Investoinnit ennen 2024'!G254,"")</f>
        <v/>
      </c>
      <c r="I254" s="57">
        <f t="shared" ref="I254:I266" si="182">IF(N254="",(D254*(M254+O254))/1000,(D254*(N254+P254))/1000)</f>
        <v>0</v>
      </c>
      <c r="J254" s="49">
        <f t="shared" ref="J254:J266" si="183">IF(D254=0,0,I254*(1-E254/H254))</f>
        <v>0</v>
      </c>
      <c r="K254" s="49">
        <f t="shared" ref="K254:K266" si="184">IF(I254=0,0,I254/H254)</f>
        <v>0</v>
      </c>
      <c r="L254" s="49">
        <f t="shared" ref="L254:L266" si="185">IF(N254="",(F254*(C254/100)*(M254+O254))/1000,(F254*(C254/100)*(N254+P254)/1000))</f>
        <v>0</v>
      </c>
      <c r="M254" s="50" cm="1">
        <f t="array" ref="M254">ROUND('Investoinnit ennen 2024'!K254*(Parametrit!$B$8/Parametrit!$B$7),_xlfn.IFS('2024'!U254=100,-2,'2024'!U254=10,-1))</f>
        <v>2900</v>
      </c>
      <c r="N254" s="50"/>
      <c r="O254" s="49"/>
      <c r="P254" s="49"/>
      <c r="Q254" s="52">
        <v>35</v>
      </c>
      <c r="R254" s="52">
        <v>45</v>
      </c>
      <c r="S254" s="31" t="str">
        <f t="shared" ref="S254:S266" si="186">IF(AND(B254&gt;0,C254=""),"Ilmoita tuella rahoitettu osuus",IF(C254&gt;100,"Tuella rahoitettu osuus ei voi olla yli 100",IF(AND(B254&gt;0,H254=""),"Pitoaika puuttuu",IF(E254&gt;H254,"Keski-ikä ei voi olla suurempi kuin pitoaika",IF(AND(B254&gt;0,E254=""),"Keski-ikä puuttuu",IF(AND(B254&gt;0,OR(H254&lt;Q254,H254&gt;R254)),"Syötetty pitoaika ei ole pitoaikavälin sisällä","OK"))))))</f>
        <v>OK</v>
      </c>
      <c r="U254">
        <v>100</v>
      </c>
    </row>
    <row r="255" spans="1:21" ht="15.75" thickBot="1" x14ac:dyDescent="0.3">
      <c r="A255" s="38" t="s">
        <v>197</v>
      </c>
      <c r="B255" s="60">
        <f t="shared" si="180"/>
        <v>0</v>
      </c>
      <c r="C255" s="55"/>
      <c r="D255" s="49">
        <f t="shared" si="181"/>
        <v>0</v>
      </c>
      <c r="E255" s="49">
        <f>Parametrit!$B$4-2024</f>
        <v>0</v>
      </c>
      <c r="F255" s="55"/>
      <c r="G255" s="55"/>
      <c r="H255" s="104" t="str">
        <f>IF('Investoinnit ennen 2024'!G255&gt;0,'Investoinnit ennen 2024'!G255,"")</f>
        <v/>
      </c>
      <c r="I255" s="57">
        <f t="shared" si="182"/>
        <v>0</v>
      </c>
      <c r="J255" s="49">
        <f t="shared" si="183"/>
        <v>0</v>
      </c>
      <c r="K255" s="49">
        <f t="shared" si="184"/>
        <v>0</v>
      </c>
      <c r="L255" s="49">
        <f t="shared" si="185"/>
        <v>0</v>
      </c>
      <c r="M255" s="50" cm="1">
        <f t="array" ref="M255">ROUND('Investoinnit ennen 2024'!K255*(Parametrit!$B$8/Parametrit!$B$7),_xlfn.IFS('2024'!U255=100,-2,'2024'!U255=10,-1))</f>
        <v>3100</v>
      </c>
      <c r="N255" s="50"/>
      <c r="O255" s="49"/>
      <c r="P255" s="49"/>
      <c r="Q255" s="52">
        <v>35</v>
      </c>
      <c r="R255" s="52">
        <v>45</v>
      </c>
      <c r="S255" s="31" t="str">
        <f t="shared" si="186"/>
        <v>OK</v>
      </c>
      <c r="U255">
        <v>100</v>
      </c>
    </row>
    <row r="256" spans="1:21" ht="15.75" thickBot="1" x14ac:dyDescent="0.3">
      <c r="A256" s="38" t="s">
        <v>198</v>
      </c>
      <c r="B256" s="60">
        <f t="shared" si="180"/>
        <v>0</v>
      </c>
      <c r="C256" s="55"/>
      <c r="D256" s="49">
        <f t="shared" si="181"/>
        <v>0</v>
      </c>
      <c r="E256" s="49">
        <f>Parametrit!$B$4-2024</f>
        <v>0</v>
      </c>
      <c r="F256" s="55"/>
      <c r="G256" s="55"/>
      <c r="H256" s="104" t="str">
        <f>IF('Investoinnit ennen 2024'!G256&gt;0,'Investoinnit ennen 2024'!G256,"")</f>
        <v/>
      </c>
      <c r="I256" s="57">
        <f t="shared" si="182"/>
        <v>0</v>
      </c>
      <c r="J256" s="49">
        <f t="shared" si="183"/>
        <v>0</v>
      </c>
      <c r="K256" s="49">
        <f t="shared" si="184"/>
        <v>0</v>
      </c>
      <c r="L256" s="49">
        <f t="shared" si="185"/>
        <v>0</v>
      </c>
      <c r="M256" s="50" cm="1">
        <f t="array" ref="M256">ROUND('Investoinnit ennen 2024'!K256*(Parametrit!$B$8/Parametrit!$B$7),_xlfn.IFS('2024'!U256=100,-2,'2024'!U256=10,-1))</f>
        <v>3200</v>
      </c>
      <c r="N256" s="50"/>
      <c r="O256" s="49"/>
      <c r="P256" s="49"/>
      <c r="Q256" s="52">
        <v>35</v>
      </c>
      <c r="R256" s="52">
        <v>45</v>
      </c>
      <c r="S256" s="31" t="str">
        <f t="shared" si="186"/>
        <v>OK</v>
      </c>
      <c r="U256">
        <v>100</v>
      </c>
    </row>
    <row r="257" spans="1:21" ht="15.75" thickBot="1" x14ac:dyDescent="0.3">
      <c r="A257" s="38" t="s">
        <v>199</v>
      </c>
      <c r="B257" s="60">
        <f t="shared" si="180"/>
        <v>0</v>
      </c>
      <c r="C257" s="55"/>
      <c r="D257" s="49">
        <f t="shared" si="181"/>
        <v>0</v>
      </c>
      <c r="E257" s="49">
        <f>Parametrit!$B$4-2024</f>
        <v>0</v>
      </c>
      <c r="F257" s="55"/>
      <c r="G257" s="55"/>
      <c r="H257" s="104" t="str">
        <f>IF('Investoinnit ennen 2024'!G257&gt;0,'Investoinnit ennen 2024'!G257,"")</f>
        <v/>
      </c>
      <c r="I257" s="57">
        <f t="shared" si="182"/>
        <v>0</v>
      </c>
      <c r="J257" s="49">
        <f t="shared" si="183"/>
        <v>0</v>
      </c>
      <c r="K257" s="49">
        <f t="shared" si="184"/>
        <v>0</v>
      </c>
      <c r="L257" s="49">
        <f t="shared" si="185"/>
        <v>0</v>
      </c>
      <c r="M257" s="50" cm="1">
        <f t="array" ref="M257">ROUND('Investoinnit ennen 2024'!K257*(Parametrit!$B$8/Parametrit!$B$7),_xlfn.IFS('2024'!U257=100,-2,'2024'!U257=10,-1))</f>
        <v>4200</v>
      </c>
      <c r="N257" s="50"/>
      <c r="O257" s="49"/>
      <c r="P257" s="49"/>
      <c r="Q257" s="52">
        <v>35</v>
      </c>
      <c r="R257" s="52">
        <v>45</v>
      </c>
      <c r="S257" s="31" t="str">
        <f t="shared" si="186"/>
        <v>OK</v>
      </c>
      <c r="U257">
        <v>100</v>
      </c>
    </row>
    <row r="258" spans="1:21" ht="15.75" thickBot="1" x14ac:dyDescent="0.3">
      <c r="A258" s="38" t="s">
        <v>200</v>
      </c>
      <c r="B258" s="60">
        <f t="shared" si="180"/>
        <v>0</v>
      </c>
      <c r="C258" s="55"/>
      <c r="D258" s="49">
        <f t="shared" si="181"/>
        <v>0</v>
      </c>
      <c r="E258" s="49">
        <f>Parametrit!$B$4-2024</f>
        <v>0</v>
      </c>
      <c r="F258" s="55"/>
      <c r="G258" s="55"/>
      <c r="H258" s="104" t="str">
        <f>IF('Investoinnit ennen 2024'!G258&gt;0,'Investoinnit ennen 2024'!G258,"")</f>
        <v/>
      </c>
      <c r="I258" s="57">
        <f t="shared" si="182"/>
        <v>0</v>
      </c>
      <c r="J258" s="49">
        <f t="shared" si="183"/>
        <v>0</v>
      </c>
      <c r="K258" s="49">
        <f t="shared" si="184"/>
        <v>0</v>
      </c>
      <c r="L258" s="49">
        <f t="shared" si="185"/>
        <v>0</v>
      </c>
      <c r="M258" s="50" cm="1">
        <f t="array" ref="M258">ROUND('Investoinnit ennen 2024'!K258*(Parametrit!$B$8/Parametrit!$B$7),_xlfn.IFS('2024'!U258=100,-2,'2024'!U258=10,-1))</f>
        <v>5400</v>
      </c>
      <c r="N258" s="50"/>
      <c r="O258" s="49"/>
      <c r="P258" s="49"/>
      <c r="Q258" s="52">
        <v>35</v>
      </c>
      <c r="R258" s="52">
        <v>45</v>
      </c>
      <c r="S258" s="31" t="str">
        <f t="shared" si="186"/>
        <v>OK</v>
      </c>
      <c r="U258">
        <v>100</v>
      </c>
    </row>
    <row r="259" spans="1:21" ht="15.75" thickBot="1" x14ac:dyDescent="0.3">
      <c r="A259" s="38" t="s">
        <v>201</v>
      </c>
      <c r="B259" s="60">
        <f t="shared" si="180"/>
        <v>0</v>
      </c>
      <c r="C259" s="55"/>
      <c r="D259" s="49">
        <f t="shared" si="181"/>
        <v>0</v>
      </c>
      <c r="E259" s="49">
        <f>Parametrit!$B$4-2024</f>
        <v>0</v>
      </c>
      <c r="F259" s="55"/>
      <c r="G259" s="55"/>
      <c r="H259" s="104" t="str">
        <f>IF('Investoinnit ennen 2024'!G259&gt;0,'Investoinnit ennen 2024'!G259,"")</f>
        <v/>
      </c>
      <c r="I259" s="57">
        <f t="shared" si="182"/>
        <v>0</v>
      </c>
      <c r="J259" s="49">
        <f t="shared" si="183"/>
        <v>0</v>
      </c>
      <c r="K259" s="49">
        <f t="shared" si="184"/>
        <v>0</v>
      </c>
      <c r="L259" s="49">
        <f t="shared" si="185"/>
        <v>0</v>
      </c>
      <c r="M259" s="50" cm="1">
        <f t="array" ref="M259">ROUND('Investoinnit ennen 2024'!K259*(Parametrit!$B$8/Parametrit!$B$7),_xlfn.IFS('2024'!U259=100,-2,'2024'!U259=10,-1))</f>
        <v>6600</v>
      </c>
      <c r="N259" s="50"/>
      <c r="O259" s="49"/>
      <c r="P259" s="49"/>
      <c r="Q259" s="52">
        <v>35</v>
      </c>
      <c r="R259" s="52">
        <v>45</v>
      </c>
      <c r="S259" s="31" t="str">
        <f t="shared" si="186"/>
        <v>OK</v>
      </c>
      <c r="U259">
        <v>100</v>
      </c>
    </row>
    <row r="260" spans="1:21" ht="15.75" thickBot="1" x14ac:dyDescent="0.3">
      <c r="A260" s="38" t="s">
        <v>202</v>
      </c>
      <c r="B260" s="60">
        <f t="shared" si="180"/>
        <v>0</v>
      </c>
      <c r="C260" s="55"/>
      <c r="D260" s="49">
        <f t="shared" si="181"/>
        <v>0</v>
      </c>
      <c r="E260" s="49">
        <f>Parametrit!$B$4-2024</f>
        <v>0</v>
      </c>
      <c r="F260" s="55"/>
      <c r="G260" s="55"/>
      <c r="H260" s="104" t="str">
        <f>IF('Investoinnit ennen 2024'!G260&gt;0,'Investoinnit ennen 2024'!G260,"")</f>
        <v/>
      </c>
      <c r="I260" s="57">
        <f t="shared" si="182"/>
        <v>0</v>
      </c>
      <c r="J260" s="49">
        <f t="shared" si="183"/>
        <v>0</v>
      </c>
      <c r="K260" s="49">
        <f t="shared" si="184"/>
        <v>0</v>
      </c>
      <c r="L260" s="49">
        <f t="shared" si="185"/>
        <v>0</v>
      </c>
      <c r="M260" s="50" cm="1">
        <f t="array" ref="M260">ROUND('Investoinnit ennen 2024'!K260*(Parametrit!$B$8/Parametrit!$B$7),_xlfn.IFS('2024'!U260=100,-2,'2024'!U260=10,-1))</f>
        <v>7700</v>
      </c>
      <c r="N260" s="50"/>
      <c r="O260" s="49"/>
      <c r="P260" s="49"/>
      <c r="Q260" s="52">
        <v>35</v>
      </c>
      <c r="R260" s="52">
        <v>45</v>
      </c>
      <c r="S260" s="31" t="str">
        <f t="shared" si="186"/>
        <v>OK</v>
      </c>
      <c r="U260">
        <v>100</v>
      </c>
    </row>
    <row r="261" spans="1:21" ht="15.75" thickBot="1" x14ac:dyDescent="0.3">
      <c r="A261" s="38" t="s">
        <v>203</v>
      </c>
      <c r="B261" s="60">
        <f t="shared" si="180"/>
        <v>0</v>
      </c>
      <c r="C261" s="55"/>
      <c r="D261" s="49">
        <f t="shared" si="181"/>
        <v>0</v>
      </c>
      <c r="E261" s="49">
        <f>Parametrit!$B$4-2024</f>
        <v>0</v>
      </c>
      <c r="F261" s="55"/>
      <c r="G261" s="55"/>
      <c r="H261" s="104" t="str">
        <f>IF('Investoinnit ennen 2024'!G261&gt;0,'Investoinnit ennen 2024'!G261,"")</f>
        <v/>
      </c>
      <c r="I261" s="57">
        <f t="shared" si="182"/>
        <v>0</v>
      </c>
      <c r="J261" s="49">
        <f t="shared" si="183"/>
        <v>0</v>
      </c>
      <c r="K261" s="49">
        <f t="shared" si="184"/>
        <v>0</v>
      </c>
      <c r="L261" s="49">
        <f t="shared" si="185"/>
        <v>0</v>
      </c>
      <c r="M261" s="50" cm="1">
        <f t="array" ref="M261">ROUND('Investoinnit ennen 2024'!K261*(Parametrit!$B$8/Parametrit!$B$7),_xlfn.IFS('2024'!U261=100,-2,'2024'!U261=10,-1))</f>
        <v>8400</v>
      </c>
      <c r="N261" s="50"/>
      <c r="O261" s="49"/>
      <c r="P261" s="49"/>
      <c r="Q261" s="52">
        <v>35</v>
      </c>
      <c r="R261" s="52">
        <v>45</v>
      </c>
      <c r="S261" s="31" t="str">
        <f t="shared" si="186"/>
        <v>OK</v>
      </c>
      <c r="U261">
        <v>100</v>
      </c>
    </row>
    <row r="262" spans="1:21" ht="15.75" thickBot="1" x14ac:dyDescent="0.3">
      <c r="A262" s="38" t="s">
        <v>204</v>
      </c>
      <c r="B262" s="60">
        <f t="shared" si="180"/>
        <v>0</v>
      </c>
      <c r="C262" s="55"/>
      <c r="D262" s="49">
        <f t="shared" si="181"/>
        <v>0</v>
      </c>
      <c r="E262" s="49">
        <f>Parametrit!$B$4-2024</f>
        <v>0</v>
      </c>
      <c r="F262" s="55"/>
      <c r="G262" s="55"/>
      <c r="H262" s="104" t="str">
        <f>IF('Investoinnit ennen 2024'!G262&gt;0,'Investoinnit ennen 2024'!G262,"")</f>
        <v/>
      </c>
      <c r="I262" s="57">
        <f t="shared" si="182"/>
        <v>0</v>
      </c>
      <c r="J262" s="49">
        <f t="shared" si="183"/>
        <v>0</v>
      </c>
      <c r="K262" s="49">
        <f t="shared" si="184"/>
        <v>0</v>
      </c>
      <c r="L262" s="49">
        <f t="shared" si="185"/>
        <v>0</v>
      </c>
      <c r="M262" s="50" cm="1">
        <f t="array" ref="M262">ROUND('Investoinnit ennen 2024'!K262*(Parametrit!$B$8/Parametrit!$B$7),_xlfn.IFS('2024'!U262=100,-2,'2024'!U262=10,-1))</f>
        <v>9800</v>
      </c>
      <c r="N262" s="50"/>
      <c r="O262" s="49"/>
      <c r="P262" s="49"/>
      <c r="Q262" s="52">
        <v>35</v>
      </c>
      <c r="R262" s="52">
        <v>45</v>
      </c>
      <c r="S262" s="31" t="str">
        <f t="shared" si="186"/>
        <v>OK</v>
      </c>
      <c r="U262">
        <v>100</v>
      </c>
    </row>
    <row r="263" spans="1:21" ht="15.75" thickBot="1" x14ac:dyDescent="0.3">
      <c r="A263" s="38" t="s">
        <v>205</v>
      </c>
      <c r="B263" s="60">
        <f t="shared" si="180"/>
        <v>0</v>
      </c>
      <c r="C263" s="55"/>
      <c r="D263" s="49">
        <f t="shared" si="181"/>
        <v>0</v>
      </c>
      <c r="E263" s="49">
        <f>Parametrit!$B$4-2024</f>
        <v>0</v>
      </c>
      <c r="F263" s="55"/>
      <c r="G263" s="55"/>
      <c r="H263" s="104" t="str">
        <f>IF('Investoinnit ennen 2024'!G263&gt;0,'Investoinnit ennen 2024'!G263,"")</f>
        <v/>
      </c>
      <c r="I263" s="57">
        <f t="shared" si="182"/>
        <v>0</v>
      </c>
      <c r="J263" s="49">
        <f t="shared" si="183"/>
        <v>0</v>
      </c>
      <c r="K263" s="49">
        <f t="shared" si="184"/>
        <v>0</v>
      </c>
      <c r="L263" s="49">
        <f t="shared" si="185"/>
        <v>0</v>
      </c>
      <c r="M263" s="50" cm="1">
        <f t="array" ref="M263">ROUND('Investoinnit ennen 2024'!K263*(Parametrit!$B$8/Parametrit!$B$7),_xlfn.IFS('2024'!U263=100,-2,'2024'!U263=10,-1))</f>
        <v>11400</v>
      </c>
      <c r="N263" s="50"/>
      <c r="O263" s="49"/>
      <c r="P263" s="49"/>
      <c r="Q263" s="52">
        <v>35</v>
      </c>
      <c r="R263" s="52">
        <v>45</v>
      </c>
      <c r="S263" s="31" t="str">
        <f t="shared" si="186"/>
        <v>OK</v>
      </c>
      <c r="U263">
        <v>100</v>
      </c>
    </row>
    <row r="264" spans="1:21" ht="15.75" thickBot="1" x14ac:dyDescent="0.3">
      <c r="A264" s="38" t="s">
        <v>206</v>
      </c>
      <c r="B264" s="60">
        <f t="shared" si="180"/>
        <v>0</v>
      </c>
      <c r="C264" s="55"/>
      <c r="D264" s="49">
        <f t="shared" si="181"/>
        <v>0</v>
      </c>
      <c r="E264" s="49">
        <f>Parametrit!$B$4-2024</f>
        <v>0</v>
      </c>
      <c r="F264" s="55"/>
      <c r="G264" s="55"/>
      <c r="H264" s="104" t="str">
        <f>IF('Investoinnit ennen 2024'!G264&gt;0,'Investoinnit ennen 2024'!G264,"")</f>
        <v/>
      </c>
      <c r="I264" s="57">
        <f t="shared" si="182"/>
        <v>0</v>
      </c>
      <c r="J264" s="49">
        <f t="shared" si="183"/>
        <v>0</v>
      </c>
      <c r="K264" s="49">
        <f t="shared" si="184"/>
        <v>0</v>
      </c>
      <c r="L264" s="49">
        <f t="shared" si="185"/>
        <v>0</v>
      </c>
      <c r="M264" s="50" cm="1">
        <f t="array" ref="M264">ROUND('Investoinnit ennen 2024'!K264*(Parametrit!$B$8/Parametrit!$B$7),_xlfn.IFS('2024'!U264=100,-2,'2024'!U264=10,-1))</f>
        <v>14100</v>
      </c>
      <c r="N264" s="50"/>
      <c r="O264" s="49"/>
      <c r="P264" s="49"/>
      <c r="Q264" s="52">
        <v>35</v>
      </c>
      <c r="R264" s="52">
        <v>45</v>
      </c>
      <c r="S264" s="31" t="str">
        <f t="shared" si="186"/>
        <v>OK</v>
      </c>
      <c r="U264">
        <v>100</v>
      </c>
    </row>
    <row r="265" spans="1:21" ht="15.75" thickBot="1" x14ac:dyDescent="0.3">
      <c r="A265" s="38" t="s">
        <v>207</v>
      </c>
      <c r="B265" s="60">
        <f t="shared" si="180"/>
        <v>0</v>
      </c>
      <c r="C265" s="55"/>
      <c r="D265" s="49">
        <f t="shared" si="181"/>
        <v>0</v>
      </c>
      <c r="E265" s="49">
        <f>Parametrit!$B$4-2024</f>
        <v>0</v>
      </c>
      <c r="F265" s="55"/>
      <c r="G265" s="55"/>
      <c r="H265" s="104" t="str">
        <f>IF('Investoinnit ennen 2024'!G265&gt;0,'Investoinnit ennen 2024'!G265,"")</f>
        <v/>
      </c>
      <c r="I265" s="57">
        <f t="shared" si="182"/>
        <v>0</v>
      </c>
      <c r="J265" s="49">
        <f t="shared" si="183"/>
        <v>0</v>
      </c>
      <c r="K265" s="49">
        <f t="shared" si="184"/>
        <v>0</v>
      </c>
      <c r="L265" s="49">
        <f t="shared" si="185"/>
        <v>0</v>
      </c>
      <c r="M265" s="50" cm="1">
        <f t="array" ref="M265">ROUND('Investoinnit ennen 2024'!K265*(Parametrit!$B$8/Parametrit!$B$7),_xlfn.IFS('2024'!U265=100,-2,'2024'!U265=10,-1))</f>
        <v>19200</v>
      </c>
      <c r="N265" s="50"/>
      <c r="O265" s="49"/>
      <c r="P265" s="49"/>
      <c r="Q265" s="52">
        <v>35</v>
      </c>
      <c r="R265" s="52">
        <v>45</v>
      </c>
      <c r="S265" s="31" t="str">
        <f t="shared" si="186"/>
        <v>OK</v>
      </c>
      <c r="U265">
        <v>100</v>
      </c>
    </row>
    <row r="266" spans="1:21" ht="15.75" thickBot="1" x14ac:dyDescent="0.3">
      <c r="A266" s="38" t="s">
        <v>208</v>
      </c>
      <c r="B266" s="60">
        <f t="shared" si="180"/>
        <v>0</v>
      </c>
      <c r="C266" s="55"/>
      <c r="D266" s="49">
        <f t="shared" si="181"/>
        <v>0</v>
      </c>
      <c r="E266" s="49">
        <f>Parametrit!$B$4-2024</f>
        <v>0</v>
      </c>
      <c r="F266" s="55"/>
      <c r="G266" s="55"/>
      <c r="H266" s="104" t="str">
        <f>IF('Investoinnit ennen 2024'!G266&gt;0,'Investoinnit ennen 2024'!G266,"")</f>
        <v/>
      </c>
      <c r="I266" s="57">
        <f t="shared" si="182"/>
        <v>0</v>
      </c>
      <c r="J266" s="49">
        <f t="shared" si="183"/>
        <v>0</v>
      </c>
      <c r="K266" s="49">
        <f t="shared" si="184"/>
        <v>0</v>
      </c>
      <c r="L266" s="49">
        <f t="shared" si="185"/>
        <v>0</v>
      </c>
      <c r="M266" s="50" cm="1">
        <f t="array" ref="M266">ROUND('Investoinnit ennen 2024'!K266*(Parametrit!$B$8/Parametrit!$B$7),_xlfn.IFS('2024'!U266=100,-2,'2024'!U266=10,-1))</f>
        <v>22400</v>
      </c>
      <c r="N266" s="50"/>
      <c r="O266" s="49"/>
      <c r="P266" s="49"/>
      <c r="Q266" s="52">
        <v>35</v>
      </c>
      <c r="R266" s="52">
        <v>45</v>
      </c>
      <c r="S266" s="31" t="str">
        <f t="shared" si="186"/>
        <v>OK</v>
      </c>
      <c r="U266">
        <v>100</v>
      </c>
    </row>
    <row r="267" spans="1:21" ht="15.75" thickBot="1" x14ac:dyDescent="0.3">
      <c r="A267" s="10" t="s">
        <v>210</v>
      </c>
      <c r="B267" s="30"/>
      <c r="C267" s="101"/>
      <c r="D267" s="32"/>
      <c r="E267" s="32"/>
      <c r="F267" s="101"/>
      <c r="G267" s="101"/>
      <c r="H267" s="105"/>
      <c r="M267" s="23"/>
      <c r="N267" s="23"/>
      <c r="O267" s="22"/>
      <c r="P267" s="22"/>
      <c r="Q267" s="23"/>
      <c r="R267" s="23"/>
      <c r="S267"/>
    </row>
    <row r="268" spans="1:21" ht="15.75" thickBot="1" x14ac:dyDescent="0.3">
      <c r="A268" s="38" t="s">
        <v>211</v>
      </c>
      <c r="B268" s="60">
        <f t="shared" ref="B268:B270" si="187">F268-G268</f>
        <v>0</v>
      </c>
      <c r="C268" s="55"/>
      <c r="D268" s="49">
        <f t="shared" ref="D268:D270" si="188">B268*C268/100</f>
        <v>0</v>
      </c>
      <c r="E268" s="49">
        <f>Parametrit!$B$4-2024</f>
        <v>0</v>
      </c>
      <c r="F268" s="55"/>
      <c r="G268" s="55"/>
      <c r="H268" s="104" t="str">
        <f>IF('Investoinnit ennen 2024'!G268&gt;0,'Investoinnit ennen 2024'!G268,"")</f>
        <v/>
      </c>
      <c r="I268" s="57">
        <f>IF(N268="",(D268*(M268+O268))/1000,(D268*(N268+P268))/1000)</f>
        <v>0</v>
      </c>
      <c r="J268" s="49">
        <f t="shared" ref="J268:J270" si="189">IF(D268=0,0,I268*(1-E268/H268))</f>
        <v>0</v>
      </c>
      <c r="K268" s="49">
        <f t="shared" ref="K268:K270" si="190">IF(I268=0,0,I268/H268)</f>
        <v>0</v>
      </c>
      <c r="L268" s="49">
        <f>IF(N268="",(F268*(C268/100)*(M268+O268))/1000,(F268*(C268/100)*(N268+P268)/1000))</f>
        <v>0</v>
      </c>
      <c r="M268" s="50" cm="1">
        <f t="array" ref="M268">ROUND('Investoinnit ennen 2024'!K268*(Parametrit!$B$8/Parametrit!$B$7),_xlfn.IFS('2024'!U268=100,-2,'2024'!U268=10,-1))</f>
        <v>3100</v>
      </c>
      <c r="N268" s="50"/>
      <c r="O268" s="49"/>
      <c r="P268" s="49"/>
      <c r="Q268" s="52">
        <v>35</v>
      </c>
      <c r="R268" s="52">
        <v>45</v>
      </c>
      <c r="S268" s="31" t="str">
        <f>IF(AND(B268&gt;0,C268=""),"Ilmoita tuella rahoitettu osuus",IF(C268&gt;100,"Tuella rahoitettu osuus ei voi olla yli 100",IF(AND(B268&gt;0,H268=""),"Pitoaika puuttuu",IF(E268&gt;H268,"Keski-ikä ei voi olla suurempi kuin pitoaika",IF(AND(B268&gt;0,E268=""),"Keski-ikä puuttuu",IF(AND(B268&gt;0,OR(H268&lt;Q268,H268&gt;R268)),"Syötetty pitoaika ei ole pitoaikavälin sisällä","OK"))))))</f>
        <v>OK</v>
      </c>
      <c r="U268">
        <v>100</v>
      </c>
    </row>
    <row r="269" spans="1:21" ht="15.75" thickBot="1" x14ac:dyDescent="0.3">
      <c r="A269" s="38" t="s">
        <v>212</v>
      </c>
      <c r="B269" s="60">
        <f t="shared" si="187"/>
        <v>0</v>
      </c>
      <c r="C269" s="55"/>
      <c r="D269" s="49">
        <f t="shared" si="188"/>
        <v>0</v>
      </c>
      <c r="E269" s="49">
        <f>Parametrit!$B$4-2024</f>
        <v>0</v>
      </c>
      <c r="F269" s="55"/>
      <c r="G269" s="55"/>
      <c r="H269" s="104" t="str">
        <f>IF('Investoinnit ennen 2024'!G269&gt;0,'Investoinnit ennen 2024'!G269,"")</f>
        <v/>
      </c>
      <c r="I269" s="57">
        <f>IF(N269="",(D269*(M269+O269))/1000,(D269*(N269+P269))/1000)</f>
        <v>0</v>
      </c>
      <c r="J269" s="49">
        <f t="shared" si="189"/>
        <v>0</v>
      </c>
      <c r="K269" s="49">
        <f t="shared" si="190"/>
        <v>0</v>
      </c>
      <c r="L269" s="49">
        <f>IF(N269="",(F269*(C269/100)*(M269+O269))/1000,(F269*(C269/100)*(N269+P269)/1000))</f>
        <v>0</v>
      </c>
      <c r="M269" s="50" cm="1">
        <f t="array" ref="M269">ROUND('Investoinnit ennen 2024'!K269*(Parametrit!$B$8/Parametrit!$B$7),_xlfn.IFS('2024'!U269=100,-2,'2024'!U269=10,-1))</f>
        <v>3700</v>
      </c>
      <c r="N269" s="50"/>
      <c r="O269" s="49"/>
      <c r="P269" s="49"/>
      <c r="Q269" s="52">
        <v>35</v>
      </c>
      <c r="R269" s="52">
        <v>45</v>
      </c>
      <c r="S269" s="31" t="str">
        <f>IF(AND(B269&gt;0,C269=""),"Ilmoita tuella rahoitettu osuus",IF(C269&gt;100,"Tuella rahoitettu osuus ei voi olla yli 100",IF(AND(B269&gt;0,H269=""),"Pitoaika puuttuu",IF(E269&gt;H269,"Keski-ikä ei voi olla suurempi kuin pitoaika",IF(AND(B269&gt;0,E269=""),"Keski-ikä puuttuu",IF(AND(B269&gt;0,OR(H269&lt;Q269,H269&gt;R269)),"Syötetty pitoaika ei ole pitoaikavälin sisällä","OK"))))))</f>
        <v>OK</v>
      </c>
      <c r="U269">
        <v>100</v>
      </c>
    </row>
    <row r="270" spans="1:21" ht="15.75" thickBot="1" x14ac:dyDescent="0.3">
      <c r="A270" s="38" t="s">
        <v>213</v>
      </c>
      <c r="B270" s="60">
        <f t="shared" si="187"/>
        <v>0</v>
      </c>
      <c r="C270" s="55"/>
      <c r="D270" s="49">
        <f t="shared" si="188"/>
        <v>0</v>
      </c>
      <c r="E270" s="49">
        <f>Parametrit!$B$4-2024</f>
        <v>0</v>
      </c>
      <c r="F270" s="55"/>
      <c r="G270" s="55"/>
      <c r="H270" s="104" t="str">
        <f>IF('Investoinnit ennen 2024'!G270&gt;0,'Investoinnit ennen 2024'!G270,"")</f>
        <v/>
      </c>
      <c r="I270" s="57">
        <f>IF(N270="",(D270*(M270+O270))/1000,(D270*(N270+P270))/1000)</f>
        <v>0</v>
      </c>
      <c r="J270" s="49">
        <f t="shared" si="189"/>
        <v>0</v>
      </c>
      <c r="K270" s="49">
        <f t="shared" si="190"/>
        <v>0</v>
      </c>
      <c r="L270" s="49">
        <f>IF(N270="",(F270*(C270/100)*(M270+O270))/1000,(F270*(C270/100)*(N270+P270)/1000))</f>
        <v>0</v>
      </c>
      <c r="M270" s="50" cm="1">
        <f t="array" ref="M270">ROUND('Investoinnit ennen 2024'!K270*(Parametrit!$B$8/Parametrit!$B$7),_xlfn.IFS('2024'!U270=100,-2,'2024'!U270=10,-1))</f>
        <v>5100</v>
      </c>
      <c r="N270" s="50"/>
      <c r="O270" s="49"/>
      <c r="P270" s="49"/>
      <c r="Q270" s="52">
        <v>35</v>
      </c>
      <c r="R270" s="52">
        <v>45</v>
      </c>
      <c r="S270" s="31" t="str">
        <f>IF(AND(B270&gt;0,C270=""),"Ilmoita tuella rahoitettu osuus",IF(C270&gt;100,"Tuella rahoitettu osuus ei voi olla yli 100",IF(AND(B270&gt;0,H270=""),"Pitoaika puuttuu",IF(E270&gt;H270,"Keski-ikä ei voi olla suurempi kuin pitoaika",IF(AND(B270&gt;0,E270=""),"Keski-ikä puuttuu",IF(AND(B270&gt;0,OR(H270&lt;Q270,H270&gt;R270)),"Syötetty pitoaika ei ole pitoaikavälin sisällä","OK"))))))</f>
        <v>OK</v>
      </c>
      <c r="U270">
        <v>100</v>
      </c>
    </row>
    <row r="271" spans="1:21" ht="15.75" thickBot="1" x14ac:dyDescent="0.3">
      <c r="A271" s="4" t="s">
        <v>214</v>
      </c>
      <c r="B271" s="30"/>
      <c r="C271" s="101"/>
      <c r="D271" s="32"/>
      <c r="E271" s="32"/>
      <c r="F271" s="101"/>
      <c r="G271" s="101"/>
      <c r="H271" s="105"/>
      <c r="M271" s="23"/>
      <c r="N271" s="23"/>
      <c r="O271" s="22"/>
      <c r="P271" s="22"/>
      <c r="Q271" s="23"/>
      <c r="R271" s="23"/>
      <c r="S271"/>
    </row>
    <row r="272" spans="1:21" ht="15.75" thickBot="1" x14ac:dyDescent="0.3">
      <c r="A272" s="38" t="s">
        <v>215</v>
      </c>
      <c r="B272" s="60">
        <f t="shared" ref="B272:B276" si="191">F272-G272</f>
        <v>0</v>
      </c>
      <c r="C272" s="55"/>
      <c r="D272" s="49">
        <f t="shared" ref="D272:D276" si="192">B272*C272/100</f>
        <v>0</v>
      </c>
      <c r="E272" s="49">
        <f>Parametrit!$B$4-2024</f>
        <v>0</v>
      </c>
      <c r="F272" s="55"/>
      <c r="G272" s="55"/>
      <c r="H272" s="104" t="str">
        <f>IF('Investoinnit ennen 2024'!G272&gt;0,'Investoinnit ennen 2024'!G272,"")</f>
        <v/>
      </c>
      <c r="I272" s="57">
        <f>IF(N272="",(D272*(M272+O272))/1000,(D272*(N272+P272))/1000)</f>
        <v>0</v>
      </c>
      <c r="J272" s="49">
        <f t="shared" ref="J272:J276" si="193">IF(D272=0,0,I272*(1-E272/H272))</f>
        <v>0</v>
      </c>
      <c r="K272" s="49">
        <f t="shared" ref="K272:K276" si="194">IF(I272=0,0,I272/H272)</f>
        <v>0</v>
      </c>
      <c r="L272" s="49">
        <f>IF(N272="",(F272*(C272/100)*(M272+O272))/1000,(F272*(C272/100)*(N272+P272)/1000))</f>
        <v>0</v>
      </c>
      <c r="M272" s="50" cm="1">
        <f t="array" ref="M272">ROUND('Investoinnit ennen 2024'!K272*(Parametrit!$B$8/Parametrit!$B$7),_xlfn.IFS('2024'!U272=100,-2,'2024'!U272=10,-1))</f>
        <v>7300</v>
      </c>
      <c r="N272" s="50"/>
      <c r="O272" s="49"/>
      <c r="P272" s="49"/>
      <c r="Q272" s="52">
        <v>35</v>
      </c>
      <c r="R272" s="52">
        <v>45</v>
      </c>
      <c r="S272" s="31" t="str">
        <f>IF(AND(B272&gt;0,C272=""),"Ilmoita tuella rahoitettu osuus",IF(C272&gt;100,"Tuella rahoitettu osuus ei voi olla yli 100",IF(AND(B272&gt;0,H272=""),"Pitoaika puuttuu",IF(E272&gt;H272,"Keski-ikä ei voi olla suurempi kuin pitoaika",IF(AND(B272&gt;0,E272=""),"Keski-ikä puuttuu",IF(AND(B272&gt;0,OR(H272&lt;Q272,H272&gt;R272)),"Syötetty pitoaika ei ole pitoaikavälin sisällä","OK"))))))</f>
        <v>OK</v>
      </c>
      <c r="U272">
        <v>100</v>
      </c>
    </row>
    <row r="273" spans="1:21" ht="15.75" thickBot="1" x14ac:dyDescent="0.3">
      <c r="A273" s="38" t="s">
        <v>216</v>
      </c>
      <c r="B273" s="60">
        <f t="shared" si="191"/>
        <v>0</v>
      </c>
      <c r="C273" s="55"/>
      <c r="D273" s="49">
        <f t="shared" si="192"/>
        <v>0</v>
      </c>
      <c r="E273" s="49">
        <f>Parametrit!$B$4-2024</f>
        <v>0</v>
      </c>
      <c r="F273" s="55"/>
      <c r="G273" s="55"/>
      <c r="H273" s="104" t="str">
        <f>IF('Investoinnit ennen 2024'!G273&gt;0,'Investoinnit ennen 2024'!G273,"")</f>
        <v/>
      </c>
      <c r="I273" s="57">
        <f>IF(N273="",(D273*(M273+O273))/1000,(D273*(N273+P273))/1000)</f>
        <v>0</v>
      </c>
      <c r="J273" s="49">
        <f t="shared" si="193"/>
        <v>0</v>
      </c>
      <c r="K273" s="49">
        <f t="shared" si="194"/>
        <v>0</v>
      </c>
      <c r="L273" s="49">
        <f>IF(N273="",(F273*(C273/100)*(M273+O273))/1000,(F273*(C273/100)*(N273+P273)/1000))</f>
        <v>0</v>
      </c>
      <c r="M273" s="50" cm="1">
        <f t="array" ref="M273">ROUND('Investoinnit ennen 2024'!K273*(Parametrit!$B$8/Parametrit!$B$7),_xlfn.IFS('2024'!U273=100,-2,'2024'!U273=10,-1))</f>
        <v>8800</v>
      </c>
      <c r="N273" s="50"/>
      <c r="O273" s="49"/>
      <c r="P273" s="49"/>
      <c r="Q273" s="52">
        <v>35</v>
      </c>
      <c r="R273" s="52">
        <v>45</v>
      </c>
      <c r="S273" s="31" t="str">
        <f>IF(AND(B273&gt;0,C273=""),"Ilmoita tuella rahoitettu osuus",IF(C273&gt;100,"Tuella rahoitettu osuus ei voi olla yli 100",IF(AND(B273&gt;0,H273=""),"Pitoaika puuttuu",IF(E273&gt;H273,"Keski-ikä ei voi olla suurempi kuin pitoaika",IF(AND(B273&gt;0,E273=""),"Keski-ikä puuttuu",IF(AND(B273&gt;0,OR(H273&lt;Q273,H273&gt;R273)),"Syötetty pitoaika ei ole pitoaikavälin sisällä","OK"))))))</f>
        <v>OK</v>
      </c>
      <c r="U273">
        <v>100</v>
      </c>
    </row>
    <row r="274" spans="1:21" ht="15.75" thickBot="1" x14ac:dyDescent="0.3">
      <c r="A274" s="38" t="s">
        <v>217</v>
      </c>
      <c r="B274" s="60">
        <f t="shared" si="191"/>
        <v>0</v>
      </c>
      <c r="C274" s="55"/>
      <c r="D274" s="49">
        <f t="shared" si="192"/>
        <v>0</v>
      </c>
      <c r="E274" s="49">
        <f>Parametrit!$B$4-2024</f>
        <v>0</v>
      </c>
      <c r="F274" s="55"/>
      <c r="G274" s="55"/>
      <c r="H274" s="104" t="str">
        <f>IF('Investoinnit ennen 2024'!G274&gt;0,'Investoinnit ennen 2024'!G274,"")</f>
        <v/>
      </c>
      <c r="I274" s="57">
        <f>IF(N274="",(D274*(M274+O274))/1000,(D274*(N274+P274))/1000)</f>
        <v>0</v>
      </c>
      <c r="J274" s="49">
        <f t="shared" si="193"/>
        <v>0</v>
      </c>
      <c r="K274" s="49">
        <f t="shared" si="194"/>
        <v>0</v>
      </c>
      <c r="L274" s="49">
        <f>IF(N274="",(F274*(C274/100)*(M274+O274))/1000,(F274*(C274/100)*(N274+P274)/1000))</f>
        <v>0</v>
      </c>
      <c r="M274" s="50" cm="1">
        <f t="array" ref="M274">ROUND('Investoinnit ennen 2024'!K274*(Parametrit!$B$8/Parametrit!$B$7),_xlfn.IFS('2024'!U274=100,-2,'2024'!U274=10,-1))</f>
        <v>178200</v>
      </c>
      <c r="N274" s="50"/>
      <c r="O274" s="49"/>
      <c r="P274" s="49"/>
      <c r="Q274" s="52">
        <v>35</v>
      </c>
      <c r="R274" s="52">
        <v>45</v>
      </c>
      <c r="S274" s="31" t="str">
        <f>IF(AND(B274&gt;0,C274=""),"Ilmoita tuella rahoitettu osuus",IF(C274&gt;100,"Tuella rahoitettu osuus ei voi olla yli 100",IF(AND(B274&gt;0,H274=""),"Pitoaika puuttuu",IF(E274&gt;H274,"Keski-ikä ei voi olla suurempi kuin pitoaika",IF(AND(B274&gt;0,E274=""),"Keski-ikä puuttuu",IF(AND(B274&gt;0,OR(H274&lt;Q274,H274&gt;R274)),"Syötetty pitoaika ei ole pitoaikavälin sisällä","OK"))))))</f>
        <v>OK</v>
      </c>
      <c r="U274">
        <v>100</v>
      </c>
    </row>
    <row r="275" spans="1:21" ht="15.75" thickBot="1" x14ac:dyDescent="0.3">
      <c r="A275" s="38" t="s">
        <v>218</v>
      </c>
      <c r="B275" s="60">
        <f t="shared" si="191"/>
        <v>0</v>
      </c>
      <c r="C275" s="55"/>
      <c r="D275" s="49">
        <f t="shared" si="192"/>
        <v>0</v>
      </c>
      <c r="E275" s="49">
        <f>Parametrit!$B$4-2024</f>
        <v>0</v>
      </c>
      <c r="F275" s="55"/>
      <c r="G275" s="55"/>
      <c r="H275" s="104" t="str">
        <f>IF('Investoinnit ennen 2024'!G275&gt;0,'Investoinnit ennen 2024'!G275,"")</f>
        <v/>
      </c>
      <c r="I275" s="57">
        <f>IF(N275="",(D275*(M275+O275))/1000,(D275*(N275+P275))/1000)</f>
        <v>0</v>
      </c>
      <c r="J275" s="49">
        <f t="shared" si="193"/>
        <v>0</v>
      </c>
      <c r="K275" s="49">
        <f t="shared" si="194"/>
        <v>0</v>
      </c>
      <c r="L275" s="49">
        <f>IF(N275="",(F275*(C275/100)*(M275+O275))/1000,(F275*(C275/100)*(N275+P275)/1000))</f>
        <v>0</v>
      </c>
      <c r="M275" s="50" cm="1">
        <f t="array" ref="M275">ROUND('Investoinnit ennen 2024'!K275*(Parametrit!$B$8/Parametrit!$B$7),_xlfn.IFS('2024'!U275=100,-2,'2024'!U275=10,-1))</f>
        <v>209300</v>
      </c>
      <c r="N275" s="50"/>
      <c r="O275" s="49"/>
      <c r="P275" s="49"/>
      <c r="Q275" s="52">
        <v>35</v>
      </c>
      <c r="R275" s="52">
        <v>45</v>
      </c>
      <c r="S275" s="31" t="str">
        <f>IF(AND(B275&gt;0,C275=""),"Ilmoita tuella rahoitettu osuus",IF(C275&gt;100,"Tuella rahoitettu osuus ei voi olla yli 100",IF(AND(B275&gt;0,H275=""),"Pitoaika puuttuu",IF(E275&gt;H275,"Keski-ikä ei voi olla suurempi kuin pitoaika",IF(AND(B275&gt;0,E275=""),"Keski-ikä puuttuu",IF(AND(B275&gt;0,OR(H275&lt;Q275,H275&gt;R275)),"Syötetty pitoaika ei ole pitoaikavälin sisällä","OK"))))))</f>
        <v>OK</v>
      </c>
      <c r="U275">
        <v>100</v>
      </c>
    </row>
    <row r="276" spans="1:21" ht="15.75" thickBot="1" x14ac:dyDescent="0.3">
      <c r="A276" s="38" t="s">
        <v>219</v>
      </c>
      <c r="B276" s="60">
        <f t="shared" si="191"/>
        <v>0</v>
      </c>
      <c r="C276" s="55"/>
      <c r="D276" s="49">
        <f t="shared" si="192"/>
        <v>0</v>
      </c>
      <c r="E276" s="49">
        <f>Parametrit!$B$4-2024</f>
        <v>0</v>
      </c>
      <c r="F276" s="55"/>
      <c r="G276" s="55"/>
      <c r="H276" s="104" t="str">
        <f>IF('Investoinnit ennen 2024'!G276&gt;0,'Investoinnit ennen 2024'!G276,"")</f>
        <v/>
      </c>
      <c r="I276" s="57">
        <f>IF(N276="",(D276*(M276+O276))/1000,(D276*(N276+P276))/1000)</f>
        <v>0</v>
      </c>
      <c r="J276" s="49">
        <f t="shared" si="193"/>
        <v>0</v>
      </c>
      <c r="K276" s="49">
        <f t="shared" si="194"/>
        <v>0</v>
      </c>
      <c r="L276" s="49">
        <f>IF(N276="",(F276*(C276/100)*(M276+O276))/1000,(F276*(C276/100)*(N276+P276)/1000))</f>
        <v>0</v>
      </c>
      <c r="M276" s="50" cm="1">
        <f t="array" ref="M276">ROUND('Investoinnit ennen 2024'!K276*(Parametrit!$B$8/Parametrit!$B$7),_xlfn.IFS('2024'!U276=100,-2,'2024'!U276=10,-1))</f>
        <v>8300</v>
      </c>
      <c r="N276" s="50"/>
      <c r="O276" s="49"/>
      <c r="P276" s="49"/>
      <c r="Q276" s="52">
        <v>35</v>
      </c>
      <c r="R276" s="52">
        <v>45</v>
      </c>
      <c r="S276" s="31" t="str">
        <f>IF(AND(B276&gt;0,C276=""),"Ilmoita tuella rahoitettu osuus",IF(C276&gt;100,"Tuella rahoitettu osuus ei voi olla yli 100",IF(AND(B276&gt;0,H276=""),"Pitoaika puuttuu",IF(E276&gt;H276,"Keski-ikä ei voi olla suurempi kuin pitoaika",IF(AND(B276&gt;0,E276=""),"Keski-ikä puuttuu",IF(AND(B276&gt;0,OR(H276&lt;Q276,H276&gt;R276)),"Syötetty pitoaika ei ole pitoaikavälin sisällä","OK"))))))</f>
        <v>OK</v>
      </c>
      <c r="U276">
        <v>100</v>
      </c>
    </row>
    <row r="277" spans="1:21" ht="15.75" thickBot="1" x14ac:dyDescent="0.3">
      <c r="A277" s="11" t="s">
        <v>220</v>
      </c>
      <c r="B277" s="30"/>
      <c r="C277" s="101"/>
      <c r="D277" s="32"/>
      <c r="E277" s="32"/>
      <c r="F277" s="101"/>
      <c r="G277" s="101"/>
      <c r="H277" s="105"/>
      <c r="M277" s="25"/>
      <c r="N277" s="25"/>
      <c r="O277" s="22"/>
      <c r="P277" s="22"/>
      <c r="Q277" s="25"/>
      <c r="R277" s="25"/>
      <c r="S277"/>
    </row>
    <row r="278" spans="1:21" ht="15.75" thickBot="1" x14ac:dyDescent="0.3">
      <c r="A278" s="10" t="s">
        <v>221</v>
      </c>
      <c r="B278" s="30"/>
      <c r="C278" s="101"/>
      <c r="D278" s="32"/>
      <c r="E278" s="32"/>
      <c r="F278" s="101"/>
      <c r="G278" s="101"/>
      <c r="H278" s="105"/>
      <c r="M278" s="23"/>
      <c r="N278" s="23"/>
      <c r="O278" s="22"/>
      <c r="P278" s="22"/>
      <c r="Q278" s="23"/>
      <c r="R278" s="23"/>
      <c r="S278"/>
    </row>
    <row r="279" spans="1:21" ht="15.75" thickBot="1" x14ac:dyDescent="0.3">
      <c r="A279" s="38" t="s">
        <v>222</v>
      </c>
      <c r="B279" s="60">
        <f t="shared" ref="B279:B282" si="195">F279-G279</f>
        <v>0</v>
      </c>
      <c r="C279" s="55"/>
      <c r="D279" s="49">
        <f t="shared" ref="D279:D282" si="196">B279*C279/100</f>
        <v>0</v>
      </c>
      <c r="E279" s="49">
        <f>Parametrit!$B$4-2024</f>
        <v>0</v>
      </c>
      <c r="F279" s="55"/>
      <c r="G279" s="55"/>
      <c r="H279" s="104" t="str">
        <f>IF('Investoinnit ennen 2024'!G279&gt;0,'Investoinnit ennen 2024'!G279,"")</f>
        <v/>
      </c>
      <c r="I279" s="57">
        <f>IF(N279="",(D279*(M279+O279))/1000,(D279*(N279+P279))/1000)</f>
        <v>0</v>
      </c>
      <c r="J279" s="49">
        <f t="shared" ref="J279:J282" si="197">IF(D279=0,0,I279*(1-E279/H279))</f>
        <v>0</v>
      </c>
      <c r="K279" s="49">
        <f t="shared" ref="K279:K282" si="198">IF(I279=0,0,I279/H279)</f>
        <v>0</v>
      </c>
      <c r="L279" s="49">
        <f>IF(N279="",(F279*(C279/100)*(M279+O279))/1000,(F279*(C279/100)*(N279+P279)/1000))</f>
        <v>0</v>
      </c>
      <c r="M279" s="50" cm="1">
        <f t="array" ref="M279">ROUND('Investoinnit ennen 2024'!K279*(Parametrit!$B$8/Parametrit!$B$7),_xlfn.IFS('2024'!U279=100,-2,'2024'!U279=10,-1))</f>
        <v>220</v>
      </c>
      <c r="N279" s="50"/>
      <c r="O279" s="49"/>
      <c r="P279" s="49"/>
      <c r="Q279" s="52">
        <v>10</v>
      </c>
      <c r="R279" s="52">
        <v>20</v>
      </c>
      <c r="S279" s="31" t="str">
        <f>IF(AND(B279&gt;0,C279=""),"Ilmoita tuella rahoitettu osuus",IF(C279&gt;100,"Tuella rahoitettu osuus ei voi olla yli 100",IF(AND(B279&gt;0,H279=""),"Pitoaika puuttuu",IF(E279&gt;H279,"Keski-ikä ei voi olla suurempi kuin pitoaika",IF(AND(B279&gt;0,E279=""),"Keski-ikä puuttuu",IF(AND(B279&gt;0,OR(H279&lt;Q279,H279&gt;R279)),"Syötetty pitoaika ei ole pitoaikavälin sisällä","OK"))))))</f>
        <v>OK</v>
      </c>
      <c r="U279">
        <v>10</v>
      </c>
    </row>
    <row r="280" spans="1:21" ht="15.75" thickBot="1" x14ac:dyDescent="0.3">
      <c r="A280" s="38" t="s">
        <v>223</v>
      </c>
      <c r="B280" s="60">
        <f t="shared" si="195"/>
        <v>0</v>
      </c>
      <c r="C280" s="55"/>
      <c r="D280" s="49">
        <f t="shared" si="196"/>
        <v>0</v>
      </c>
      <c r="E280" s="49">
        <f>Parametrit!$B$4-2024</f>
        <v>0</v>
      </c>
      <c r="F280" s="55"/>
      <c r="G280" s="55"/>
      <c r="H280" s="104" t="str">
        <f>IF('Investoinnit ennen 2024'!G280&gt;0,'Investoinnit ennen 2024'!G280,"")</f>
        <v/>
      </c>
      <c r="I280" s="57">
        <f>IF(N280="",(D280*(M280+O280))/1000,(D280*(N280+P280))/1000)</f>
        <v>0</v>
      </c>
      <c r="J280" s="49">
        <f t="shared" si="197"/>
        <v>0</v>
      </c>
      <c r="K280" s="49">
        <f t="shared" si="198"/>
        <v>0</v>
      </c>
      <c r="L280" s="49">
        <f>IF(N280="",(F280*(C280/100)*(M280+O280))/1000,(F280*(C280/100)*(N280+P280)/1000))</f>
        <v>0</v>
      </c>
      <c r="M280" s="50" cm="1">
        <f t="array" ref="M280">ROUND('Investoinnit ennen 2024'!K280*(Parametrit!$B$8/Parametrit!$B$7),_xlfn.IFS('2024'!U280=100,-2,'2024'!U280=10,-1))</f>
        <v>510</v>
      </c>
      <c r="N280" s="50"/>
      <c r="O280" s="49"/>
      <c r="P280" s="49"/>
      <c r="Q280" s="52">
        <v>10</v>
      </c>
      <c r="R280" s="52">
        <v>20</v>
      </c>
      <c r="S280" s="31" t="str">
        <f>IF(AND(B280&gt;0,C280=""),"Ilmoita tuella rahoitettu osuus",IF(C280&gt;100,"Tuella rahoitettu osuus ei voi olla yli 100",IF(AND(B280&gt;0,H280=""),"Pitoaika puuttuu",IF(E280&gt;H280,"Keski-ikä ei voi olla suurempi kuin pitoaika",IF(AND(B280&gt;0,E280=""),"Keski-ikä puuttuu",IF(AND(B280&gt;0,OR(H280&lt;Q280,H280&gt;R280)),"Syötetty pitoaika ei ole pitoaikavälin sisällä","OK"))))))</f>
        <v>OK</v>
      </c>
      <c r="U280">
        <v>10</v>
      </c>
    </row>
    <row r="281" spans="1:21" ht="15.75" thickBot="1" x14ac:dyDescent="0.3">
      <c r="A281" s="38" t="s">
        <v>224</v>
      </c>
      <c r="B281" s="60">
        <f t="shared" si="195"/>
        <v>0</v>
      </c>
      <c r="C281" s="55"/>
      <c r="D281" s="49">
        <f t="shared" si="196"/>
        <v>0</v>
      </c>
      <c r="E281" s="49">
        <f>Parametrit!$B$4-2024</f>
        <v>0</v>
      </c>
      <c r="F281" s="55"/>
      <c r="G281" s="55"/>
      <c r="H281" s="104" t="str">
        <f>IF('Investoinnit ennen 2024'!G281&gt;0,'Investoinnit ennen 2024'!G281,"")</f>
        <v/>
      </c>
      <c r="I281" s="57">
        <f>IF(N281="",(D281*(M281+O281))/1000,(D281*(N281+P281))/1000)</f>
        <v>0</v>
      </c>
      <c r="J281" s="49">
        <f t="shared" si="197"/>
        <v>0</v>
      </c>
      <c r="K281" s="49">
        <f t="shared" si="198"/>
        <v>0</v>
      </c>
      <c r="L281" s="49">
        <f>IF(N281="",(F281*(C281/100)*(M281+O281))/1000,(F281*(C281/100)*(N281+P281)/1000))</f>
        <v>0</v>
      </c>
      <c r="M281" s="50" cm="1">
        <f t="array" ref="M281">ROUND('Investoinnit ennen 2024'!K281*(Parametrit!$B$8/Parametrit!$B$7),_xlfn.IFS('2024'!U281=100,-2,'2024'!U281=10,-1))</f>
        <v>1110</v>
      </c>
      <c r="N281" s="50"/>
      <c r="O281" s="49"/>
      <c r="P281" s="49"/>
      <c r="Q281" s="52">
        <v>10</v>
      </c>
      <c r="R281" s="52">
        <v>20</v>
      </c>
      <c r="S281" s="31" t="str">
        <f>IF(AND(B281&gt;0,C281=""),"Ilmoita tuella rahoitettu osuus",IF(C281&gt;100,"Tuella rahoitettu osuus ei voi olla yli 100",IF(AND(B281&gt;0,H281=""),"Pitoaika puuttuu",IF(E281&gt;H281,"Keski-ikä ei voi olla suurempi kuin pitoaika",IF(AND(B281&gt;0,E281=""),"Keski-ikä puuttuu",IF(AND(B281&gt;0,OR(H281&lt;Q281,H281&gt;R281)),"Syötetty pitoaika ei ole pitoaikavälin sisällä","OK"))))))</f>
        <v>OK</v>
      </c>
      <c r="U281">
        <v>10</v>
      </c>
    </row>
    <row r="282" spans="1:21" ht="15.75" thickBot="1" x14ac:dyDescent="0.3">
      <c r="A282" s="38" t="s">
        <v>225</v>
      </c>
      <c r="B282" s="60">
        <f t="shared" si="195"/>
        <v>0</v>
      </c>
      <c r="C282" s="55"/>
      <c r="D282" s="49">
        <f t="shared" si="196"/>
        <v>0</v>
      </c>
      <c r="E282" s="49">
        <f>Parametrit!$B$4-2024</f>
        <v>0</v>
      </c>
      <c r="F282" s="55"/>
      <c r="G282" s="55"/>
      <c r="H282" s="104" t="str">
        <f>IF('Investoinnit ennen 2024'!G282&gt;0,'Investoinnit ennen 2024'!G282,"")</f>
        <v/>
      </c>
      <c r="I282" s="57">
        <f>IF(N282="",(D282*(M282+O282))/1000,(D282*(N282+P282))/1000)</f>
        <v>0</v>
      </c>
      <c r="J282" s="49">
        <f t="shared" si="197"/>
        <v>0</v>
      </c>
      <c r="K282" s="49">
        <f t="shared" si="198"/>
        <v>0</v>
      </c>
      <c r="L282" s="49">
        <f>IF(N282="",(F282*(C282/100)*(M282+O282))/1000,(F282*(C282/100)*(N282+P282)/1000))</f>
        <v>0</v>
      </c>
      <c r="M282" s="50" cm="1">
        <f t="array" ref="M282">ROUND('Investoinnit ennen 2024'!K282*(Parametrit!$B$8/Parametrit!$B$7),_xlfn.IFS('2024'!U282=100,-2,'2024'!U282=10,-1))</f>
        <v>2580</v>
      </c>
      <c r="N282" s="50"/>
      <c r="O282" s="49"/>
      <c r="P282" s="49"/>
      <c r="Q282" s="52">
        <v>10</v>
      </c>
      <c r="R282" s="52">
        <v>20</v>
      </c>
      <c r="S282" s="31" t="str">
        <f>IF(AND(B282&gt;0,C282=""),"Ilmoita tuella rahoitettu osuus",IF(C282&gt;100,"Tuella rahoitettu osuus ei voi olla yli 100",IF(AND(B282&gt;0,H282=""),"Pitoaika puuttuu",IF(E282&gt;H282,"Keski-ikä ei voi olla suurempi kuin pitoaika",IF(AND(B282&gt;0,E282=""),"Keski-ikä puuttuu",IF(AND(B282&gt;0,OR(H282&lt;Q282,H282&gt;R282)),"Syötetty pitoaika ei ole pitoaikavälin sisällä","OK"))))))</f>
        <v>OK</v>
      </c>
      <c r="U282">
        <v>10</v>
      </c>
    </row>
    <row r="283" spans="1:21" ht="15.75" thickBot="1" x14ac:dyDescent="0.3">
      <c r="A283" s="11" t="s">
        <v>226</v>
      </c>
      <c r="B283" s="30"/>
      <c r="C283" s="101"/>
      <c r="D283" s="32"/>
      <c r="E283" s="32"/>
      <c r="F283" s="101"/>
      <c r="G283" s="101"/>
      <c r="H283" s="105"/>
      <c r="M283" s="25"/>
      <c r="N283" s="25"/>
      <c r="O283" s="22"/>
      <c r="P283" s="22"/>
      <c r="Q283" s="25"/>
      <c r="R283" s="25"/>
      <c r="S283"/>
    </row>
    <row r="284" spans="1:21" ht="15.75" thickBot="1" x14ac:dyDescent="0.3">
      <c r="A284" s="10" t="s">
        <v>227</v>
      </c>
      <c r="B284" s="30"/>
      <c r="C284" s="101"/>
      <c r="D284" s="32"/>
      <c r="E284" s="32"/>
      <c r="F284" s="101"/>
      <c r="G284" s="101"/>
      <c r="H284" s="105"/>
      <c r="M284" s="23"/>
      <c r="N284" s="23"/>
      <c r="O284" s="22"/>
      <c r="P284" s="22"/>
      <c r="Q284" s="23"/>
      <c r="R284" s="23"/>
      <c r="S284"/>
    </row>
    <row r="285" spans="1:21" ht="15.75" thickBot="1" x14ac:dyDescent="0.3">
      <c r="A285" s="6" t="s">
        <v>228</v>
      </c>
      <c r="B285" s="30"/>
      <c r="C285" s="101"/>
      <c r="D285" s="32"/>
      <c r="E285" s="32"/>
      <c r="F285" s="101"/>
      <c r="G285" s="101"/>
      <c r="H285" s="105"/>
      <c r="M285" s="24"/>
      <c r="N285" s="24"/>
      <c r="O285" s="22"/>
      <c r="P285" s="22"/>
      <c r="Q285" s="24"/>
      <c r="R285" s="24"/>
      <c r="S285"/>
    </row>
    <row r="286" spans="1:21" ht="15.75" thickBot="1" x14ac:dyDescent="0.3">
      <c r="A286" s="39" t="s">
        <v>229</v>
      </c>
      <c r="B286" s="30"/>
      <c r="C286" s="101"/>
      <c r="D286" s="32"/>
      <c r="E286" s="32"/>
      <c r="F286" s="101"/>
      <c r="G286" s="101"/>
      <c r="H286" s="105"/>
      <c r="M286" s="18"/>
      <c r="N286" s="18"/>
      <c r="O286" s="22"/>
      <c r="P286" s="22"/>
      <c r="Q286" s="18"/>
      <c r="R286" s="18"/>
      <c r="S286"/>
    </row>
    <row r="287" spans="1:21" ht="15.75" thickBot="1" x14ac:dyDescent="0.3">
      <c r="A287" s="38" t="s">
        <v>230</v>
      </c>
      <c r="B287" s="60">
        <f t="shared" ref="B287:B289" si="199">F287-G287</f>
        <v>0</v>
      </c>
      <c r="C287" s="55"/>
      <c r="D287" s="49">
        <f t="shared" ref="D287:D289" si="200">B287*C287/100</f>
        <v>0</v>
      </c>
      <c r="E287" s="49">
        <f>Parametrit!$B$4-2024</f>
        <v>0</v>
      </c>
      <c r="F287" s="55"/>
      <c r="G287" s="55"/>
      <c r="H287" s="104" t="str">
        <f>IF('Investoinnit ennen 2024'!G287&gt;0,'Investoinnit ennen 2024'!G287,"")</f>
        <v/>
      </c>
      <c r="I287" s="57">
        <f>IF(N287="",(D287*(M287+O287))/1000,(D287*(N287+P287))/1000)</f>
        <v>0</v>
      </c>
      <c r="J287" s="49">
        <f t="shared" ref="J287:J289" si="201">IF(D287=0,0,I287*(1-E287/H287))</f>
        <v>0</v>
      </c>
      <c r="K287" s="49">
        <f t="shared" ref="K287:K289" si="202">IF(I287=0,0,I287/H287)</f>
        <v>0</v>
      </c>
      <c r="L287" s="49">
        <f>IF(N287="",(F287*(C287/100)*(M287+O287))/1000,(F287*(C287/100)*(N287+P287)/1000))</f>
        <v>0</v>
      </c>
      <c r="M287" s="50" cm="1">
        <f t="array" ref="M287">ROUND('Investoinnit ennen 2024'!K287*(Parametrit!$B$8/Parametrit!$B$7),_xlfn.IFS('2024'!U287=100,-2,'2024'!U287=10,-1))</f>
        <v>21000</v>
      </c>
      <c r="N287" s="50"/>
      <c r="O287" s="49"/>
      <c r="P287" s="49"/>
      <c r="Q287" s="52">
        <v>50</v>
      </c>
      <c r="R287" s="52">
        <v>60</v>
      </c>
      <c r="S287" s="31" t="str">
        <f>IF(AND(B287&gt;0,C287=""),"Ilmoita tuella rahoitettu osuus",IF(C287&gt;100,"Tuella rahoitettu osuus ei voi olla yli 100",IF(AND(B287&gt;0,H287=""),"Pitoaika puuttuu",IF(E287&gt;H287,"Keski-ikä ei voi olla suurempi kuin pitoaika",IF(AND(B287&gt;0,E287=""),"Keski-ikä puuttuu",IF(AND(B287&gt;0,OR(H287&lt;Q287,H287&gt;R287)),"Syötetty pitoaika ei ole pitoaikavälin sisällä","OK"))))))</f>
        <v>OK</v>
      </c>
      <c r="U287">
        <v>100</v>
      </c>
    </row>
    <row r="288" spans="1:21" ht="15.75" thickBot="1" x14ac:dyDescent="0.3">
      <c r="A288" s="38" t="s">
        <v>231</v>
      </c>
      <c r="B288" s="60">
        <f t="shared" si="199"/>
        <v>0</v>
      </c>
      <c r="C288" s="55"/>
      <c r="D288" s="49">
        <f t="shared" si="200"/>
        <v>0</v>
      </c>
      <c r="E288" s="49">
        <f>Parametrit!$B$4-2024</f>
        <v>0</v>
      </c>
      <c r="F288" s="55"/>
      <c r="G288" s="55"/>
      <c r="H288" s="104" t="str">
        <f>IF('Investoinnit ennen 2024'!G288&gt;0,'Investoinnit ennen 2024'!G288,"")</f>
        <v/>
      </c>
      <c r="I288" s="57">
        <f>IF(N288="",(D288*(M288+O288))/1000,(D288*(N288+P288))/1000)</f>
        <v>0</v>
      </c>
      <c r="J288" s="49">
        <f t="shared" si="201"/>
        <v>0</v>
      </c>
      <c r="K288" s="49">
        <f t="shared" si="202"/>
        <v>0</v>
      </c>
      <c r="L288" s="49">
        <f>IF(N288="",(F288*(C288/100)*(M288+O288))/1000,(F288*(C288/100)*(N288+P288)/1000))</f>
        <v>0</v>
      </c>
      <c r="M288" s="50" cm="1">
        <f t="array" ref="M288">ROUND('Investoinnit ennen 2024'!K288*(Parametrit!$B$8/Parametrit!$B$7),_xlfn.IFS('2024'!U288=100,-2,'2024'!U288=10,-1))</f>
        <v>23800</v>
      </c>
      <c r="N288" s="50"/>
      <c r="O288" s="49"/>
      <c r="P288" s="49"/>
      <c r="Q288" s="52">
        <v>50</v>
      </c>
      <c r="R288" s="52">
        <v>60</v>
      </c>
      <c r="S288" s="31" t="str">
        <f>IF(AND(B288&gt;0,C288=""),"Ilmoita tuella rahoitettu osuus",IF(C288&gt;100,"Tuella rahoitettu osuus ei voi olla yli 100",IF(AND(B288&gt;0,H288=""),"Pitoaika puuttuu",IF(E288&gt;H288,"Keski-ikä ei voi olla suurempi kuin pitoaika",IF(AND(B288&gt;0,E288=""),"Keski-ikä puuttuu",IF(AND(B288&gt;0,OR(H288&lt;Q288,H288&gt;R288)),"Syötetty pitoaika ei ole pitoaikavälin sisällä","OK"))))))</f>
        <v>OK</v>
      </c>
      <c r="U288">
        <v>100</v>
      </c>
    </row>
    <row r="289" spans="1:21" ht="15.75" thickBot="1" x14ac:dyDescent="0.3">
      <c r="A289" s="38" t="s">
        <v>232</v>
      </c>
      <c r="B289" s="60">
        <f t="shared" si="199"/>
        <v>0</v>
      </c>
      <c r="C289" s="55"/>
      <c r="D289" s="49">
        <f t="shared" si="200"/>
        <v>0</v>
      </c>
      <c r="E289" s="49">
        <f>Parametrit!$B$4-2024</f>
        <v>0</v>
      </c>
      <c r="F289" s="55"/>
      <c r="G289" s="55"/>
      <c r="H289" s="104" t="str">
        <f>IF('Investoinnit ennen 2024'!G289&gt;0,'Investoinnit ennen 2024'!G289,"")</f>
        <v/>
      </c>
      <c r="I289" s="57">
        <f>IF(N289="",(D289*(M289+O289))/1000,(D289*(N289+P289))/1000)</f>
        <v>0</v>
      </c>
      <c r="J289" s="49">
        <f t="shared" si="201"/>
        <v>0</v>
      </c>
      <c r="K289" s="49">
        <f t="shared" si="202"/>
        <v>0</v>
      </c>
      <c r="L289" s="49">
        <f>IF(N289="",(F289*(C289/100)*(M289+O289))/1000,(F289*(C289/100)*(N289+P289)/1000))</f>
        <v>0</v>
      </c>
      <c r="M289" s="50" cm="1">
        <f t="array" ref="M289">ROUND('Investoinnit ennen 2024'!K289*(Parametrit!$B$8/Parametrit!$B$7),_xlfn.IFS('2024'!U289=100,-2,'2024'!U289=10,-1))</f>
        <v>26000</v>
      </c>
      <c r="N289" s="50"/>
      <c r="O289" s="49"/>
      <c r="P289" s="49"/>
      <c r="Q289" s="52">
        <v>50</v>
      </c>
      <c r="R289" s="52">
        <v>60</v>
      </c>
      <c r="S289" s="31" t="str">
        <f>IF(AND(B289&gt;0,C289=""),"Ilmoita tuella rahoitettu osuus",IF(C289&gt;100,"Tuella rahoitettu osuus ei voi olla yli 100",IF(AND(B289&gt;0,H289=""),"Pitoaika puuttuu",IF(E289&gt;H289,"Keski-ikä ei voi olla suurempi kuin pitoaika",IF(AND(B289&gt;0,E289=""),"Keski-ikä puuttuu",IF(AND(B289&gt;0,OR(H289&lt;Q289,H289&gt;R289)),"Syötetty pitoaika ei ole pitoaikavälin sisällä","OK"))))))</f>
        <v>OK</v>
      </c>
      <c r="U289">
        <v>100</v>
      </c>
    </row>
    <row r="290" spans="1:21" ht="15.75" thickBot="1" x14ac:dyDescent="0.3">
      <c r="A290" s="39" t="s">
        <v>233</v>
      </c>
      <c r="B290" s="30"/>
      <c r="C290" s="101"/>
      <c r="D290" s="32"/>
      <c r="E290" s="32"/>
      <c r="F290" s="101"/>
      <c r="G290" s="101"/>
      <c r="H290" s="105"/>
      <c r="M290" s="19"/>
      <c r="N290" s="19"/>
      <c r="O290" s="22"/>
      <c r="P290" s="22"/>
      <c r="Q290" s="18"/>
      <c r="R290" s="18"/>
      <c r="S290"/>
    </row>
    <row r="291" spans="1:21" ht="15.75" thickBot="1" x14ac:dyDescent="0.3">
      <c r="A291" s="38" t="s">
        <v>234</v>
      </c>
      <c r="B291" s="60">
        <f t="shared" ref="B291:B298" si="203">F291-G291</f>
        <v>0</v>
      </c>
      <c r="C291" s="55"/>
      <c r="D291" s="49">
        <f t="shared" ref="D291:D298" si="204">B291*C291/100</f>
        <v>0</v>
      </c>
      <c r="E291" s="49">
        <f>Parametrit!$B$4-2024</f>
        <v>0</v>
      </c>
      <c r="F291" s="55"/>
      <c r="G291" s="55"/>
      <c r="H291" s="104" t="str">
        <f>IF('Investoinnit ennen 2024'!G291&gt;0,'Investoinnit ennen 2024'!G291,"")</f>
        <v/>
      </c>
      <c r="I291" s="57">
        <f t="shared" ref="I291:I298" si="205">IF(N291="",(D291*(M291+O291))/1000,(D291*(N291+P291))/1000)</f>
        <v>0</v>
      </c>
      <c r="J291" s="49">
        <f t="shared" ref="J291:J298" si="206">IF(D291=0,0,I291*(1-E291/H291))</f>
        <v>0</v>
      </c>
      <c r="K291" s="49">
        <f t="shared" ref="K291:K298" si="207">IF(I291=0,0,I291/H291)</f>
        <v>0</v>
      </c>
      <c r="L291" s="49">
        <f t="shared" ref="L291:L298" si="208">IF(N291="",(F291*(C291/100)*(M291+O291))/1000,(F291*(C291/100)*(N291+P291)/1000))</f>
        <v>0</v>
      </c>
      <c r="M291" s="50" cm="1">
        <f t="array" ref="M291">ROUND('Investoinnit ennen 2024'!K291*(Parametrit!$B$8/Parametrit!$B$7),_xlfn.IFS('2024'!U291=100,-2,'2024'!U291=10,-1))</f>
        <v>24900</v>
      </c>
      <c r="N291" s="50"/>
      <c r="O291" s="49"/>
      <c r="P291" s="49"/>
      <c r="Q291" s="52">
        <v>50</v>
      </c>
      <c r="R291" s="52">
        <v>60</v>
      </c>
      <c r="S291" s="31" t="str">
        <f t="shared" ref="S291:S298" si="209">IF(AND(B291&gt;0,C291=""),"Ilmoita tuella rahoitettu osuus",IF(C291&gt;100,"Tuella rahoitettu osuus ei voi olla yli 100",IF(AND(B291&gt;0,H291=""),"Pitoaika puuttuu",IF(E291&gt;H291,"Keski-ikä ei voi olla suurempi kuin pitoaika",IF(AND(B291&gt;0,E291=""),"Keski-ikä puuttuu",IF(AND(B291&gt;0,OR(H291&lt;Q291,H291&gt;R291)),"Syötetty pitoaika ei ole pitoaikavälin sisällä","OK"))))))</f>
        <v>OK</v>
      </c>
      <c r="U291">
        <v>100</v>
      </c>
    </row>
    <row r="292" spans="1:21" ht="15.75" thickBot="1" x14ac:dyDescent="0.3">
      <c r="A292" s="38" t="s">
        <v>235</v>
      </c>
      <c r="B292" s="60">
        <f t="shared" si="203"/>
        <v>0</v>
      </c>
      <c r="C292" s="55"/>
      <c r="D292" s="49">
        <f t="shared" si="204"/>
        <v>0</v>
      </c>
      <c r="E292" s="49">
        <f>Parametrit!$B$4-2024</f>
        <v>0</v>
      </c>
      <c r="F292" s="55"/>
      <c r="G292" s="55"/>
      <c r="H292" s="104" t="str">
        <f>IF('Investoinnit ennen 2024'!G292&gt;0,'Investoinnit ennen 2024'!G292,"")</f>
        <v/>
      </c>
      <c r="I292" s="57">
        <f t="shared" si="205"/>
        <v>0</v>
      </c>
      <c r="J292" s="49">
        <f t="shared" si="206"/>
        <v>0</v>
      </c>
      <c r="K292" s="49">
        <f t="shared" si="207"/>
        <v>0</v>
      </c>
      <c r="L292" s="49">
        <f t="shared" si="208"/>
        <v>0</v>
      </c>
      <c r="M292" s="50" cm="1">
        <f t="array" ref="M292">ROUND('Investoinnit ennen 2024'!K292*(Parametrit!$B$8/Parametrit!$B$7),_xlfn.IFS('2024'!U292=100,-2,'2024'!U292=10,-1))</f>
        <v>27100</v>
      </c>
      <c r="N292" s="50"/>
      <c r="O292" s="49"/>
      <c r="P292" s="49"/>
      <c r="Q292" s="52">
        <v>50</v>
      </c>
      <c r="R292" s="52">
        <v>60</v>
      </c>
      <c r="S292" s="31" t="str">
        <f t="shared" si="209"/>
        <v>OK</v>
      </c>
      <c r="U292">
        <v>100</v>
      </c>
    </row>
    <row r="293" spans="1:21" ht="15.75" thickBot="1" x14ac:dyDescent="0.3">
      <c r="A293" s="38" t="s">
        <v>236</v>
      </c>
      <c r="B293" s="60">
        <f t="shared" si="203"/>
        <v>0</v>
      </c>
      <c r="C293" s="55"/>
      <c r="D293" s="49">
        <f t="shared" si="204"/>
        <v>0</v>
      </c>
      <c r="E293" s="49">
        <f>Parametrit!$B$4-2024</f>
        <v>0</v>
      </c>
      <c r="F293" s="55"/>
      <c r="G293" s="55"/>
      <c r="H293" s="104" t="str">
        <f>IF('Investoinnit ennen 2024'!G293&gt;0,'Investoinnit ennen 2024'!G293,"")</f>
        <v/>
      </c>
      <c r="I293" s="57">
        <f t="shared" si="205"/>
        <v>0</v>
      </c>
      <c r="J293" s="49">
        <f t="shared" si="206"/>
        <v>0</v>
      </c>
      <c r="K293" s="49">
        <f t="shared" si="207"/>
        <v>0</v>
      </c>
      <c r="L293" s="49">
        <f t="shared" si="208"/>
        <v>0</v>
      </c>
      <c r="M293" s="50" cm="1">
        <f t="array" ref="M293">ROUND('Investoinnit ennen 2024'!K293*(Parametrit!$B$8/Parametrit!$B$7),_xlfn.IFS('2024'!U293=100,-2,'2024'!U293=10,-1))</f>
        <v>33800</v>
      </c>
      <c r="N293" s="50"/>
      <c r="O293" s="49"/>
      <c r="P293" s="49"/>
      <c r="Q293" s="52">
        <v>50</v>
      </c>
      <c r="R293" s="52">
        <v>60</v>
      </c>
      <c r="S293" s="31" t="str">
        <f t="shared" si="209"/>
        <v>OK</v>
      </c>
      <c r="U293">
        <v>100</v>
      </c>
    </row>
    <row r="294" spans="1:21" ht="15.75" thickBot="1" x14ac:dyDescent="0.3">
      <c r="A294" s="38" t="s">
        <v>237</v>
      </c>
      <c r="B294" s="60">
        <f t="shared" si="203"/>
        <v>0</v>
      </c>
      <c r="C294" s="55"/>
      <c r="D294" s="49">
        <f t="shared" si="204"/>
        <v>0</v>
      </c>
      <c r="E294" s="49">
        <f>Parametrit!$B$4-2024</f>
        <v>0</v>
      </c>
      <c r="F294" s="55"/>
      <c r="G294" s="55"/>
      <c r="H294" s="104" t="str">
        <f>IF('Investoinnit ennen 2024'!G294&gt;0,'Investoinnit ennen 2024'!G294,"")</f>
        <v/>
      </c>
      <c r="I294" s="57">
        <f t="shared" si="205"/>
        <v>0</v>
      </c>
      <c r="J294" s="49">
        <f t="shared" si="206"/>
        <v>0</v>
      </c>
      <c r="K294" s="49">
        <f t="shared" si="207"/>
        <v>0</v>
      </c>
      <c r="L294" s="49">
        <f t="shared" si="208"/>
        <v>0</v>
      </c>
      <c r="M294" s="50" cm="1">
        <f t="array" ref="M294">ROUND('Investoinnit ennen 2024'!K294*(Parametrit!$B$8/Parametrit!$B$7),_xlfn.IFS('2024'!U294=100,-2,'2024'!U294=10,-1))</f>
        <v>36000</v>
      </c>
      <c r="N294" s="50"/>
      <c r="O294" s="49"/>
      <c r="P294" s="49"/>
      <c r="Q294" s="52">
        <v>50</v>
      </c>
      <c r="R294" s="52">
        <v>60</v>
      </c>
      <c r="S294" s="31" t="str">
        <f t="shared" si="209"/>
        <v>OK</v>
      </c>
      <c r="U294">
        <v>100</v>
      </c>
    </row>
    <row r="295" spans="1:21" ht="15.75" thickBot="1" x14ac:dyDescent="0.3">
      <c r="A295" s="38" t="s">
        <v>238</v>
      </c>
      <c r="B295" s="60">
        <f t="shared" si="203"/>
        <v>0</v>
      </c>
      <c r="C295" s="55"/>
      <c r="D295" s="49">
        <f t="shared" si="204"/>
        <v>0</v>
      </c>
      <c r="E295" s="49">
        <f>Parametrit!$B$4-2024</f>
        <v>0</v>
      </c>
      <c r="F295" s="55"/>
      <c r="G295" s="55"/>
      <c r="H295" s="104" t="str">
        <f>IF('Investoinnit ennen 2024'!G295&gt;0,'Investoinnit ennen 2024'!G295,"")</f>
        <v/>
      </c>
      <c r="I295" s="57">
        <f t="shared" si="205"/>
        <v>0</v>
      </c>
      <c r="J295" s="49">
        <f t="shared" si="206"/>
        <v>0</v>
      </c>
      <c r="K295" s="49">
        <f t="shared" si="207"/>
        <v>0</v>
      </c>
      <c r="L295" s="49">
        <f t="shared" si="208"/>
        <v>0</v>
      </c>
      <c r="M295" s="50" cm="1">
        <f t="array" ref="M295">ROUND('Investoinnit ennen 2024'!K295*(Parametrit!$B$8/Parametrit!$B$7),_xlfn.IFS('2024'!U295=100,-2,'2024'!U295=10,-1))</f>
        <v>36200</v>
      </c>
      <c r="N295" s="50"/>
      <c r="O295" s="49"/>
      <c r="P295" s="49"/>
      <c r="Q295" s="52">
        <v>50</v>
      </c>
      <c r="R295" s="52">
        <v>60</v>
      </c>
      <c r="S295" s="31" t="str">
        <f t="shared" si="209"/>
        <v>OK</v>
      </c>
      <c r="U295">
        <v>100</v>
      </c>
    </row>
    <row r="296" spans="1:21" ht="15.75" thickBot="1" x14ac:dyDescent="0.3">
      <c r="A296" s="38" t="s">
        <v>239</v>
      </c>
      <c r="B296" s="60">
        <f t="shared" si="203"/>
        <v>0</v>
      </c>
      <c r="C296" s="55"/>
      <c r="D296" s="49">
        <f t="shared" si="204"/>
        <v>0</v>
      </c>
      <c r="E296" s="49">
        <f>Parametrit!$B$4-2024</f>
        <v>0</v>
      </c>
      <c r="F296" s="55"/>
      <c r="G296" s="55"/>
      <c r="H296" s="104" t="str">
        <f>IF('Investoinnit ennen 2024'!G296&gt;0,'Investoinnit ennen 2024'!G296,"")</f>
        <v/>
      </c>
      <c r="I296" s="57">
        <f t="shared" si="205"/>
        <v>0</v>
      </c>
      <c r="J296" s="49">
        <f t="shared" si="206"/>
        <v>0</v>
      </c>
      <c r="K296" s="49">
        <f t="shared" si="207"/>
        <v>0</v>
      </c>
      <c r="L296" s="49">
        <f t="shared" si="208"/>
        <v>0</v>
      </c>
      <c r="M296" s="50" cm="1">
        <f t="array" ref="M296">ROUND('Investoinnit ennen 2024'!K296*(Parametrit!$B$8/Parametrit!$B$7),_xlfn.IFS('2024'!U296=100,-2,'2024'!U296=10,-1))</f>
        <v>38400</v>
      </c>
      <c r="N296" s="50"/>
      <c r="O296" s="49"/>
      <c r="P296" s="49"/>
      <c r="Q296" s="52">
        <v>50</v>
      </c>
      <c r="R296" s="52">
        <v>60</v>
      </c>
      <c r="S296" s="31" t="str">
        <f t="shared" si="209"/>
        <v>OK</v>
      </c>
      <c r="U296">
        <v>100</v>
      </c>
    </row>
    <row r="297" spans="1:21" ht="15.75" thickBot="1" x14ac:dyDescent="0.3">
      <c r="A297" s="38" t="s">
        <v>240</v>
      </c>
      <c r="B297" s="60">
        <f t="shared" si="203"/>
        <v>0</v>
      </c>
      <c r="C297" s="55"/>
      <c r="D297" s="49">
        <f t="shared" si="204"/>
        <v>0</v>
      </c>
      <c r="E297" s="49">
        <f>Parametrit!$B$4-2024</f>
        <v>0</v>
      </c>
      <c r="F297" s="55"/>
      <c r="G297" s="55"/>
      <c r="H297" s="104" t="str">
        <f>IF('Investoinnit ennen 2024'!G297&gt;0,'Investoinnit ennen 2024'!G297,"")</f>
        <v/>
      </c>
      <c r="I297" s="57">
        <f t="shared" si="205"/>
        <v>0</v>
      </c>
      <c r="J297" s="49">
        <f t="shared" si="206"/>
        <v>0</v>
      </c>
      <c r="K297" s="49">
        <f t="shared" si="207"/>
        <v>0</v>
      </c>
      <c r="L297" s="49">
        <f t="shared" si="208"/>
        <v>0</v>
      </c>
      <c r="M297" s="50" cm="1">
        <f t="array" ref="M297">ROUND('Investoinnit ennen 2024'!K297*(Parametrit!$B$8/Parametrit!$B$7),_xlfn.IFS('2024'!U297=100,-2,'2024'!U297=10,-1))</f>
        <v>42400</v>
      </c>
      <c r="N297" s="50"/>
      <c r="O297" s="49"/>
      <c r="P297" s="49"/>
      <c r="Q297" s="52">
        <v>50</v>
      </c>
      <c r="R297" s="52">
        <v>60</v>
      </c>
      <c r="S297" s="31" t="str">
        <f t="shared" si="209"/>
        <v>OK</v>
      </c>
      <c r="U297">
        <v>100</v>
      </c>
    </row>
    <row r="298" spans="1:21" ht="15.75" thickBot="1" x14ac:dyDescent="0.3">
      <c r="A298" s="38" t="s">
        <v>241</v>
      </c>
      <c r="B298" s="60">
        <f t="shared" si="203"/>
        <v>0</v>
      </c>
      <c r="C298" s="55"/>
      <c r="D298" s="49">
        <f t="shared" si="204"/>
        <v>0</v>
      </c>
      <c r="E298" s="49">
        <f>Parametrit!$B$4-2024</f>
        <v>0</v>
      </c>
      <c r="F298" s="55"/>
      <c r="G298" s="55"/>
      <c r="H298" s="104" t="str">
        <f>IF('Investoinnit ennen 2024'!G298&gt;0,'Investoinnit ennen 2024'!G298,"")</f>
        <v/>
      </c>
      <c r="I298" s="57">
        <f t="shared" si="205"/>
        <v>0</v>
      </c>
      <c r="J298" s="49">
        <f t="shared" si="206"/>
        <v>0</v>
      </c>
      <c r="K298" s="49">
        <f t="shared" si="207"/>
        <v>0</v>
      </c>
      <c r="L298" s="49">
        <f t="shared" si="208"/>
        <v>0</v>
      </c>
      <c r="M298" s="50" cm="1">
        <f t="array" ref="M298">ROUND('Investoinnit ennen 2024'!K298*(Parametrit!$B$8/Parametrit!$B$7),_xlfn.IFS('2024'!U298=100,-2,'2024'!U298=10,-1))</f>
        <v>44500</v>
      </c>
      <c r="N298" s="50"/>
      <c r="O298" s="49"/>
      <c r="P298" s="49"/>
      <c r="Q298" s="52">
        <v>50</v>
      </c>
      <c r="R298" s="52">
        <v>60</v>
      </c>
      <c r="S298" s="31" t="str">
        <f t="shared" si="209"/>
        <v>OK</v>
      </c>
      <c r="U298">
        <v>100</v>
      </c>
    </row>
    <row r="299" spans="1:21" ht="15.75" thickBot="1" x14ac:dyDescent="0.3">
      <c r="A299" s="39" t="s">
        <v>242</v>
      </c>
      <c r="B299" s="30"/>
      <c r="C299" s="101"/>
      <c r="D299" s="32"/>
      <c r="E299" s="32"/>
      <c r="F299" s="101"/>
      <c r="G299" s="101"/>
      <c r="H299" s="105"/>
      <c r="M299" s="19"/>
      <c r="N299" s="19"/>
      <c r="O299" s="22"/>
      <c r="P299" s="22"/>
      <c r="Q299" s="18"/>
      <c r="R299" s="18"/>
      <c r="S299"/>
    </row>
    <row r="300" spans="1:21" ht="15.75" thickBot="1" x14ac:dyDescent="0.3">
      <c r="A300" s="38" t="s">
        <v>243</v>
      </c>
      <c r="B300" s="60">
        <f t="shared" ref="B300:B307" si="210">F300-G300</f>
        <v>0</v>
      </c>
      <c r="C300" s="55"/>
      <c r="D300" s="49">
        <f t="shared" ref="D300:D307" si="211">B300*C300/100</f>
        <v>0</v>
      </c>
      <c r="E300" s="49">
        <f>Parametrit!$B$4-2024</f>
        <v>0</v>
      </c>
      <c r="F300" s="55"/>
      <c r="G300" s="55"/>
      <c r="H300" s="104" t="str">
        <f>IF('Investoinnit ennen 2024'!G300&gt;0,'Investoinnit ennen 2024'!G300,"")</f>
        <v/>
      </c>
      <c r="I300" s="57">
        <f t="shared" ref="I300:I307" si="212">IF(N300="",(D300*(M300+O300))/1000,(D300*(N300+P300))/1000)</f>
        <v>0</v>
      </c>
      <c r="J300" s="49">
        <f t="shared" ref="J300:J307" si="213">IF(D300=0,0,I300*(1-E300/H300))</f>
        <v>0</v>
      </c>
      <c r="K300" s="49">
        <f t="shared" ref="K300:K307" si="214">IF(I300=0,0,I300/H300)</f>
        <v>0</v>
      </c>
      <c r="L300" s="49">
        <f t="shared" ref="L300:L307" si="215">IF(N300="",(F300*(C300/100)*(M300+O300))/1000,(F300*(C300/100)*(N300+P300)/1000))</f>
        <v>0</v>
      </c>
      <c r="M300" s="50" cm="1">
        <f t="array" ref="M300">ROUND('Investoinnit ennen 2024'!K300*(Parametrit!$B$8/Parametrit!$B$7),_xlfn.IFS('2024'!U300=100,-2,'2024'!U300=10,-1))</f>
        <v>27800</v>
      </c>
      <c r="N300" s="50"/>
      <c r="O300" s="49"/>
      <c r="P300" s="49"/>
      <c r="Q300" s="52">
        <v>50</v>
      </c>
      <c r="R300" s="52">
        <v>60</v>
      </c>
      <c r="S300" s="31" t="str">
        <f t="shared" ref="S300:S307" si="216">IF(AND(B300&gt;0,C300=""),"Ilmoita tuella rahoitettu osuus",IF(C300&gt;100,"Tuella rahoitettu osuus ei voi olla yli 100",IF(AND(B300&gt;0,H300=""),"Pitoaika puuttuu",IF(E300&gt;H300,"Keski-ikä ei voi olla suurempi kuin pitoaika",IF(AND(B300&gt;0,E300=""),"Keski-ikä puuttuu",IF(AND(B300&gt;0,OR(H300&lt;Q300,H300&gt;R300)),"Syötetty pitoaika ei ole pitoaikavälin sisällä","OK"))))))</f>
        <v>OK</v>
      </c>
      <c r="U300">
        <v>100</v>
      </c>
    </row>
    <row r="301" spans="1:21" ht="15.75" thickBot="1" x14ac:dyDescent="0.3">
      <c r="A301" s="38" t="s">
        <v>244</v>
      </c>
      <c r="B301" s="60">
        <f t="shared" si="210"/>
        <v>0</v>
      </c>
      <c r="C301" s="55"/>
      <c r="D301" s="49">
        <f t="shared" si="211"/>
        <v>0</v>
      </c>
      <c r="E301" s="49">
        <f>Parametrit!$B$4-2024</f>
        <v>0</v>
      </c>
      <c r="F301" s="55"/>
      <c r="G301" s="55"/>
      <c r="H301" s="104" t="str">
        <f>IF('Investoinnit ennen 2024'!G301&gt;0,'Investoinnit ennen 2024'!G301,"")</f>
        <v/>
      </c>
      <c r="I301" s="57">
        <f t="shared" si="212"/>
        <v>0</v>
      </c>
      <c r="J301" s="49">
        <f t="shared" si="213"/>
        <v>0</v>
      </c>
      <c r="K301" s="49">
        <f t="shared" si="214"/>
        <v>0</v>
      </c>
      <c r="L301" s="49">
        <f t="shared" si="215"/>
        <v>0</v>
      </c>
      <c r="M301" s="50" cm="1">
        <f t="array" ref="M301">ROUND('Investoinnit ennen 2024'!K301*(Parametrit!$B$8/Parametrit!$B$7),_xlfn.IFS('2024'!U301=100,-2,'2024'!U301=10,-1))</f>
        <v>30300</v>
      </c>
      <c r="N301" s="50"/>
      <c r="O301" s="49"/>
      <c r="P301" s="49"/>
      <c r="Q301" s="52">
        <v>50</v>
      </c>
      <c r="R301" s="52">
        <v>60</v>
      </c>
      <c r="S301" s="31" t="str">
        <f t="shared" si="216"/>
        <v>OK</v>
      </c>
      <c r="U301">
        <v>100</v>
      </c>
    </row>
    <row r="302" spans="1:21" ht="15.75" thickBot="1" x14ac:dyDescent="0.3">
      <c r="A302" s="38" t="s">
        <v>245</v>
      </c>
      <c r="B302" s="60">
        <f t="shared" si="210"/>
        <v>0</v>
      </c>
      <c r="C302" s="55"/>
      <c r="D302" s="49">
        <f t="shared" si="211"/>
        <v>0</v>
      </c>
      <c r="E302" s="49">
        <f>Parametrit!$B$4-2024</f>
        <v>0</v>
      </c>
      <c r="F302" s="55"/>
      <c r="G302" s="55"/>
      <c r="H302" s="104" t="str">
        <f>IF('Investoinnit ennen 2024'!G302&gt;0,'Investoinnit ennen 2024'!G302,"")</f>
        <v/>
      </c>
      <c r="I302" s="57">
        <f t="shared" si="212"/>
        <v>0</v>
      </c>
      <c r="J302" s="49">
        <f t="shared" si="213"/>
        <v>0</v>
      </c>
      <c r="K302" s="49">
        <f t="shared" si="214"/>
        <v>0</v>
      </c>
      <c r="L302" s="49">
        <f t="shared" si="215"/>
        <v>0</v>
      </c>
      <c r="M302" s="50" cm="1">
        <f t="array" ref="M302">ROUND('Investoinnit ennen 2024'!K302*(Parametrit!$B$8/Parametrit!$B$7),_xlfn.IFS('2024'!U302=100,-2,'2024'!U302=10,-1))</f>
        <v>37900</v>
      </c>
      <c r="N302" s="50"/>
      <c r="O302" s="49"/>
      <c r="P302" s="49"/>
      <c r="Q302" s="52">
        <v>50</v>
      </c>
      <c r="R302" s="52">
        <v>60</v>
      </c>
      <c r="S302" s="31" t="str">
        <f t="shared" si="216"/>
        <v>OK</v>
      </c>
      <c r="U302">
        <v>100</v>
      </c>
    </row>
    <row r="303" spans="1:21" ht="15.75" thickBot="1" x14ac:dyDescent="0.3">
      <c r="A303" s="38" t="s">
        <v>246</v>
      </c>
      <c r="B303" s="60">
        <f t="shared" si="210"/>
        <v>0</v>
      </c>
      <c r="C303" s="55"/>
      <c r="D303" s="49">
        <f t="shared" si="211"/>
        <v>0</v>
      </c>
      <c r="E303" s="49">
        <f>Parametrit!$B$4-2024</f>
        <v>0</v>
      </c>
      <c r="F303" s="55"/>
      <c r="G303" s="55"/>
      <c r="H303" s="104" t="str">
        <f>IF('Investoinnit ennen 2024'!G303&gt;0,'Investoinnit ennen 2024'!G303,"")</f>
        <v/>
      </c>
      <c r="I303" s="57">
        <f t="shared" si="212"/>
        <v>0</v>
      </c>
      <c r="J303" s="49">
        <f t="shared" si="213"/>
        <v>0</v>
      </c>
      <c r="K303" s="49">
        <f t="shared" si="214"/>
        <v>0</v>
      </c>
      <c r="L303" s="49">
        <f t="shared" si="215"/>
        <v>0</v>
      </c>
      <c r="M303" s="50" cm="1">
        <f t="array" ref="M303">ROUND('Investoinnit ennen 2024'!K303*(Parametrit!$B$8/Parametrit!$B$7),_xlfn.IFS('2024'!U303=100,-2,'2024'!U303=10,-1))</f>
        <v>40400</v>
      </c>
      <c r="N303" s="50"/>
      <c r="O303" s="49"/>
      <c r="P303" s="49"/>
      <c r="Q303" s="52">
        <v>50</v>
      </c>
      <c r="R303" s="52">
        <v>60</v>
      </c>
      <c r="S303" s="31" t="str">
        <f t="shared" si="216"/>
        <v>OK</v>
      </c>
      <c r="U303">
        <v>100</v>
      </c>
    </row>
    <row r="304" spans="1:21" ht="15.75" thickBot="1" x14ac:dyDescent="0.3">
      <c r="A304" s="38" t="s">
        <v>238</v>
      </c>
      <c r="B304" s="60">
        <f t="shared" si="210"/>
        <v>0</v>
      </c>
      <c r="C304" s="55"/>
      <c r="D304" s="49">
        <f t="shared" si="211"/>
        <v>0</v>
      </c>
      <c r="E304" s="49">
        <f>Parametrit!$B$4-2024</f>
        <v>0</v>
      </c>
      <c r="F304" s="55"/>
      <c r="G304" s="55"/>
      <c r="H304" s="104" t="str">
        <f>IF('Investoinnit ennen 2024'!G304&gt;0,'Investoinnit ennen 2024'!G304,"")</f>
        <v/>
      </c>
      <c r="I304" s="57">
        <f t="shared" si="212"/>
        <v>0</v>
      </c>
      <c r="J304" s="49">
        <f t="shared" si="213"/>
        <v>0</v>
      </c>
      <c r="K304" s="49">
        <f t="shared" si="214"/>
        <v>0</v>
      </c>
      <c r="L304" s="49">
        <f t="shared" si="215"/>
        <v>0</v>
      </c>
      <c r="M304" s="50" cm="1">
        <f t="array" ref="M304">ROUND('Investoinnit ennen 2024'!K304*(Parametrit!$B$8/Parametrit!$B$7),_xlfn.IFS('2024'!U304=100,-2,'2024'!U304=10,-1))</f>
        <v>40600</v>
      </c>
      <c r="N304" s="50"/>
      <c r="O304" s="49"/>
      <c r="P304" s="49"/>
      <c r="Q304" s="52">
        <v>50</v>
      </c>
      <c r="R304" s="52">
        <v>60</v>
      </c>
      <c r="S304" s="31" t="str">
        <f t="shared" si="216"/>
        <v>OK</v>
      </c>
      <c r="U304">
        <v>100</v>
      </c>
    </row>
    <row r="305" spans="1:21" ht="15.75" thickBot="1" x14ac:dyDescent="0.3">
      <c r="A305" s="38" t="s">
        <v>239</v>
      </c>
      <c r="B305" s="60">
        <f t="shared" si="210"/>
        <v>0</v>
      </c>
      <c r="C305" s="55"/>
      <c r="D305" s="49">
        <f t="shared" si="211"/>
        <v>0</v>
      </c>
      <c r="E305" s="49">
        <f>Parametrit!$B$4-2024</f>
        <v>0</v>
      </c>
      <c r="F305" s="55"/>
      <c r="G305" s="55"/>
      <c r="H305" s="104" t="str">
        <f>IF('Investoinnit ennen 2024'!G305&gt;0,'Investoinnit ennen 2024'!G305,"")</f>
        <v/>
      </c>
      <c r="I305" s="57">
        <f t="shared" si="212"/>
        <v>0</v>
      </c>
      <c r="J305" s="49">
        <f t="shared" si="213"/>
        <v>0</v>
      </c>
      <c r="K305" s="49">
        <f t="shared" si="214"/>
        <v>0</v>
      </c>
      <c r="L305" s="49">
        <f t="shared" si="215"/>
        <v>0</v>
      </c>
      <c r="M305" s="50" cm="1">
        <f t="array" ref="M305">ROUND('Investoinnit ennen 2024'!K305*(Parametrit!$B$8/Parametrit!$B$7),_xlfn.IFS('2024'!U305=100,-2,'2024'!U305=10,-1))</f>
        <v>43000</v>
      </c>
      <c r="N305" s="50"/>
      <c r="O305" s="49"/>
      <c r="P305" s="49"/>
      <c r="Q305" s="52">
        <v>50</v>
      </c>
      <c r="R305" s="52">
        <v>60</v>
      </c>
      <c r="S305" s="31" t="str">
        <f t="shared" si="216"/>
        <v>OK</v>
      </c>
      <c r="U305">
        <v>100</v>
      </c>
    </row>
    <row r="306" spans="1:21" ht="15.75" thickBot="1" x14ac:dyDescent="0.3">
      <c r="A306" s="38" t="s">
        <v>240</v>
      </c>
      <c r="B306" s="60">
        <f t="shared" si="210"/>
        <v>0</v>
      </c>
      <c r="C306" s="55"/>
      <c r="D306" s="49">
        <f t="shared" si="211"/>
        <v>0</v>
      </c>
      <c r="E306" s="49">
        <f>Parametrit!$B$4-2024</f>
        <v>0</v>
      </c>
      <c r="F306" s="55"/>
      <c r="G306" s="55"/>
      <c r="H306" s="104" t="str">
        <f>IF('Investoinnit ennen 2024'!G306&gt;0,'Investoinnit ennen 2024'!G306,"")</f>
        <v/>
      </c>
      <c r="I306" s="57">
        <f t="shared" si="212"/>
        <v>0</v>
      </c>
      <c r="J306" s="49">
        <f t="shared" si="213"/>
        <v>0</v>
      </c>
      <c r="K306" s="49">
        <f t="shared" si="214"/>
        <v>0</v>
      </c>
      <c r="L306" s="49">
        <f t="shared" si="215"/>
        <v>0</v>
      </c>
      <c r="M306" s="50" cm="1">
        <f t="array" ref="M306">ROUND('Investoinnit ennen 2024'!K306*(Parametrit!$B$8/Parametrit!$B$7),_xlfn.IFS('2024'!U306=100,-2,'2024'!U306=10,-1))</f>
        <v>47400</v>
      </c>
      <c r="N306" s="50"/>
      <c r="O306" s="49"/>
      <c r="P306" s="49"/>
      <c r="Q306" s="52">
        <v>50</v>
      </c>
      <c r="R306" s="52">
        <v>60</v>
      </c>
      <c r="S306" s="31" t="str">
        <f t="shared" si="216"/>
        <v>OK</v>
      </c>
      <c r="U306">
        <v>100</v>
      </c>
    </row>
    <row r="307" spans="1:21" ht="15.75" thickBot="1" x14ac:dyDescent="0.3">
      <c r="A307" s="38" t="s">
        <v>241</v>
      </c>
      <c r="B307" s="60">
        <f t="shared" si="210"/>
        <v>0</v>
      </c>
      <c r="C307" s="55"/>
      <c r="D307" s="49">
        <f t="shared" si="211"/>
        <v>0</v>
      </c>
      <c r="E307" s="49">
        <f>Parametrit!$B$4-2024</f>
        <v>0</v>
      </c>
      <c r="F307" s="55"/>
      <c r="G307" s="55"/>
      <c r="H307" s="104" t="str">
        <f>IF('Investoinnit ennen 2024'!G307&gt;0,'Investoinnit ennen 2024'!G307,"")</f>
        <v/>
      </c>
      <c r="I307" s="57">
        <f t="shared" si="212"/>
        <v>0</v>
      </c>
      <c r="J307" s="49">
        <f t="shared" si="213"/>
        <v>0</v>
      </c>
      <c r="K307" s="49">
        <f t="shared" si="214"/>
        <v>0</v>
      </c>
      <c r="L307" s="49">
        <f t="shared" si="215"/>
        <v>0</v>
      </c>
      <c r="M307" s="50" cm="1">
        <f t="array" ref="M307">ROUND('Investoinnit ennen 2024'!K307*(Parametrit!$B$8/Parametrit!$B$7),_xlfn.IFS('2024'!U307=100,-2,'2024'!U307=10,-1))</f>
        <v>49900</v>
      </c>
      <c r="N307" s="50"/>
      <c r="O307" s="49"/>
      <c r="P307" s="49"/>
      <c r="Q307" s="52">
        <v>50</v>
      </c>
      <c r="R307" s="52">
        <v>60</v>
      </c>
      <c r="S307" s="31" t="str">
        <f t="shared" si="216"/>
        <v>OK</v>
      </c>
      <c r="U307">
        <v>100</v>
      </c>
    </row>
    <row r="308" spans="1:21" ht="15.75" thickBot="1" x14ac:dyDescent="0.3">
      <c r="A308" s="39" t="s">
        <v>247</v>
      </c>
      <c r="B308" s="30"/>
      <c r="C308" s="101"/>
      <c r="D308" s="32"/>
      <c r="E308" s="32"/>
      <c r="F308" s="101"/>
      <c r="G308" s="101"/>
      <c r="H308" s="105"/>
      <c r="M308" s="19"/>
      <c r="N308" s="19"/>
      <c r="O308" s="22"/>
      <c r="P308" s="22"/>
      <c r="Q308" s="18"/>
      <c r="R308" s="18"/>
      <c r="S308"/>
    </row>
    <row r="309" spans="1:21" ht="15.75" thickBot="1" x14ac:dyDescent="0.3">
      <c r="A309" s="38" t="s">
        <v>248</v>
      </c>
      <c r="B309" s="60">
        <f t="shared" ref="B309:B316" si="217">F309-G309</f>
        <v>0</v>
      </c>
      <c r="C309" s="55"/>
      <c r="D309" s="49">
        <f t="shared" ref="D309:D316" si="218">B309*C309/100</f>
        <v>0</v>
      </c>
      <c r="E309" s="49">
        <f>Parametrit!$B$4-2024</f>
        <v>0</v>
      </c>
      <c r="F309" s="55"/>
      <c r="G309" s="55"/>
      <c r="H309" s="104" t="str">
        <f>IF('Investoinnit ennen 2024'!G309&gt;0,'Investoinnit ennen 2024'!G309,"")</f>
        <v/>
      </c>
      <c r="I309" s="57">
        <f t="shared" ref="I309:I316" si="219">IF(N309="",(D309*(M309+O309))/1000,(D309*(N309+P309))/1000)</f>
        <v>0</v>
      </c>
      <c r="J309" s="49">
        <f t="shared" ref="J309:J316" si="220">IF(D309=0,0,I309*(1-E309/H309))</f>
        <v>0</v>
      </c>
      <c r="K309" s="49">
        <f t="shared" ref="K309:K316" si="221">IF(I309=0,0,I309/H309)</f>
        <v>0</v>
      </c>
      <c r="L309" s="49">
        <f t="shared" ref="L309:L316" si="222">IF(N309="",(F309*(C309/100)*(M309+O309))/1000,(F309*(C309/100)*(N309+P309)/1000))</f>
        <v>0</v>
      </c>
      <c r="M309" s="50" cm="1">
        <f t="array" ref="M309">ROUND('Investoinnit ennen 2024'!K309*(Parametrit!$B$8/Parametrit!$B$7),_xlfn.IFS('2024'!U309=100,-2,'2024'!U309=10,-1))</f>
        <v>62200</v>
      </c>
      <c r="N309" s="50"/>
      <c r="O309" s="49"/>
      <c r="P309" s="49"/>
      <c r="Q309" s="52">
        <v>50</v>
      </c>
      <c r="R309" s="52">
        <v>60</v>
      </c>
      <c r="S309" s="31" t="str">
        <f t="shared" ref="S309:S316" si="223">IF(AND(B309&gt;0,C309=""),"Ilmoita tuella rahoitettu osuus",IF(C309&gt;100,"Tuella rahoitettu osuus ei voi olla yli 100",IF(AND(B309&gt;0,H309=""),"Pitoaika puuttuu",IF(E309&gt;H309,"Keski-ikä ei voi olla suurempi kuin pitoaika",IF(AND(B309&gt;0,E309=""),"Keski-ikä puuttuu",IF(AND(B309&gt;0,OR(H309&lt;Q309,H309&gt;R309)),"Syötetty pitoaika ei ole pitoaikavälin sisällä","OK"))))))</f>
        <v>OK</v>
      </c>
      <c r="U309">
        <v>100</v>
      </c>
    </row>
    <row r="310" spans="1:21" ht="15.75" thickBot="1" x14ac:dyDescent="0.3">
      <c r="A310" s="38" t="s">
        <v>249</v>
      </c>
      <c r="B310" s="60">
        <f t="shared" si="217"/>
        <v>0</v>
      </c>
      <c r="C310" s="55"/>
      <c r="D310" s="49">
        <f t="shared" si="218"/>
        <v>0</v>
      </c>
      <c r="E310" s="49">
        <f>Parametrit!$B$4-2024</f>
        <v>0</v>
      </c>
      <c r="F310" s="55"/>
      <c r="G310" s="55"/>
      <c r="H310" s="104" t="str">
        <f>IF('Investoinnit ennen 2024'!G310&gt;0,'Investoinnit ennen 2024'!G310,"")</f>
        <v/>
      </c>
      <c r="I310" s="57">
        <f t="shared" si="219"/>
        <v>0</v>
      </c>
      <c r="J310" s="49">
        <f t="shared" si="220"/>
        <v>0</v>
      </c>
      <c r="K310" s="49">
        <f t="shared" si="221"/>
        <v>0</v>
      </c>
      <c r="L310" s="49">
        <f t="shared" si="222"/>
        <v>0</v>
      </c>
      <c r="M310" s="50" cm="1">
        <f t="array" ref="M310">ROUND('Investoinnit ennen 2024'!K310*(Parametrit!$B$8/Parametrit!$B$7),_xlfn.IFS('2024'!U310=100,-2,'2024'!U310=10,-1))</f>
        <v>64300</v>
      </c>
      <c r="N310" s="50"/>
      <c r="O310" s="49"/>
      <c r="P310" s="49"/>
      <c r="Q310" s="52">
        <v>50</v>
      </c>
      <c r="R310" s="52">
        <v>60</v>
      </c>
      <c r="S310" s="31" t="str">
        <f t="shared" si="223"/>
        <v>OK</v>
      </c>
      <c r="U310">
        <v>100</v>
      </c>
    </row>
    <row r="311" spans="1:21" ht="15.75" thickBot="1" x14ac:dyDescent="0.3">
      <c r="A311" s="38" t="s">
        <v>250</v>
      </c>
      <c r="B311" s="60">
        <f t="shared" si="217"/>
        <v>0</v>
      </c>
      <c r="C311" s="55"/>
      <c r="D311" s="49">
        <f t="shared" si="218"/>
        <v>0</v>
      </c>
      <c r="E311" s="49">
        <f>Parametrit!$B$4-2024</f>
        <v>0</v>
      </c>
      <c r="F311" s="55"/>
      <c r="G311" s="55"/>
      <c r="H311" s="104" t="str">
        <f>IF('Investoinnit ennen 2024'!G311&gt;0,'Investoinnit ennen 2024'!G311,"")</f>
        <v/>
      </c>
      <c r="I311" s="57">
        <f t="shared" si="219"/>
        <v>0</v>
      </c>
      <c r="J311" s="49">
        <f t="shared" si="220"/>
        <v>0</v>
      </c>
      <c r="K311" s="49">
        <f t="shared" si="221"/>
        <v>0</v>
      </c>
      <c r="L311" s="49">
        <f t="shared" si="222"/>
        <v>0</v>
      </c>
      <c r="M311" s="50" cm="1">
        <f t="array" ref="M311">ROUND('Investoinnit ennen 2024'!K311*(Parametrit!$B$8/Parametrit!$B$7),_xlfn.IFS('2024'!U311=100,-2,'2024'!U311=10,-1))</f>
        <v>88200</v>
      </c>
      <c r="N311" s="50"/>
      <c r="O311" s="49"/>
      <c r="P311" s="49"/>
      <c r="Q311" s="52">
        <v>50</v>
      </c>
      <c r="R311" s="52">
        <v>60</v>
      </c>
      <c r="S311" s="31" t="str">
        <f t="shared" si="223"/>
        <v>OK</v>
      </c>
      <c r="U311">
        <v>100</v>
      </c>
    </row>
    <row r="312" spans="1:21" ht="15.75" thickBot="1" x14ac:dyDescent="0.3">
      <c r="A312" s="38" t="s">
        <v>251</v>
      </c>
      <c r="B312" s="60">
        <f t="shared" si="217"/>
        <v>0</v>
      </c>
      <c r="C312" s="55"/>
      <c r="D312" s="49">
        <f t="shared" si="218"/>
        <v>0</v>
      </c>
      <c r="E312" s="49">
        <f>Parametrit!$B$4-2024</f>
        <v>0</v>
      </c>
      <c r="F312" s="55"/>
      <c r="G312" s="55"/>
      <c r="H312" s="104" t="str">
        <f>IF('Investoinnit ennen 2024'!G312&gt;0,'Investoinnit ennen 2024'!G312,"")</f>
        <v/>
      </c>
      <c r="I312" s="57">
        <f t="shared" si="219"/>
        <v>0</v>
      </c>
      <c r="J312" s="49">
        <f t="shared" si="220"/>
        <v>0</v>
      </c>
      <c r="K312" s="49">
        <f t="shared" si="221"/>
        <v>0</v>
      </c>
      <c r="L312" s="49">
        <f t="shared" si="222"/>
        <v>0</v>
      </c>
      <c r="M312" s="50" cm="1">
        <f t="array" ref="M312">ROUND('Investoinnit ennen 2024'!K312*(Parametrit!$B$8/Parametrit!$B$7),_xlfn.IFS('2024'!U312=100,-2,'2024'!U312=10,-1))</f>
        <v>90300</v>
      </c>
      <c r="N312" s="50"/>
      <c r="O312" s="49"/>
      <c r="P312" s="49"/>
      <c r="Q312" s="52">
        <v>50</v>
      </c>
      <c r="R312" s="52">
        <v>60</v>
      </c>
      <c r="S312" s="31" t="str">
        <f t="shared" si="223"/>
        <v>OK</v>
      </c>
      <c r="U312">
        <v>100</v>
      </c>
    </row>
    <row r="313" spans="1:21" ht="15.75" thickBot="1" x14ac:dyDescent="0.3">
      <c r="A313" s="38" t="s">
        <v>238</v>
      </c>
      <c r="B313" s="60">
        <f t="shared" si="217"/>
        <v>0</v>
      </c>
      <c r="C313" s="55"/>
      <c r="D313" s="49">
        <f t="shared" si="218"/>
        <v>0</v>
      </c>
      <c r="E313" s="49">
        <f>Parametrit!$B$4-2024</f>
        <v>0</v>
      </c>
      <c r="F313" s="55"/>
      <c r="G313" s="55"/>
      <c r="H313" s="104" t="str">
        <f>IF('Investoinnit ennen 2024'!G313&gt;0,'Investoinnit ennen 2024'!G313,"")</f>
        <v/>
      </c>
      <c r="I313" s="57">
        <f t="shared" si="219"/>
        <v>0</v>
      </c>
      <c r="J313" s="49">
        <f t="shared" si="220"/>
        <v>0</v>
      </c>
      <c r="K313" s="49">
        <f t="shared" si="221"/>
        <v>0</v>
      </c>
      <c r="L313" s="49">
        <f t="shared" si="222"/>
        <v>0</v>
      </c>
      <c r="M313" s="50" cm="1">
        <f t="array" ref="M313">ROUND('Investoinnit ennen 2024'!K313*(Parametrit!$B$8/Parametrit!$B$7),_xlfn.IFS('2024'!U313=100,-2,'2024'!U313=10,-1))</f>
        <v>96700</v>
      </c>
      <c r="N313" s="50"/>
      <c r="O313" s="49"/>
      <c r="P313" s="49"/>
      <c r="Q313" s="52">
        <v>50</v>
      </c>
      <c r="R313" s="52">
        <v>60</v>
      </c>
      <c r="S313" s="31" t="str">
        <f t="shared" si="223"/>
        <v>OK</v>
      </c>
      <c r="U313">
        <v>100</v>
      </c>
    </row>
    <row r="314" spans="1:21" ht="15.75" thickBot="1" x14ac:dyDescent="0.3">
      <c r="A314" s="38" t="s">
        <v>239</v>
      </c>
      <c r="B314" s="60">
        <f t="shared" si="217"/>
        <v>0</v>
      </c>
      <c r="C314" s="55"/>
      <c r="D314" s="49">
        <f t="shared" si="218"/>
        <v>0</v>
      </c>
      <c r="E314" s="49">
        <f>Parametrit!$B$4-2024</f>
        <v>0</v>
      </c>
      <c r="F314" s="55"/>
      <c r="G314" s="55"/>
      <c r="H314" s="104" t="str">
        <f>IF('Investoinnit ennen 2024'!G314&gt;0,'Investoinnit ennen 2024'!G314,"")</f>
        <v/>
      </c>
      <c r="I314" s="57">
        <f t="shared" si="219"/>
        <v>0</v>
      </c>
      <c r="J314" s="49">
        <f t="shared" si="220"/>
        <v>0</v>
      </c>
      <c r="K314" s="49">
        <f t="shared" si="221"/>
        <v>0</v>
      </c>
      <c r="L314" s="49">
        <f t="shared" si="222"/>
        <v>0</v>
      </c>
      <c r="M314" s="50" cm="1">
        <f t="array" ref="M314">ROUND('Investoinnit ennen 2024'!K314*(Parametrit!$B$8/Parametrit!$B$7),_xlfn.IFS('2024'!U314=100,-2,'2024'!U314=10,-1))</f>
        <v>98800</v>
      </c>
      <c r="N314" s="50"/>
      <c r="O314" s="49"/>
      <c r="P314" s="49"/>
      <c r="Q314" s="52">
        <v>50</v>
      </c>
      <c r="R314" s="52">
        <v>60</v>
      </c>
      <c r="S314" s="31" t="str">
        <f t="shared" si="223"/>
        <v>OK</v>
      </c>
      <c r="U314">
        <v>100</v>
      </c>
    </row>
    <row r="315" spans="1:21" ht="15.75" thickBot="1" x14ac:dyDescent="0.3">
      <c r="A315" s="38" t="s">
        <v>240</v>
      </c>
      <c r="B315" s="60">
        <f t="shared" si="217"/>
        <v>0</v>
      </c>
      <c r="C315" s="55"/>
      <c r="D315" s="49">
        <f t="shared" si="218"/>
        <v>0</v>
      </c>
      <c r="E315" s="49">
        <f>Parametrit!$B$4-2024</f>
        <v>0</v>
      </c>
      <c r="F315" s="55"/>
      <c r="G315" s="55"/>
      <c r="H315" s="104" t="str">
        <f>IF('Investoinnit ennen 2024'!G315&gt;0,'Investoinnit ennen 2024'!G315,"")</f>
        <v/>
      </c>
      <c r="I315" s="57">
        <f t="shared" si="219"/>
        <v>0</v>
      </c>
      <c r="J315" s="49">
        <f t="shared" si="220"/>
        <v>0</v>
      </c>
      <c r="K315" s="49">
        <f t="shared" si="221"/>
        <v>0</v>
      </c>
      <c r="L315" s="49">
        <f t="shared" si="222"/>
        <v>0</v>
      </c>
      <c r="M315" s="50" cm="1">
        <f t="array" ref="M315">ROUND('Investoinnit ennen 2024'!K315*(Parametrit!$B$8/Parametrit!$B$7),_xlfn.IFS('2024'!U315=100,-2,'2024'!U315=10,-1))</f>
        <v>170600</v>
      </c>
      <c r="N315" s="50"/>
      <c r="O315" s="49"/>
      <c r="P315" s="49"/>
      <c r="Q315" s="52">
        <v>50</v>
      </c>
      <c r="R315" s="52">
        <v>60</v>
      </c>
      <c r="S315" s="31" t="str">
        <f t="shared" si="223"/>
        <v>OK</v>
      </c>
      <c r="U315">
        <v>100</v>
      </c>
    </row>
    <row r="316" spans="1:21" ht="15.75" thickBot="1" x14ac:dyDescent="0.3">
      <c r="A316" s="38" t="s">
        <v>241</v>
      </c>
      <c r="B316" s="60">
        <f t="shared" si="217"/>
        <v>0</v>
      </c>
      <c r="C316" s="55"/>
      <c r="D316" s="49">
        <f t="shared" si="218"/>
        <v>0</v>
      </c>
      <c r="E316" s="49">
        <f>Parametrit!$B$4-2024</f>
        <v>0</v>
      </c>
      <c r="F316" s="55"/>
      <c r="G316" s="55"/>
      <c r="H316" s="104" t="str">
        <f>IF('Investoinnit ennen 2024'!G316&gt;0,'Investoinnit ennen 2024'!G316,"")</f>
        <v/>
      </c>
      <c r="I316" s="57">
        <f t="shared" si="219"/>
        <v>0</v>
      </c>
      <c r="J316" s="49">
        <f t="shared" si="220"/>
        <v>0</v>
      </c>
      <c r="K316" s="49">
        <f t="shared" si="221"/>
        <v>0</v>
      </c>
      <c r="L316" s="49">
        <f t="shared" si="222"/>
        <v>0</v>
      </c>
      <c r="M316" s="50" cm="1">
        <f t="array" ref="M316">ROUND('Investoinnit ennen 2024'!K316*(Parametrit!$B$8/Parametrit!$B$7),_xlfn.IFS('2024'!U316=100,-2,'2024'!U316=10,-1))</f>
        <v>172800</v>
      </c>
      <c r="N316" s="50"/>
      <c r="O316" s="49"/>
      <c r="P316" s="49"/>
      <c r="Q316" s="52">
        <v>50</v>
      </c>
      <c r="R316" s="52">
        <v>60</v>
      </c>
      <c r="S316" s="31" t="str">
        <f t="shared" si="223"/>
        <v>OK</v>
      </c>
      <c r="U316">
        <v>100</v>
      </c>
    </row>
    <row r="317" spans="1:21" ht="15.75" thickBot="1" x14ac:dyDescent="0.3">
      <c r="A317" s="6" t="s">
        <v>252</v>
      </c>
      <c r="B317" s="30"/>
      <c r="C317" s="101"/>
      <c r="D317" s="32"/>
      <c r="E317" s="32"/>
      <c r="F317" s="101"/>
      <c r="G317" s="101"/>
      <c r="H317" s="105"/>
      <c r="M317" s="24"/>
      <c r="N317" s="24"/>
      <c r="O317" s="22"/>
      <c r="P317" s="22"/>
      <c r="Q317" s="24"/>
      <c r="R317" s="24"/>
      <c r="S317"/>
    </row>
    <row r="318" spans="1:21" ht="15.75" thickBot="1" x14ac:dyDescent="0.3">
      <c r="A318" s="38" t="s">
        <v>253</v>
      </c>
      <c r="B318" s="60">
        <f t="shared" ref="B318:B323" si="224">F318-G318</f>
        <v>0</v>
      </c>
      <c r="C318" s="55"/>
      <c r="D318" s="49">
        <f t="shared" ref="D318:D323" si="225">B318*C318/100</f>
        <v>0</v>
      </c>
      <c r="E318" s="49">
        <f>Parametrit!$B$4-2024</f>
        <v>0</v>
      </c>
      <c r="F318" s="55"/>
      <c r="G318" s="55"/>
      <c r="H318" s="104" t="str">
        <f>IF('Investoinnit ennen 2024'!G318&gt;0,'Investoinnit ennen 2024'!G318,"")</f>
        <v/>
      </c>
      <c r="I318" s="57">
        <f t="shared" ref="I318:I323" si="226">IF(N318="",(D318*(M318+O318))/1000,(D318*(N318+P318))/1000)</f>
        <v>0</v>
      </c>
      <c r="J318" s="49">
        <f t="shared" ref="J318:J323" si="227">IF(D318=0,0,I318*(1-E318/H318))</f>
        <v>0</v>
      </c>
      <c r="K318" s="49">
        <f t="shared" ref="K318:K323" si="228">IF(I318=0,0,I318/H318)</f>
        <v>0</v>
      </c>
      <c r="L318" s="49">
        <f t="shared" ref="L318:L323" si="229">IF(N318="",(F318*(C318/100)*(M318+O318))/1000,(F318*(C318/100)*(N318+P318)/1000))</f>
        <v>0</v>
      </c>
      <c r="M318" s="50" cm="1">
        <f t="array" ref="M318">ROUND('Investoinnit ennen 2024'!K318*(Parametrit!$B$8/Parametrit!$B$7),_xlfn.IFS('2024'!U318=100,-2,'2024'!U318=10,-1))</f>
        <v>2500</v>
      </c>
      <c r="N318" s="50"/>
      <c r="O318" s="49"/>
      <c r="P318" s="49"/>
      <c r="Q318" s="52">
        <v>50</v>
      </c>
      <c r="R318" s="52">
        <v>60</v>
      </c>
      <c r="S318" s="31" t="str">
        <f t="shared" ref="S318:S323" si="230">IF(AND(B318&gt;0,C318=""),"Ilmoita tuella rahoitettu osuus",IF(C318&gt;100,"Tuella rahoitettu osuus ei voi olla yli 100",IF(AND(B318&gt;0,H318=""),"Pitoaika puuttuu",IF(E318&gt;H318,"Keski-ikä ei voi olla suurempi kuin pitoaika",IF(AND(B318&gt;0,E318=""),"Keski-ikä puuttuu",IF(AND(B318&gt;0,OR(H318&lt;Q318,H318&gt;R318)),"Syötetty pitoaika ei ole pitoaikavälin sisällä","OK"))))))</f>
        <v>OK</v>
      </c>
      <c r="U318">
        <v>100</v>
      </c>
    </row>
    <row r="319" spans="1:21" ht="15.75" thickBot="1" x14ac:dyDescent="0.3">
      <c r="A319" s="38" t="s">
        <v>254</v>
      </c>
      <c r="B319" s="60">
        <f t="shared" si="224"/>
        <v>0</v>
      </c>
      <c r="C319" s="55"/>
      <c r="D319" s="49">
        <f t="shared" si="225"/>
        <v>0</v>
      </c>
      <c r="E319" s="49">
        <f>Parametrit!$B$4-2024</f>
        <v>0</v>
      </c>
      <c r="F319" s="55"/>
      <c r="G319" s="55"/>
      <c r="H319" s="104" t="str">
        <f>IF('Investoinnit ennen 2024'!G319&gt;0,'Investoinnit ennen 2024'!G319,"")</f>
        <v/>
      </c>
      <c r="I319" s="57">
        <f t="shared" si="226"/>
        <v>0</v>
      </c>
      <c r="J319" s="49">
        <f t="shared" si="227"/>
        <v>0</v>
      </c>
      <c r="K319" s="49">
        <f t="shared" si="228"/>
        <v>0</v>
      </c>
      <c r="L319" s="49">
        <f t="shared" si="229"/>
        <v>0</v>
      </c>
      <c r="M319" s="50" cm="1">
        <f t="array" ref="M319">ROUND('Investoinnit ennen 2024'!K319*(Parametrit!$B$8/Parametrit!$B$7),_xlfn.IFS('2024'!U319=100,-2,'2024'!U319=10,-1))</f>
        <v>5900</v>
      </c>
      <c r="N319" s="50"/>
      <c r="O319" s="49"/>
      <c r="P319" s="49"/>
      <c r="Q319" s="52">
        <v>50</v>
      </c>
      <c r="R319" s="52">
        <v>60</v>
      </c>
      <c r="S319" s="31" t="str">
        <f t="shared" si="230"/>
        <v>OK</v>
      </c>
      <c r="U319">
        <v>100</v>
      </c>
    </row>
    <row r="320" spans="1:21" ht="15.75" thickBot="1" x14ac:dyDescent="0.3">
      <c r="A320" s="38" t="s">
        <v>255</v>
      </c>
      <c r="B320" s="60">
        <f t="shared" si="224"/>
        <v>0</v>
      </c>
      <c r="C320" s="55"/>
      <c r="D320" s="49">
        <f t="shared" si="225"/>
        <v>0</v>
      </c>
      <c r="E320" s="49">
        <f>Parametrit!$B$4-2024</f>
        <v>0</v>
      </c>
      <c r="F320" s="55"/>
      <c r="G320" s="55"/>
      <c r="H320" s="104" t="str">
        <f>IF('Investoinnit ennen 2024'!G320&gt;0,'Investoinnit ennen 2024'!G320,"")</f>
        <v/>
      </c>
      <c r="I320" s="57">
        <f t="shared" si="226"/>
        <v>0</v>
      </c>
      <c r="J320" s="49">
        <f t="shared" si="227"/>
        <v>0</v>
      </c>
      <c r="K320" s="49">
        <f t="shared" si="228"/>
        <v>0</v>
      </c>
      <c r="L320" s="49">
        <f t="shared" si="229"/>
        <v>0</v>
      </c>
      <c r="M320" s="50" cm="1">
        <f t="array" ref="M320">ROUND('Investoinnit ennen 2024'!K320*(Parametrit!$B$8/Parametrit!$B$7),_xlfn.IFS('2024'!U320=100,-2,'2024'!U320=10,-1))</f>
        <v>9300</v>
      </c>
      <c r="N320" s="50"/>
      <c r="O320" s="49"/>
      <c r="P320" s="49"/>
      <c r="Q320" s="52">
        <v>50</v>
      </c>
      <c r="R320" s="52">
        <v>60</v>
      </c>
      <c r="S320" s="31" t="str">
        <f t="shared" si="230"/>
        <v>OK</v>
      </c>
      <c r="U320">
        <v>100</v>
      </c>
    </row>
    <row r="321" spans="1:21" ht="15.75" thickBot="1" x14ac:dyDescent="0.3">
      <c r="A321" s="38" t="s">
        <v>256</v>
      </c>
      <c r="B321" s="60">
        <f t="shared" si="224"/>
        <v>0</v>
      </c>
      <c r="C321" s="55"/>
      <c r="D321" s="49">
        <f t="shared" si="225"/>
        <v>0</v>
      </c>
      <c r="E321" s="49">
        <f>Parametrit!$B$4-2024</f>
        <v>0</v>
      </c>
      <c r="F321" s="55"/>
      <c r="G321" s="55"/>
      <c r="H321" s="104" t="str">
        <f>IF('Investoinnit ennen 2024'!G321&gt;0,'Investoinnit ennen 2024'!G321,"")</f>
        <v/>
      </c>
      <c r="I321" s="57">
        <f t="shared" si="226"/>
        <v>0</v>
      </c>
      <c r="J321" s="49">
        <f t="shared" si="227"/>
        <v>0</v>
      </c>
      <c r="K321" s="49">
        <f t="shared" si="228"/>
        <v>0</v>
      </c>
      <c r="L321" s="49">
        <f t="shared" si="229"/>
        <v>0</v>
      </c>
      <c r="M321" s="50" cm="1">
        <f t="array" ref="M321">ROUND('Investoinnit ennen 2024'!K321*(Parametrit!$B$8/Parametrit!$B$7),_xlfn.IFS('2024'!U321=100,-2,'2024'!U321=10,-1))</f>
        <v>11100</v>
      </c>
      <c r="N321" s="50"/>
      <c r="O321" s="49"/>
      <c r="P321" s="49"/>
      <c r="Q321" s="52">
        <v>50</v>
      </c>
      <c r="R321" s="52">
        <v>60</v>
      </c>
      <c r="S321" s="31" t="str">
        <f t="shared" si="230"/>
        <v>OK</v>
      </c>
      <c r="U321">
        <v>100</v>
      </c>
    </row>
    <row r="322" spans="1:21" ht="15.75" thickBot="1" x14ac:dyDescent="0.3">
      <c r="A322" s="38" t="s">
        <v>257</v>
      </c>
      <c r="B322" s="60">
        <f t="shared" si="224"/>
        <v>0</v>
      </c>
      <c r="C322" s="55"/>
      <c r="D322" s="49">
        <f t="shared" si="225"/>
        <v>0</v>
      </c>
      <c r="E322" s="49">
        <f>Parametrit!$B$4-2024</f>
        <v>0</v>
      </c>
      <c r="F322" s="55"/>
      <c r="G322" s="55"/>
      <c r="H322" s="104" t="str">
        <f>IF('Investoinnit ennen 2024'!G322&gt;0,'Investoinnit ennen 2024'!G322,"")</f>
        <v/>
      </c>
      <c r="I322" s="57">
        <f t="shared" si="226"/>
        <v>0</v>
      </c>
      <c r="J322" s="49">
        <f t="shared" si="227"/>
        <v>0</v>
      </c>
      <c r="K322" s="49">
        <f t="shared" si="228"/>
        <v>0</v>
      </c>
      <c r="L322" s="49">
        <f t="shared" si="229"/>
        <v>0</v>
      </c>
      <c r="M322" s="50" cm="1">
        <f t="array" ref="M322">ROUND('Investoinnit ennen 2024'!K322*(Parametrit!$B$8/Parametrit!$B$7),_xlfn.IFS('2024'!U322=100,-2,'2024'!U322=10,-1))</f>
        <v>3100</v>
      </c>
      <c r="N322" s="50"/>
      <c r="O322" s="49"/>
      <c r="P322" s="49"/>
      <c r="Q322" s="52">
        <v>50</v>
      </c>
      <c r="R322" s="52">
        <v>60</v>
      </c>
      <c r="S322" s="31" t="str">
        <f t="shared" si="230"/>
        <v>OK</v>
      </c>
      <c r="U322">
        <v>100</v>
      </c>
    </row>
    <row r="323" spans="1:21" ht="15.75" thickBot="1" x14ac:dyDescent="0.3">
      <c r="A323" s="38" t="s">
        <v>258</v>
      </c>
      <c r="B323" s="60">
        <f t="shared" si="224"/>
        <v>0</v>
      </c>
      <c r="C323" s="55"/>
      <c r="D323" s="49">
        <f t="shared" si="225"/>
        <v>0</v>
      </c>
      <c r="E323" s="49">
        <f>Parametrit!$B$4-2024</f>
        <v>0</v>
      </c>
      <c r="F323" s="55"/>
      <c r="G323" s="55"/>
      <c r="H323" s="104" t="str">
        <f>IF('Investoinnit ennen 2024'!G323&gt;0,'Investoinnit ennen 2024'!G323,"")</f>
        <v/>
      </c>
      <c r="I323" s="57">
        <f t="shared" si="226"/>
        <v>0</v>
      </c>
      <c r="J323" s="49">
        <f t="shared" si="227"/>
        <v>0</v>
      </c>
      <c r="K323" s="49">
        <f t="shared" si="228"/>
        <v>0</v>
      </c>
      <c r="L323" s="49">
        <f t="shared" si="229"/>
        <v>0</v>
      </c>
      <c r="M323" s="50" cm="1">
        <f t="array" ref="M323">ROUND('Investoinnit ennen 2024'!K323*(Parametrit!$B$8/Parametrit!$B$7),_xlfn.IFS('2024'!U323=100,-2,'2024'!U323=10,-1))</f>
        <v>8000</v>
      </c>
      <c r="N323" s="50"/>
      <c r="O323" s="49"/>
      <c r="P323" s="49"/>
      <c r="Q323" s="52">
        <v>50</v>
      </c>
      <c r="R323" s="52">
        <v>60</v>
      </c>
      <c r="S323" s="31" t="str">
        <f t="shared" si="230"/>
        <v>OK</v>
      </c>
      <c r="U323">
        <v>100</v>
      </c>
    </row>
    <row r="324" spans="1:21" ht="15.75" thickBot="1" x14ac:dyDescent="0.3">
      <c r="A324" s="10" t="s">
        <v>259</v>
      </c>
      <c r="B324" s="30"/>
      <c r="C324" s="101"/>
      <c r="D324" s="32"/>
      <c r="E324" s="32"/>
      <c r="F324" s="101"/>
      <c r="G324" s="101"/>
      <c r="H324" s="105"/>
      <c r="M324" s="23"/>
      <c r="N324" s="23"/>
      <c r="O324" s="22"/>
      <c r="P324" s="22"/>
      <c r="Q324" s="23"/>
      <c r="R324" s="23"/>
      <c r="S324"/>
    </row>
    <row r="325" spans="1:21" ht="15.75" thickBot="1" x14ac:dyDescent="0.3">
      <c r="A325" s="38" t="s">
        <v>260</v>
      </c>
      <c r="B325" s="60">
        <f t="shared" ref="B325:B327" si="231">F325-G325</f>
        <v>0</v>
      </c>
      <c r="C325" s="55"/>
      <c r="D325" s="49">
        <f t="shared" ref="D325:D327" si="232">B325*C325/100</f>
        <v>0</v>
      </c>
      <c r="E325" s="49">
        <f>Parametrit!$B$4-2024</f>
        <v>0</v>
      </c>
      <c r="F325" s="55"/>
      <c r="G325" s="55"/>
      <c r="H325" s="104" t="str">
        <f>IF('Investoinnit ennen 2024'!G325&gt;0,'Investoinnit ennen 2024'!G325,"")</f>
        <v/>
      </c>
      <c r="I325" s="57">
        <f>IF(N325="",(D325*(M325+O325))/1000,(D325*(N325+P325))/1000)</f>
        <v>0</v>
      </c>
      <c r="J325" s="49">
        <f t="shared" ref="J325:J327" si="233">IF(D325=0,0,I325*(1-E325/H325))</f>
        <v>0</v>
      </c>
      <c r="K325" s="49">
        <f t="shared" ref="K325:K327" si="234">IF(I325=0,0,I325/H325)</f>
        <v>0</v>
      </c>
      <c r="L325" s="49">
        <f>IF(N325="",(F325*(C325/100)*(M325+O325))/1000,(F325*(C325/100)*(N325+P325)/1000))</f>
        <v>0</v>
      </c>
      <c r="M325" s="50" cm="1">
        <f t="array" ref="M325">ROUND('Investoinnit ennen 2024'!K325*(Parametrit!$B$8/Parametrit!$B$7),_xlfn.IFS('2024'!U325=100,-2,'2024'!U325=10,-1))</f>
        <v>34100</v>
      </c>
      <c r="N325" s="50"/>
      <c r="O325" s="49"/>
      <c r="P325" s="49"/>
      <c r="Q325" s="52">
        <v>40</v>
      </c>
      <c r="R325" s="52">
        <v>50</v>
      </c>
      <c r="S325" s="31" t="str">
        <f>IF(AND(B325&gt;0,C325=""),"Ilmoita tuella rahoitettu osuus",IF(C325&gt;100,"Tuella rahoitettu osuus ei voi olla yli 100",IF(AND(B325&gt;0,H325=""),"Pitoaika puuttuu",IF(E325&gt;H325,"Keski-ikä ei voi olla suurempi kuin pitoaika",IF(AND(B325&gt;0,E325=""),"Keski-ikä puuttuu",IF(AND(B325&gt;0,OR(H325&lt;Q325,H325&gt;R325)),"Syötetty pitoaika ei ole pitoaikavälin sisällä","OK"))))))</f>
        <v>OK</v>
      </c>
      <c r="U325">
        <v>100</v>
      </c>
    </row>
    <row r="326" spans="1:21" ht="15.75" thickBot="1" x14ac:dyDescent="0.3">
      <c r="A326" s="38" t="s">
        <v>261</v>
      </c>
      <c r="B326" s="60">
        <f t="shared" si="231"/>
        <v>0</v>
      </c>
      <c r="C326" s="55"/>
      <c r="D326" s="49">
        <f t="shared" si="232"/>
        <v>0</v>
      </c>
      <c r="E326" s="49">
        <f>Parametrit!$B$4-2024</f>
        <v>0</v>
      </c>
      <c r="F326" s="55"/>
      <c r="G326" s="55"/>
      <c r="H326" s="104" t="str">
        <f>IF('Investoinnit ennen 2024'!G326&gt;0,'Investoinnit ennen 2024'!G326,"")</f>
        <v/>
      </c>
      <c r="I326" s="57">
        <f>IF(N326="",(D326*(M326+O326))/1000,(D326*(N326+P326))/1000)</f>
        <v>0</v>
      </c>
      <c r="J326" s="49">
        <f t="shared" si="233"/>
        <v>0</v>
      </c>
      <c r="K326" s="49">
        <f t="shared" si="234"/>
        <v>0</v>
      </c>
      <c r="L326" s="49">
        <f>IF(N326="",(F326*(C326/100)*(M326+O326))/1000,(F326*(C326/100)*(N326+P326)/1000))</f>
        <v>0</v>
      </c>
      <c r="M326" s="50" cm="1">
        <f t="array" ref="M326">ROUND('Investoinnit ennen 2024'!K326*(Parametrit!$B$8/Parametrit!$B$7),_xlfn.IFS('2024'!U326=100,-2,'2024'!U326=10,-1))</f>
        <v>47700</v>
      </c>
      <c r="N326" s="50"/>
      <c r="O326" s="49"/>
      <c r="P326" s="49"/>
      <c r="Q326" s="52">
        <v>40</v>
      </c>
      <c r="R326" s="52">
        <v>50</v>
      </c>
      <c r="S326" s="31" t="str">
        <f>IF(AND(B326&gt;0,C326=""),"Ilmoita tuella rahoitettu osuus",IF(C326&gt;100,"Tuella rahoitettu osuus ei voi olla yli 100",IF(AND(B326&gt;0,H326=""),"Pitoaika puuttuu",IF(E326&gt;H326,"Keski-ikä ei voi olla suurempi kuin pitoaika",IF(AND(B326&gt;0,E326=""),"Keski-ikä puuttuu",IF(AND(B326&gt;0,OR(H326&lt;Q326,H326&gt;R326)),"Syötetty pitoaika ei ole pitoaikavälin sisällä","OK"))))))</f>
        <v>OK</v>
      </c>
      <c r="U326">
        <v>100</v>
      </c>
    </row>
    <row r="327" spans="1:21" ht="15.75" thickBot="1" x14ac:dyDescent="0.3">
      <c r="A327" s="38" t="s">
        <v>262</v>
      </c>
      <c r="B327" s="60">
        <f t="shared" si="231"/>
        <v>0</v>
      </c>
      <c r="C327" s="55"/>
      <c r="D327" s="49">
        <f t="shared" si="232"/>
        <v>0</v>
      </c>
      <c r="E327" s="49">
        <f>Parametrit!$B$4-2024</f>
        <v>0</v>
      </c>
      <c r="F327" s="55"/>
      <c r="G327" s="55"/>
      <c r="H327" s="104" t="str">
        <f>IF('Investoinnit ennen 2024'!G327&gt;0,'Investoinnit ennen 2024'!G327,"")</f>
        <v/>
      </c>
      <c r="I327" s="57">
        <f>IF(N327="",(D327*(M327+O327))/1000,(D327*(N327+P327))/1000)</f>
        <v>0</v>
      </c>
      <c r="J327" s="49">
        <f t="shared" si="233"/>
        <v>0</v>
      </c>
      <c r="K327" s="49">
        <f t="shared" si="234"/>
        <v>0</v>
      </c>
      <c r="L327" s="49">
        <f>IF(N327="",(F327*(C327/100)*(M327+O327))/1000,(F327*(C327/100)*(N327+P327)/1000))</f>
        <v>0</v>
      </c>
      <c r="M327" s="50" cm="1">
        <f t="array" ref="M327">ROUND('Investoinnit ennen 2024'!K327*(Parametrit!$B$8/Parametrit!$B$7),_xlfn.IFS('2024'!U327=100,-2,'2024'!U327=10,-1))</f>
        <v>4700</v>
      </c>
      <c r="N327" s="50"/>
      <c r="O327" s="49"/>
      <c r="P327" s="49"/>
      <c r="Q327" s="52">
        <v>40</v>
      </c>
      <c r="R327" s="52">
        <v>50</v>
      </c>
      <c r="S327" s="31" t="str">
        <f>IF(AND(B327&gt;0,C327=""),"Ilmoita tuella rahoitettu osuus",IF(C327&gt;100,"Tuella rahoitettu osuus ei voi olla yli 100",IF(AND(B327&gt;0,H327=""),"Pitoaika puuttuu",IF(E327&gt;H327,"Keski-ikä ei voi olla suurempi kuin pitoaika",IF(AND(B327&gt;0,E327=""),"Keski-ikä puuttuu",IF(AND(B327&gt;0,OR(H327&lt;Q327,H327&gt;R327)),"Syötetty pitoaika ei ole pitoaikavälin sisällä","OK"))))))</f>
        <v>OK</v>
      </c>
      <c r="U327">
        <v>100</v>
      </c>
    </row>
    <row r="328" spans="1:21" ht="15.75" thickBot="1" x14ac:dyDescent="0.3">
      <c r="A328" s="12" t="s">
        <v>263</v>
      </c>
      <c r="B328" s="30"/>
      <c r="C328" s="101"/>
      <c r="D328" s="32"/>
      <c r="E328" s="32"/>
      <c r="F328" s="101"/>
      <c r="G328" s="101"/>
      <c r="H328" s="105"/>
      <c r="M328" s="23"/>
      <c r="N328" s="23"/>
      <c r="O328" s="22"/>
      <c r="P328" s="22"/>
      <c r="Q328" s="23"/>
      <c r="R328" s="23"/>
      <c r="S328"/>
    </row>
    <row r="329" spans="1:21" ht="15.75" thickBot="1" x14ac:dyDescent="0.3">
      <c r="A329" s="38" t="s">
        <v>264</v>
      </c>
      <c r="B329" s="60">
        <f t="shared" ref="B329:B332" si="235">F329-G329</f>
        <v>0</v>
      </c>
      <c r="C329" s="55"/>
      <c r="D329" s="49">
        <f t="shared" ref="D329:D332" si="236">B329*C329/100</f>
        <v>0</v>
      </c>
      <c r="E329" s="56"/>
      <c r="F329" s="55"/>
      <c r="G329" s="55"/>
      <c r="H329" s="110"/>
      <c r="I329" s="57">
        <f>IF(N329="",(D329*(M329+O329))/1000,(D329*(N329+P329))/1000)</f>
        <v>0</v>
      </c>
      <c r="J329" s="49">
        <f>I329</f>
        <v>0</v>
      </c>
      <c r="K329" s="49">
        <v>0</v>
      </c>
      <c r="L329" s="49">
        <f>IF(N329="",(F329*(C329/100)*(M329+O329))/1000,(F329*(C329/100)*(N329+P329)/1000))</f>
        <v>0</v>
      </c>
      <c r="M329" s="50" cm="1">
        <f t="array" ref="M329">ROUND('Investoinnit ennen 2024'!K329*(Parametrit!$B$8/Parametrit!$B$7),_xlfn.IFS('2024'!U329=100,-2,'2024'!U329=10,-1))</f>
        <v>8400</v>
      </c>
      <c r="N329" s="50"/>
      <c r="O329" s="49"/>
      <c r="P329" s="49"/>
      <c r="Q329" s="52"/>
      <c r="R329" s="52"/>
      <c r="S329" s="31" t="str">
        <f>IF(AND(B329&gt;0,C329=""),"Ilmoita tuella rahoitettu osuus",IF(C329&gt;100,"Tuella rahoitettu osuus ei voi olla yli 100","OK"))</f>
        <v>OK</v>
      </c>
      <c r="U329">
        <v>100</v>
      </c>
    </row>
    <row r="330" spans="1:21" ht="15.75" thickBot="1" x14ac:dyDescent="0.3">
      <c r="A330" s="38" t="s">
        <v>265</v>
      </c>
      <c r="B330" s="60">
        <f t="shared" si="235"/>
        <v>0</v>
      </c>
      <c r="C330" s="55"/>
      <c r="D330" s="49">
        <f t="shared" si="236"/>
        <v>0</v>
      </c>
      <c r="E330" s="56"/>
      <c r="F330" s="55"/>
      <c r="G330" s="55"/>
      <c r="H330" s="110"/>
      <c r="I330" s="57">
        <f>IF(N330="",(D330*(M330+O330))/1000,(D330*(N330+P330))/1000)</f>
        <v>0</v>
      </c>
      <c r="J330" s="49">
        <f t="shared" ref="J330:J332" si="237">I330</f>
        <v>0</v>
      </c>
      <c r="K330" s="49">
        <v>0</v>
      </c>
      <c r="L330" s="49">
        <f>IF(N330="",(F330*(C330/100)*(M330+O330))/1000,(F330*(C330/100)*(N330+P330)/1000))</f>
        <v>0</v>
      </c>
      <c r="M330" s="50" cm="1">
        <f t="array" ref="M330">ROUND('Investoinnit ennen 2024'!K330*(Parametrit!$B$8/Parametrit!$B$7),_xlfn.IFS('2024'!U330=100,-2,'2024'!U330=10,-1))</f>
        <v>16900</v>
      </c>
      <c r="N330" s="50"/>
      <c r="O330" s="49"/>
      <c r="P330" s="49"/>
      <c r="Q330" s="52"/>
      <c r="R330" s="52"/>
      <c r="S330" s="31" t="str">
        <f>IF(AND(B330&gt;0,C330=""),"Ilmoita tuella rahoitettu osuus",IF(C330&gt;100,"Tuella rahoitettu osuus ei voi olla yli 100","OK"))</f>
        <v>OK</v>
      </c>
      <c r="U330">
        <v>100</v>
      </c>
    </row>
    <row r="331" spans="1:21" ht="15.75" thickBot="1" x14ac:dyDescent="0.3">
      <c r="A331" s="38" t="s">
        <v>266</v>
      </c>
      <c r="B331" s="60">
        <f t="shared" si="235"/>
        <v>0</v>
      </c>
      <c r="C331" s="55"/>
      <c r="D331" s="49">
        <f t="shared" si="236"/>
        <v>0</v>
      </c>
      <c r="E331" s="56"/>
      <c r="F331" s="55"/>
      <c r="G331" s="55"/>
      <c r="H331" s="110"/>
      <c r="I331" s="57">
        <f>IF(N331="",(D331*(M331+O331))/1000,(D331*(N331+P331))/1000)</f>
        <v>0</v>
      </c>
      <c r="J331" s="49">
        <f t="shared" si="237"/>
        <v>0</v>
      </c>
      <c r="K331" s="49">
        <v>0</v>
      </c>
      <c r="L331" s="49">
        <f>IF(N331="",(F331*(C331/100)*(M331+O331))/1000,(F331*(C331/100)*(N331+P331)/1000))</f>
        <v>0</v>
      </c>
      <c r="M331" s="50" cm="1">
        <f t="array" ref="M331">ROUND('Investoinnit ennen 2024'!K331*(Parametrit!$B$8/Parametrit!$B$7),_xlfn.IFS('2024'!U331=100,-2,'2024'!U331=10,-1))</f>
        <v>58600</v>
      </c>
      <c r="N331" s="50"/>
      <c r="O331" s="49"/>
      <c r="P331" s="49"/>
      <c r="Q331" s="52"/>
      <c r="R331" s="52"/>
      <c r="S331" s="31" t="str">
        <f>IF(AND(B331&gt;0,C331=""),"Ilmoita tuella rahoitettu osuus",IF(C331&gt;100,"Tuella rahoitettu osuus ei voi olla yli 100","OK"))</f>
        <v>OK</v>
      </c>
      <c r="U331">
        <v>100</v>
      </c>
    </row>
    <row r="332" spans="1:21" ht="23.25" thickBot="1" x14ac:dyDescent="0.3">
      <c r="A332" s="38" t="s">
        <v>267</v>
      </c>
      <c r="B332" s="60">
        <f t="shared" si="235"/>
        <v>0</v>
      </c>
      <c r="C332" s="55"/>
      <c r="D332" s="49">
        <f t="shared" si="236"/>
        <v>0</v>
      </c>
      <c r="E332" s="56"/>
      <c r="F332" s="55"/>
      <c r="G332" s="55"/>
      <c r="H332" s="110"/>
      <c r="I332" s="57">
        <f>IF(N332="",(D332*(M332+O332))/1000,(D332*(N332+P332))/1000)</f>
        <v>0</v>
      </c>
      <c r="J332" s="49">
        <f t="shared" si="237"/>
        <v>0</v>
      </c>
      <c r="K332" s="49">
        <v>0</v>
      </c>
      <c r="L332" s="49">
        <f>IF(N332="",(F332*(C332/100)*(M332+O332))/1000,(F332*(C332/100)*(N332+P332)/1000))</f>
        <v>0</v>
      </c>
      <c r="M332" s="50" cm="1">
        <f t="array" ref="M332">ROUND('Investoinnit ennen 2024'!K332*(Parametrit!$B$8/Parametrit!$B$7),_xlfn.IFS('2024'!U332=100,-2,'2024'!U332=10,-1))</f>
        <v>82200</v>
      </c>
      <c r="N332" s="50"/>
      <c r="O332" s="49"/>
      <c r="P332" s="49"/>
      <c r="Q332" s="52"/>
      <c r="R332" s="52"/>
      <c r="S332" s="31" t="str">
        <f>IF(AND(B332&gt;0,C332=""),"Ilmoita tuella rahoitettu osuus",IF(C332&gt;100,"Tuella rahoitettu osuus ei voi olla yli 100","OK"))</f>
        <v>OK</v>
      </c>
      <c r="U332">
        <v>100</v>
      </c>
    </row>
    <row r="333" spans="1:21" ht="15.75" thickBot="1" x14ac:dyDescent="0.3">
      <c r="A333" s="10" t="s">
        <v>268</v>
      </c>
      <c r="B333" s="30"/>
      <c r="C333" s="101"/>
      <c r="D333" s="32"/>
      <c r="E333" s="32"/>
      <c r="F333" s="101"/>
      <c r="G333" s="101"/>
      <c r="H333" s="105"/>
      <c r="M333" s="23"/>
      <c r="N333" s="23"/>
      <c r="O333" s="22"/>
      <c r="P333" s="22"/>
      <c r="Q333" s="23"/>
      <c r="R333" s="23"/>
      <c r="S333"/>
    </row>
    <row r="334" spans="1:21" ht="15.75" thickBot="1" x14ac:dyDescent="0.3">
      <c r="A334" s="6" t="s">
        <v>269</v>
      </c>
      <c r="B334" s="30"/>
      <c r="C334" s="101"/>
      <c r="D334" s="32"/>
      <c r="E334" s="32"/>
      <c r="F334" s="101"/>
      <c r="G334" s="101"/>
      <c r="H334" s="105"/>
      <c r="M334" s="24"/>
      <c r="N334" s="24"/>
      <c r="O334" s="22"/>
      <c r="P334" s="22"/>
      <c r="Q334" s="24"/>
      <c r="R334" s="24"/>
      <c r="S334"/>
    </row>
    <row r="335" spans="1:21" ht="15.75" thickBot="1" x14ac:dyDescent="0.3">
      <c r="A335" s="38" t="s">
        <v>270</v>
      </c>
      <c r="B335" s="60">
        <f t="shared" ref="B335:B340" si="238">F335-G335</f>
        <v>0</v>
      </c>
      <c r="C335" s="55"/>
      <c r="D335" s="49">
        <f t="shared" ref="D335:D340" si="239">B335*C335/100</f>
        <v>0</v>
      </c>
      <c r="E335" s="49">
        <f>Parametrit!$B$4-2024</f>
        <v>0</v>
      </c>
      <c r="F335" s="55"/>
      <c r="G335" s="55"/>
      <c r="H335" s="104" t="str">
        <f>IF('Investoinnit ennen 2024'!G335&gt;0,'Investoinnit ennen 2024'!G335,"")</f>
        <v/>
      </c>
      <c r="I335" s="57">
        <f t="shared" ref="I335:I340" si="240">IF(N335="",(D335*(M335+O335))/1000,(D335*(N335+P335))/1000)</f>
        <v>0</v>
      </c>
      <c r="J335" s="49">
        <f t="shared" ref="J335:J340" si="241">IF(D335=0,0,I335*(1-E335/H335))</f>
        <v>0</v>
      </c>
      <c r="K335" s="49">
        <f t="shared" ref="K335:K340" si="242">IF(I335=0,0,I335/H335)</f>
        <v>0</v>
      </c>
      <c r="L335" s="49">
        <f t="shared" ref="L335:L340" si="243">IF(N335="",(F335*(C335/100)*(M335+O335))/1000,(F335*(C335/100)*(N335+P335)/1000))</f>
        <v>0</v>
      </c>
      <c r="M335" s="50" cm="1">
        <f t="array" ref="M335">ROUND('Investoinnit ennen 2024'!K335*(Parametrit!$B$8/Parametrit!$B$7),_xlfn.IFS('2024'!U335=100,-2,'2024'!U335=10,-1))</f>
        <v>252400</v>
      </c>
      <c r="N335" s="50"/>
      <c r="O335" s="49" cm="1">
        <f t="array" ref="O335">_xlfn.IFS($V$2=2024,'Kaivun hintavaikutus'!$D$4,$V$2=2025,'Kaivun hintavaikutus'!$D$5,$V$2=2026,'Kaivun hintavaikutus'!$D$6,$V$2=2027,'Kaivun hintavaikutus'!$D$7)</f>
        <v>0</v>
      </c>
      <c r="P335" s="49" cm="1">
        <f t="array" ref="P335">_xlfn.IFS($V$2=2024,'Kaivun hintavaikutus'!$E$4,$V$2=2025,'Kaivun hintavaikutus'!$E$5,$V$2=2026,'Kaivun hintavaikutus'!$E$6,$V$2=2027,'Kaivun hintavaikutus'!$E$7)</f>
        <v>0</v>
      </c>
      <c r="Q335" s="52">
        <v>50</v>
      </c>
      <c r="R335" s="52">
        <v>60</v>
      </c>
      <c r="S335" s="31" t="str">
        <f t="shared" ref="S335:S340" si="244">IF(AND(B335&gt;0,C335=""),"Ilmoita tuella rahoitettu osuus",IF(C335&gt;100,"Tuella rahoitettu osuus ei voi olla yli 100",IF(AND(B335&gt;0,H335=""),"Pitoaika puuttuu",IF(E335&gt;H335,"Keski-ikä ei voi olla suurempi kuin pitoaika",IF(AND(B335&gt;0,E335=""),"Keski-ikä puuttuu",IF(AND(B335&gt;0,OR(H335&lt;Q335,H335&gt;R335)),"Syötetty pitoaika ei ole pitoaikavälin sisällä",IF(AND(B335&gt;0,O335=0),"Syötä kaivun hintavaikutus Kaivun hintavaikutus -välilehdelle","OK")))))))</f>
        <v>OK</v>
      </c>
      <c r="U335">
        <v>100</v>
      </c>
    </row>
    <row r="336" spans="1:21" ht="15.75" thickBot="1" x14ac:dyDescent="0.3">
      <c r="A336" s="38" t="s">
        <v>271</v>
      </c>
      <c r="B336" s="60">
        <f t="shared" si="238"/>
        <v>0</v>
      </c>
      <c r="C336" s="55"/>
      <c r="D336" s="49">
        <f t="shared" si="239"/>
        <v>0</v>
      </c>
      <c r="E336" s="49">
        <f>Parametrit!$B$4-2024</f>
        <v>0</v>
      </c>
      <c r="F336" s="55"/>
      <c r="G336" s="55"/>
      <c r="H336" s="104" t="str">
        <f>IF('Investoinnit ennen 2024'!G336&gt;0,'Investoinnit ennen 2024'!G336,"")</f>
        <v/>
      </c>
      <c r="I336" s="57">
        <f t="shared" si="240"/>
        <v>0</v>
      </c>
      <c r="J336" s="49">
        <f t="shared" si="241"/>
        <v>0</v>
      </c>
      <c r="K336" s="49">
        <f t="shared" si="242"/>
        <v>0</v>
      </c>
      <c r="L336" s="49">
        <f t="shared" si="243"/>
        <v>0</v>
      </c>
      <c r="M336" s="50" cm="1">
        <f t="array" ref="M336">ROUND('Investoinnit ennen 2024'!K336*(Parametrit!$B$8/Parametrit!$B$7),_xlfn.IFS('2024'!U336=100,-2,'2024'!U336=10,-1))</f>
        <v>297000</v>
      </c>
      <c r="N336" s="50"/>
      <c r="O336" s="49" cm="1">
        <f t="array" ref="O336">_xlfn.IFS($V$2=2024,'Kaivun hintavaikutus'!$D$4,$V$2=2025,'Kaivun hintavaikutus'!$D$5,$V$2=2026,'Kaivun hintavaikutus'!$D$6,$V$2=2027,'Kaivun hintavaikutus'!$D$7)</f>
        <v>0</v>
      </c>
      <c r="P336" s="49" cm="1">
        <f t="array" ref="P336">_xlfn.IFS($V$2=2024,'Kaivun hintavaikutus'!$E$4,$V$2=2025,'Kaivun hintavaikutus'!$E$5,$V$2=2026,'Kaivun hintavaikutus'!$E$6,$V$2=2027,'Kaivun hintavaikutus'!$E$7)</f>
        <v>0</v>
      </c>
      <c r="Q336" s="52">
        <v>50</v>
      </c>
      <c r="R336" s="52">
        <v>60</v>
      </c>
      <c r="S336" s="31" t="str">
        <f t="shared" si="244"/>
        <v>OK</v>
      </c>
      <c r="U336">
        <v>100</v>
      </c>
    </row>
    <row r="337" spans="1:21" ht="15.75" thickBot="1" x14ac:dyDescent="0.3">
      <c r="A337" s="38" t="s">
        <v>272</v>
      </c>
      <c r="B337" s="60">
        <f t="shared" si="238"/>
        <v>0</v>
      </c>
      <c r="C337" s="55"/>
      <c r="D337" s="49">
        <f t="shared" si="239"/>
        <v>0</v>
      </c>
      <c r="E337" s="49">
        <f>Parametrit!$B$4-2024</f>
        <v>0</v>
      </c>
      <c r="F337" s="55"/>
      <c r="G337" s="55"/>
      <c r="H337" s="104" t="str">
        <f>IF('Investoinnit ennen 2024'!G337&gt;0,'Investoinnit ennen 2024'!G337,"")</f>
        <v/>
      </c>
      <c r="I337" s="57">
        <f t="shared" si="240"/>
        <v>0</v>
      </c>
      <c r="J337" s="49">
        <f t="shared" si="241"/>
        <v>0</v>
      </c>
      <c r="K337" s="49">
        <f t="shared" si="242"/>
        <v>0</v>
      </c>
      <c r="L337" s="49">
        <f t="shared" si="243"/>
        <v>0</v>
      </c>
      <c r="M337" s="50" cm="1">
        <f t="array" ref="M337">ROUND('Investoinnit ennen 2024'!K337*(Parametrit!$B$8/Parametrit!$B$7),_xlfn.IFS('2024'!U337=100,-2,'2024'!U337=10,-1))</f>
        <v>335500</v>
      </c>
      <c r="N337" s="50"/>
      <c r="O337" s="49" cm="1">
        <f t="array" ref="O337">_xlfn.IFS($V$2=2024,'Kaivun hintavaikutus'!$D$4,$V$2=2025,'Kaivun hintavaikutus'!$D$5,$V$2=2026,'Kaivun hintavaikutus'!$D$6,$V$2=2027,'Kaivun hintavaikutus'!$D$7)</f>
        <v>0</v>
      </c>
      <c r="P337" s="49" cm="1">
        <f t="array" ref="P337">_xlfn.IFS($V$2=2024,'Kaivun hintavaikutus'!$E$4,$V$2=2025,'Kaivun hintavaikutus'!$E$5,$V$2=2026,'Kaivun hintavaikutus'!$E$6,$V$2=2027,'Kaivun hintavaikutus'!$E$7)</f>
        <v>0</v>
      </c>
      <c r="Q337" s="52">
        <v>50</v>
      </c>
      <c r="R337" s="52">
        <v>60</v>
      </c>
      <c r="S337" s="31" t="str">
        <f t="shared" si="244"/>
        <v>OK</v>
      </c>
      <c r="U337">
        <v>100</v>
      </c>
    </row>
    <row r="338" spans="1:21" ht="15.75" thickBot="1" x14ac:dyDescent="0.3">
      <c r="A338" s="38" t="s">
        <v>273</v>
      </c>
      <c r="B338" s="60">
        <f t="shared" si="238"/>
        <v>0</v>
      </c>
      <c r="C338" s="55"/>
      <c r="D338" s="49">
        <f t="shared" si="239"/>
        <v>0</v>
      </c>
      <c r="E338" s="49">
        <f>Parametrit!$B$4-2024</f>
        <v>0</v>
      </c>
      <c r="F338" s="55"/>
      <c r="G338" s="55"/>
      <c r="H338" s="104" t="str">
        <f>IF('Investoinnit ennen 2024'!G338&gt;0,'Investoinnit ennen 2024'!G338,"")</f>
        <v/>
      </c>
      <c r="I338" s="57">
        <f t="shared" si="240"/>
        <v>0</v>
      </c>
      <c r="J338" s="49">
        <f t="shared" si="241"/>
        <v>0</v>
      </c>
      <c r="K338" s="49">
        <f t="shared" si="242"/>
        <v>0</v>
      </c>
      <c r="L338" s="49">
        <f t="shared" si="243"/>
        <v>0</v>
      </c>
      <c r="M338" s="50" cm="1">
        <f t="array" ref="M338">ROUND('Investoinnit ennen 2024'!K338*(Parametrit!$B$8/Parametrit!$B$7),_xlfn.IFS('2024'!U338=100,-2,'2024'!U338=10,-1))</f>
        <v>406000</v>
      </c>
      <c r="N338" s="50"/>
      <c r="O338" s="49" cm="1">
        <f t="array" ref="O338">_xlfn.IFS($V$2=2024,'Kaivun hintavaikutus'!$D$4,$V$2=2025,'Kaivun hintavaikutus'!$D$5,$V$2=2026,'Kaivun hintavaikutus'!$D$6,$V$2=2027,'Kaivun hintavaikutus'!$D$7)</f>
        <v>0</v>
      </c>
      <c r="P338" s="49" cm="1">
        <f t="array" ref="P338">_xlfn.IFS($V$2=2024,'Kaivun hintavaikutus'!$E$4,$V$2=2025,'Kaivun hintavaikutus'!$E$5,$V$2=2026,'Kaivun hintavaikutus'!$E$6,$V$2=2027,'Kaivun hintavaikutus'!$E$7)</f>
        <v>0</v>
      </c>
      <c r="Q338" s="52">
        <v>50</v>
      </c>
      <c r="R338" s="52">
        <v>60</v>
      </c>
      <c r="S338" s="31" t="str">
        <f t="shared" si="244"/>
        <v>OK</v>
      </c>
      <c r="U338">
        <v>100</v>
      </c>
    </row>
    <row r="339" spans="1:21" ht="15.75" thickBot="1" x14ac:dyDescent="0.3">
      <c r="A339" s="38" t="s">
        <v>274</v>
      </c>
      <c r="B339" s="60">
        <f t="shared" si="238"/>
        <v>0</v>
      </c>
      <c r="C339" s="55"/>
      <c r="D339" s="49">
        <f t="shared" si="239"/>
        <v>0</v>
      </c>
      <c r="E339" s="49">
        <f>Parametrit!$B$4-2024</f>
        <v>0</v>
      </c>
      <c r="F339" s="55"/>
      <c r="G339" s="55"/>
      <c r="H339" s="104" t="str">
        <f>IF('Investoinnit ennen 2024'!G339&gt;0,'Investoinnit ennen 2024'!G339,"")</f>
        <v/>
      </c>
      <c r="I339" s="57">
        <f t="shared" si="240"/>
        <v>0</v>
      </c>
      <c r="J339" s="49">
        <f t="shared" si="241"/>
        <v>0</v>
      </c>
      <c r="K339" s="49">
        <f t="shared" si="242"/>
        <v>0</v>
      </c>
      <c r="L339" s="49">
        <f t="shared" si="243"/>
        <v>0</v>
      </c>
      <c r="M339" s="50" cm="1">
        <f t="array" ref="M339">ROUND('Investoinnit ennen 2024'!K339*(Parametrit!$B$8/Parametrit!$B$7),_xlfn.IFS('2024'!U339=100,-2,'2024'!U339=10,-1))</f>
        <v>476500</v>
      </c>
      <c r="N339" s="50"/>
      <c r="O339" s="49" cm="1">
        <f t="array" ref="O339">_xlfn.IFS($V$2=2024,'Kaivun hintavaikutus'!$D$4,$V$2=2025,'Kaivun hintavaikutus'!$D$5,$V$2=2026,'Kaivun hintavaikutus'!$D$6,$V$2=2027,'Kaivun hintavaikutus'!$D$7)</f>
        <v>0</v>
      </c>
      <c r="P339" s="49" cm="1">
        <f t="array" ref="P339">_xlfn.IFS($V$2=2024,'Kaivun hintavaikutus'!$E$4,$V$2=2025,'Kaivun hintavaikutus'!$E$5,$V$2=2026,'Kaivun hintavaikutus'!$E$6,$V$2=2027,'Kaivun hintavaikutus'!$E$7)</f>
        <v>0</v>
      </c>
      <c r="Q339" s="52">
        <v>50</v>
      </c>
      <c r="R339" s="52">
        <v>60</v>
      </c>
      <c r="S339" s="31" t="str">
        <f t="shared" si="244"/>
        <v>OK</v>
      </c>
      <c r="U339">
        <v>100</v>
      </c>
    </row>
    <row r="340" spans="1:21" ht="15.75" thickBot="1" x14ac:dyDescent="0.3">
      <c r="A340" s="38" t="s">
        <v>275</v>
      </c>
      <c r="B340" s="60">
        <f t="shared" si="238"/>
        <v>0</v>
      </c>
      <c r="C340" s="55"/>
      <c r="D340" s="49">
        <f t="shared" si="239"/>
        <v>0</v>
      </c>
      <c r="E340" s="49">
        <f>Parametrit!$B$4-2024</f>
        <v>0</v>
      </c>
      <c r="F340" s="55"/>
      <c r="G340" s="55"/>
      <c r="H340" s="104" t="str">
        <f>IF('Investoinnit ennen 2024'!G340&gt;0,'Investoinnit ennen 2024'!G340,"")</f>
        <v/>
      </c>
      <c r="I340" s="57">
        <f t="shared" si="240"/>
        <v>0</v>
      </c>
      <c r="J340" s="49">
        <f t="shared" si="241"/>
        <v>0</v>
      </c>
      <c r="K340" s="49">
        <f t="shared" si="242"/>
        <v>0</v>
      </c>
      <c r="L340" s="49">
        <f t="shared" si="243"/>
        <v>0</v>
      </c>
      <c r="M340" s="50" cm="1">
        <f t="array" ref="M340">ROUND('Investoinnit ennen 2024'!K340*(Parametrit!$B$8/Parametrit!$B$7),_xlfn.IFS('2024'!U340=100,-2,'2024'!U340=10,-1))</f>
        <v>544600</v>
      </c>
      <c r="N340" s="50"/>
      <c r="O340" s="49" cm="1">
        <f t="array" ref="O340">_xlfn.IFS($V$2=2024,'Kaivun hintavaikutus'!$D$4,$V$2=2025,'Kaivun hintavaikutus'!$D$5,$V$2=2026,'Kaivun hintavaikutus'!$D$6,$V$2=2027,'Kaivun hintavaikutus'!$D$7)</f>
        <v>0</v>
      </c>
      <c r="P340" s="49" cm="1">
        <f t="array" ref="P340">_xlfn.IFS($V$2=2024,'Kaivun hintavaikutus'!$E$4,$V$2=2025,'Kaivun hintavaikutus'!$E$5,$V$2=2026,'Kaivun hintavaikutus'!$E$6,$V$2=2027,'Kaivun hintavaikutus'!$E$7)</f>
        <v>0</v>
      </c>
      <c r="Q340" s="52">
        <v>50</v>
      </c>
      <c r="R340" s="52">
        <v>60</v>
      </c>
      <c r="S340" s="31" t="str">
        <f t="shared" si="244"/>
        <v>OK</v>
      </c>
      <c r="U340">
        <v>100</v>
      </c>
    </row>
    <row r="341" spans="1:21" ht="15.75" thickBot="1" x14ac:dyDescent="0.3">
      <c r="A341" s="6" t="s">
        <v>276</v>
      </c>
      <c r="B341" s="30"/>
      <c r="C341" s="101"/>
      <c r="D341" s="32"/>
      <c r="E341" s="32"/>
      <c r="F341" s="101"/>
      <c r="G341" s="101"/>
      <c r="H341" s="105"/>
      <c r="M341" s="24"/>
      <c r="N341" s="24"/>
      <c r="O341" s="22"/>
      <c r="P341" s="22"/>
      <c r="Q341" s="24"/>
      <c r="R341" s="24"/>
      <c r="S341"/>
    </row>
    <row r="342" spans="1:21" ht="15.75" thickBot="1" x14ac:dyDescent="0.3">
      <c r="A342" s="38" t="s">
        <v>277</v>
      </c>
      <c r="B342" s="60">
        <f t="shared" ref="B342:B343" si="245">F342-G342</f>
        <v>0</v>
      </c>
      <c r="C342" s="55"/>
      <c r="D342" s="49">
        <f t="shared" ref="D342:D343" si="246">B342*C342/100</f>
        <v>0</v>
      </c>
      <c r="E342" s="49">
        <f>Parametrit!$B$4-2024</f>
        <v>0</v>
      </c>
      <c r="F342" s="55"/>
      <c r="G342" s="55"/>
      <c r="H342" s="104" t="str">
        <f>IF('Investoinnit ennen 2024'!G342&gt;0,'Investoinnit ennen 2024'!G342,"")</f>
        <v/>
      </c>
      <c r="I342" s="57">
        <f>IF(N342="",(D342*(M342+O342))/1000,(D342*(N342+P342))/1000)</f>
        <v>0</v>
      </c>
      <c r="J342" s="49">
        <f t="shared" ref="J342:J343" si="247">IF(D342=0,0,I342*(1-E342/H342))</f>
        <v>0</v>
      </c>
      <c r="K342" s="49">
        <f t="shared" ref="K342:K343" si="248">IF(I342=0,0,I342/H342)</f>
        <v>0</v>
      </c>
      <c r="L342" s="49">
        <f>IF(N342="",(F342*(C342/100)*(M342+O342))/1000,(F342*(C342/100)*(N342+P342)/1000))</f>
        <v>0</v>
      </c>
      <c r="M342" s="50" cm="1">
        <f t="array" ref="M342">ROUND('Investoinnit ennen 2024'!K342*(Parametrit!$B$8/Parametrit!$B$7),_xlfn.IFS('2024'!U342=100,-2,'2024'!U342=10,-1))</f>
        <v>613200</v>
      </c>
      <c r="N342" s="50"/>
      <c r="O342" s="49" cm="1">
        <f t="array" ref="O342">_xlfn.IFS($V$2=2024,'Kaivun hintavaikutus'!$D$4,$V$2=2025,'Kaivun hintavaikutus'!$D$5,$V$2=2026,'Kaivun hintavaikutus'!$D$6,$V$2=2027,'Kaivun hintavaikutus'!$D$7)</f>
        <v>0</v>
      </c>
      <c r="P342" s="49" cm="1">
        <f t="array" ref="P342">_xlfn.IFS($V$2=2024,'Kaivun hintavaikutus'!$E$4,$V$2=2025,'Kaivun hintavaikutus'!$E$5,$V$2=2026,'Kaivun hintavaikutus'!$E$6,$V$2=2027,'Kaivun hintavaikutus'!$E$7)</f>
        <v>0</v>
      </c>
      <c r="Q342" s="52">
        <v>50</v>
      </c>
      <c r="R342" s="52">
        <v>60</v>
      </c>
      <c r="S342" s="31" t="str">
        <f>IF(AND(B342&gt;0,C342=""),"Ilmoita tuella rahoitettu osuus",IF(C342&gt;100,"Tuella rahoitettu osuus ei voi olla yli 100",IF(AND(B342&gt;0,H342=""),"Pitoaika puuttuu",IF(E342&gt;H342,"Keski-ikä ei voi olla suurempi kuin pitoaika",IF(AND(B342&gt;0,E342=""),"Keski-ikä puuttuu",IF(AND(B342&gt;0,OR(H342&lt;Q342,H342&gt;R342)),"Syötetty pitoaika ei ole pitoaikavälin sisällä",IF(AND(B342&gt;0,O342=0),"Syötä kaivun hintavaikutus Kaivun hintavaikutus -välilehdelle","OK")))))))</f>
        <v>OK</v>
      </c>
      <c r="U342">
        <v>100</v>
      </c>
    </row>
    <row r="343" spans="1:21" ht="15.75" thickBot="1" x14ac:dyDescent="0.3">
      <c r="A343" s="38" t="s">
        <v>278</v>
      </c>
      <c r="B343" s="60">
        <f t="shared" si="245"/>
        <v>0</v>
      </c>
      <c r="C343" s="55"/>
      <c r="D343" s="49">
        <f t="shared" si="246"/>
        <v>0</v>
      </c>
      <c r="E343" s="49">
        <f>Parametrit!$B$4-2024</f>
        <v>0</v>
      </c>
      <c r="F343" s="55"/>
      <c r="G343" s="55"/>
      <c r="H343" s="104" t="str">
        <f>IF('Investoinnit ennen 2024'!G343&gt;0,'Investoinnit ennen 2024'!G343,"")</f>
        <v/>
      </c>
      <c r="I343" s="57">
        <f>IF(N343="",(D343*(M343+O343))/1000,(D343*(N343+P343))/1000)</f>
        <v>0</v>
      </c>
      <c r="J343" s="49">
        <f t="shared" si="247"/>
        <v>0</v>
      </c>
      <c r="K343" s="49">
        <f t="shared" si="248"/>
        <v>0</v>
      </c>
      <c r="L343" s="49">
        <f>IF(N343="",(F343*(C343/100)*(M343+O343))/1000,(F343*(C343/100)*(N343+P343)/1000))</f>
        <v>0</v>
      </c>
      <c r="M343" s="50" cm="1">
        <f t="array" ref="M343">ROUND('Investoinnit ennen 2024'!K343*(Parametrit!$B$8/Parametrit!$B$7),_xlfn.IFS('2024'!U343=100,-2,'2024'!U343=10,-1))</f>
        <v>686900</v>
      </c>
      <c r="N343" s="50"/>
      <c r="O343" s="49" cm="1">
        <f t="array" ref="O343">_xlfn.IFS($V$2=2024,'Kaivun hintavaikutus'!$D$4,$V$2=2025,'Kaivun hintavaikutus'!$D$5,$V$2=2026,'Kaivun hintavaikutus'!$D$6,$V$2=2027,'Kaivun hintavaikutus'!$D$7)</f>
        <v>0</v>
      </c>
      <c r="P343" s="49" cm="1">
        <f t="array" ref="P343">_xlfn.IFS($V$2=2024,'Kaivun hintavaikutus'!$E$4,$V$2=2025,'Kaivun hintavaikutus'!$E$5,$V$2=2026,'Kaivun hintavaikutus'!$E$6,$V$2=2027,'Kaivun hintavaikutus'!$E$7)</f>
        <v>0</v>
      </c>
      <c r="Q343" s="52">
        <v>50</v>
      </c>
      <c r="R343" s="52">
        <v>60</v>
      </c>
      <c r="S343" s="31" t="str">
        <f>IF(AND(B343&gt;0,C343=""),"Ilmoita tuella rahoitettu osuus",IF(C343&gt;100,"Tuella rahoitettu osuus ei voi olla yli 100",IF(AND(B343&gt;0,H343=""),"Pitoaika puuttuu",IF(E343&gt;H343,"Keski-ikä ei voi olla suurempi kuin pitoaika",IF(AND(B343&gt;0,E343=""),"Keski-ikä puuttuu",IF(AND(B343&gt;0,OR(H343&lt;Q343,H343&gt;R343)),"Syötetty pitoaika ei ole pitoaikavälin sisällä",IF(AND(B343&gt;0,O343=0),"Syötä kaivun hintavaikutus Kaivun hintavaikutus -välilehdelle","OK")))))))</f>
        <v>OK</v>
      </c>
      <c r="U343">
        <v>100</v>
      </c>
    </row>
    <row r="344" spans="1:21" ht="15.75" thickBot="1" x14ac:dyDescent="0.3">
      <c r="A344" s="6" t="s">
        <v>279</v>
      </c>
      <c r="B344" s="30"/>
      <c r="C344" s="101"/>
      <c r="D344" s="32"/>
      <c r="E344" s="32"/>
      <c r="F344" s="101"/>
      <c r="G344" s="101"/>
      <c r="H344" s="105"/>
      <c r="M344" s="24"/>
      <c r="N344" s="24"/>
      <c r="O344" s="22"/>
      <c r="P344" s="22"/>
      <c r="Q344" s="24"/>
      <c r="R344" s="24"/>
      <c r="S344"/>
    </row>
    <row r="345" spans="1:21" ht="15.75" thickBot="1" x14ac:dyDescent="0.3">
      <c r="A345" s="38" t="s">
        <v>280</v>
      </c>
      <c r="B345" s="60">
        <f>F345-G345</f>
        <v>0</v>
      </c>
      <c r="C345" s="55"/>
      <c r="D345" s="49">
        <f>B345*C345/100</f>
        <v>0</v>
      </c>
      <c r="E345" s="49">
        <f>Parametrit!$B$4-2024</f>
        <v>0</v>
      </c>
      <c r="F345" s="55"/>
      <c r="G345" s="55"/>
      <c r="H345" s="104" t="str">
        <f>IF('Investoinnit ennen 2024'!G345&gt;0,'Investoinnit ennen 2024'!G345,"")</f>
        <v/>
      </c>
      <c r="I345" s="57">
        <f>IF(N345="",(D345*(M345+O345))/1000,(D345*(N345+P345))/1000)</f>
        <v>0</v>
      </c>
      <c r="J345" s="49">
        <f>IF(D345=0,0,I345*(1-E345/H345))</f>
        <v>0</v>
      </c>
      <c r="K345" s="49">
        <f>IF(I345=0,0,I345/H345)</f>
        <v>0</v>
      </c>
      <c r="L345" s="49">
        <f>IF(N345="",(F345*(C345/100)*(M345+O345))/1000,(F345*(C345/100)*(N345+P345)/1000))</f>
        <v>0</v>
      </c>
      <c r="M345" s="50" cm="1">
        <f t="array" ref="M345">ROUND('Investoinnit ennen 2024'!K345*(Parametrit!$B$8/Parametrit!$B$7),_xlfn.IFS('2024'!U345=100,-2,'2024'!U345=10,-1))</f>
        <v>1332400</v>
      </c>
      <c r="N345" s="50"/>
      <c r="O345" s="49"/>
      <c r="P345" s="49"/>
      <c r="Q345" s="52">
        <v>50</v>
      </c>
      <c r="R345" s="52">
        <v>60</v>
      </c>
      <c r="S345" s="31" t="str">
        <f>IF(AND(B345&gt;0,C345=""),"Ilmoita tuella rahoitettu osuus",IF(C345&gt;100,"Tuella rahoitettu osuus ei voi olla yli 100",IF(AND(B345&gt;0,H345=""),"Pitoaika puuttuu",IF(E345&gt;H345,"Keski-ikä ei voi olla suurempi kuin pitoaika",IF(AND(B345&gt;0,E345=""),"Keski-ikä puuttuu",IF(AND(B345&gt;0,OR(H345&lt;Q345,H345&gt;R345)),"Syötetty pitoaika ei ole pitoaikavälin sisällä","OK"))))))</f>
        <v>OK</v>
      </c>
      <c r="U345">
        <v>100</v>
      </c>
    </row>
    <row r="346" spans="1:21" ht="15.75" thickBot="1" x14ac:dyDescent="0.3">
      <c r="A346" s="10" t="s">
        <v>281</v>
      </c>
      <c r="B346" s="30"/>
      <c r="C346" s="101"/>
      <c r="D346" s="32"/>
      <c r="E346" s="32"/>
      <c r="F346" s="101"/>
      <c r="G346" s="101"/>
      <c r="H346" s="105"/>
      <c r="M346" s="23"/>
      <c r="N346" s="23"/>
      <c r="O346" s="22"/>
      <c r="P346" s="22"/>
      <c r="Q346" s="23"/>
      <c r="R346" s="23"/>
      <c r="S346"/>
    </row>
    <row r="347" spans="1:21" ht="15.75" thickBot="1" x14ac:dyDescent="0.3">
      <c r="A347" s="6" t="s">
        <v>282</v>
      </c>
      <c r="B347" s="30"/>
      <c r="C347" s="101"/>
      <c r="D347" s="32"/>
      <c r="E347" s="32"/>
      <c r="F347" s="101"/>
      <c r="G347" s="101"/>
      <c r="H347" s="105"/>
      <c r="M347" s="24"/>
      <c r="N347" s="24"/>
      <c r="O347" s="22"/>
      <c r="P347" s="22"/>
      <c r="Q347" s="24"/>
      <c r="R347" s="24"/>
      <c r="S347"/>
    </row>
    <row r="348" spans="1:21" ht="15.75" thickBot="1" x14ac:dyDescent="0.3">
      <c r="A348" s="38" t="s">
        <v>283</v>
      </c>
      <c r="B348" s="60">
        <f t="shared" ref="B348:B353" si="249">F348-G348</f>
        <v>0</v>
      </c>
      <c r="C348" s="55"/>
      <c r="D348" s="49">
        <f t="shared" ref="D348:D353" si="250">B348*C348/100</f>
        <v>0</v>
      </c>
      <c r="E348" s="49">
        <f>Parametrit!$B$4-2024</f>
        <v>0</v>
      </c>
      <c r="F348" s="55"/>
      <c r="G348" s="55"/>
      <c r="H348" s="104" t="str">
        <f>IF('Investoinnit ennen 2024'!G348&gt;0,'Investoinnit ennen 2024'!G348,"")</f>
        <v/>
      </c>
      <c r="I348" s="57">
        <f t="shared" ref="I348:I353" si="251">IF(N348="",(D348*(M348+O348))/1000,(D348*(N348+P348))/1000)</f>
        <v>0</v>
      </c>
      <c r="J348" s="49">
        <f t="shared" ref="J348:J353" si="252">IF(D348=0,0,I348*(1-E348/H348))</f>
        <v>0</v>
      </c>
      <c r="K348" s="49">
        <f t="shared" ref="K348:K353" si="253">IF(I348=0,0,I348/H348)</f>
        <v>0</v>
      </c>
      <c r="L348" s="49">
        <f t="shared" ref="L348:L353" si="254">IF(N348="",(F348*(C348/100)*(M348+O348))/1000,(F348*(C348/100)*(N348+P348)/1000))</f>
        <v>0</v>
      </c>
      <c r="M348" s="50" cm="1">
        <f t="array" ref="M348">ROUND('Investoinnit ennen 2024'!K348*(Parametrit!$B$8/Parametrit!$B$7),_xlfn.IFS('2024'!U348=100,-2,'2024'!U348=10,-1))</f>
        <v>27600</v>
      </c>
      <c r="N348" s="50"/>
      <c r="O348" s="49"/>
      <c r="P348" s="49"/>
      <c r="Q348" s="52">
        <v>45</v>
      </c>
      <c r="R348" s="52">
        <v>55</v>
      </c>
      <c r="S348" s="31" t="str">
        <f t="shared" ref="S348:S353" si="255">IF(AND(B348&gt;0,C348=""),"Ilmoita tuella rahoitettu osuus",IF(C348&gt;100,"Tuella rahoitettu osuus ei voi olla yli 100",IF(AND(B348&gt;0,H348=""),"Pitoaika puuttuu",IF(E348&gt;H348,"Keski-ikä ei voi olla suurempi kuin pitoaika",IF(AND(B348&gt;0,E348=""),"Keski-ikä puuttuu",IF(AND(B348&gt;0,OR(H348&lt;Q348,H348&gt;R348)),"Syötetty pitoaika ei ole pitoaikavälin sisällä","OK"))))))</f>
        <v>OK</v>
      </c>
      <c r="U348">
        <v>100</v>
      </c>
    </row>
    <row r="349" spans="1:21" ht="15.75" thickBot="1" x14ac:dyDescent="0.3">
      <c r="A349" s="38" t="s">
        <v>284</v>
      </c>
      <c r="B349" s="60">
        <f t="shared" si="249"/>
        <v>0</v>
      </c>
      <c r="C349" s="55"/>
      <c r="D349" s="49">
        <f t="shared" si="250"/>
        <v>0</v>
      </c>
      <c r="E349" s="49">
        <f>Parametrit!$B$4-2024</f>
        <v>0</v>
      </c>
      <c r="F349" s="55"/>
      <c r="G349" s="55"/>
      <c r="H349" s="104" t="str">
        <f>IF('Investoinnit ennen 2024'!G349&gt;0,'Investoinnit ennen 2024'!G349,"")</f>
        <v/>
      </c>
      <c r="I349" s="57">
        <f t="shared" si="251"/>
        <v>0</v>
      </c>
      <c r="J349" s="49">
        <f t="shared" si="252"/>
        <v>0</v>
      </c>
      <c r="K349" s="49">
        <f t="shared" si="253"/>
        <v>0</v>
      </c>
      <c r="L349" s="49">
        <f t="shared" si="254"/>
        <v>0</v>
      </c>
      <c r="M349" s="50" cm="1">
        <f t="array" ref="M349">ROUND('Investoinnit ennen 2024'!K349*(Parametrit!$B$8/Parametrit!$B$7),_xlfn.IFS('2024'!U349=100,-2,'2024'!U349=10,-1))</f>
        <v>29500</v>
      </c>
      <c r="N349" s="50"/>
      <c r="O349" s="49"/>
      <c r="P349" s="49"/>
      <c r="Q349" s="52">
        <v>45</v>
      </c>
      <c r="R349" s="52">
        <v>55</v>
      </c>
      <c r="S349" s="31" t="str">
        <f t="shared" si="255"/>
        <v>OK</v>
      </c>
      <c r="U349">
        <v>100</v>
      </c>
    </row>
    <row r="350" spans="1:21" ht="15.75" thickBot="1" x14ac:dyDescent="0.3">
      <c r="A350" s="38" t="s">
        <v>285</v>
      </c>
      <c r="B350" s="60">
        <f t="shared" si="249"/>
        <v>0</v>
      </c>
      <c r="C350" s="55"/>
      <c r="D350" s="49">
        <f t="shared" si="250"/>
        <v>0</v>
      </c>
      <c r="E350" s="49">
        <f>Parametrit!$B$4-2024</f>
        <v>0</v>
      </c>
      <c r="F350" s="55"/>
      <c r="G350" s="55"/>
      <c r="H350" s="104" t="str">
        <f>IF('Investoinnit ennen 2024'!G350&gt;0,'Investoinnit ennen 2024'!G350,"")</f>
        <v/>
      </c>
      <c r="I350" s="57">
        <f t="shared" si="251"/>
        <v>0</v>
      </c>
      <c r="J350" s="49">
        <f t="shared" si="252"/>
        <v>0</v>
      </c>
      <c r="K350" s="49">
        <f t="shared" si="253"/>
        <v>0</v>
      </c>
      <c r="L350" s="49">
        <f t="shared" si="254"/>
        <v>0</v>
      </c>
      <c r="M350" s="50" cm="1">
        <f t="array" ref="M350">ROUND('Investoinnit ennen 2024'!K350*(Parametrit!$B$8/Parametrit!$B$7),_xlfn.IFS('2024'!U350=100,-2,'2024'!U350=10,-1))</f>
        <v>31600</v>
      </c>
      <c r="N350" s="50"/>
      <c r="O350" s="49"/>
      <c r="P350" s="49"/>
      <c r="Q350" s="52">
        <v>45</v>
      </c>
      <c r="R350" s="52">
        <v>55</v>
      </c>
      <c r="S350" s="31" t="str">
        <f t="shared" si="255"/>
        <v>OK</v>
      </c>
      <c r="U350">
        <v>100</v>
      </c>
    </row>
    <row r="351" spans="1:21" ht="15.75" thickBot="1" x14ac:dyDescent="0.3">
      <c r="A351" s="38" t="s">
        <v>286</v>
      </c>
      <c r="B351" s="60">
        <f t="shared" si="249"/>
        <v>0</v>
      </c>
      <c r="C351" s="55"/>
      <c r="D351" s="49">
        <f t="shared" si="250"/>
        <v>0</v>
      </c>
      <c r="E351" s="49">
        <f>Parametrit!$B$4-2024</f>
        <v>0</v>
      </c>
      <c r="F351" s="55"/>
      <c r="G351" s="55"/>
      <c r="H351" s="104" t="str">
        <f>IF('Investoinnit ennen 2024'!G351&gt;0,'Investoinnit ennen 2024'!G351,"")</f>
        <v/>
      </c>
      <c r="I351" s="57">
        <f t="shared" si="251"/>
        <v>0</v>
      </c>
      <c r="J351" s="49">
        <f t="shared" si="252"/>
        <v>0</v>
      </c>
      <c r="K351" s="49">
        <f t="shared" si="253"/>
        <v>0</v>
      </c>
      <c r="L351" s="49">
        <f t="shared" si="254"/>
        <v>0</v>
      </c>
      <c r="M351" s="50" cm="1">
        <f t="array" ref="M351">ROUND('Investoinnit ennen 2024'!K351*(Parametrit!$B$8/Parametrit!$B$7),_xlfn.IFS('2024'!U351=100,-2,'2024'!U351=10,-1))</f>
        <v>23100</v>
      </c>
      <c r="N351" s="50"/>
      <c r="O351" s="49"/>
      <c r="P351" s="49"/>
      <c r="Q351" s="52">
        <v>45</v>
      </c>
      <c r="R351" s="52">
        <v>55</v>
      </c>
      <c r="S351" s="31" t="str">
        <f t="shared" si="255"/>
        <v>OK</v>
      </c>
      <c r="U351">
        <v>100</v>
      </c>
    </row>
    <row r="352" spans="1:21" ht="15.75" thickBot="1" x14ac:dyDescent="0.3">
      <c r="A352" s="38" t="s">
        <v>287</v>
      </c>
      <c r="B352" s="60">
        <f t="shared" si="249"/>
        <v>0</v>
      </c>
      <c r="C352" s="55"/>
      <c r="D352" s="49">
        <f t="shared" si="250"/>
        <v>0</v>
      </c>
      <c r="E352" s="49">
        <f>Parametrit!$B$4-2024</f>
        <v>0</v>
      </c>
      <c r="F352" s="55"/>
      <c r="G352" s="55"/>
      <c r="H352" s="104" t="str">
        <f>IF('Investoinnit ennen 2024'!G352&gt;0,'Investoinnit ennen 2024'!G352,"")</f>
        <v/>
      </c>
      <c r="I352" s="57">
        <f t="shared" si="251"/>
        <v>0</v>
      </c>
      <c r="J352" s="49">
        <f t="shared" si="252"/>
        <v>0</v>
      </c>
      <c r="K352" s="49">
        <f t="shared" si="253"/>
        <v>0</v>
      </c>
      <c r="L352" s="49">
        <f t="shared" si="254"/>
        <v>0</v>
      </c>
      <c r="M352" s="50" cm="1">
        <f t="array" ref="M352">ROUND('Investoinnit ennen 2024'!K352*(Parametrit!$B$8/Parametrit!$B$7),_xlfn.IFS('2024'!U352=100,-2,'2024'!U352=10,-1))</f>
        <v>29600</v>
      </c>
      <c r="N352" s="50"/>
      <c r="O352" s="49"/>
      <c r="P352" s="49"/>
      <c r="Q352" s="52">
        <v>45</v>
      </c>
      <c r="R352" s="52">
        <v>55</v>
      </c>
      <c r="S352" s="31" t="str">
        <f t="shared" si="255"/>
        <v>OK</v>
      </c>
      <c r="U352">
        <v>100</v>
      </c>
    </row>
    <row r="353" spans="1:21" ht="15.75" thickBot="1" x14ac:dyDescent="0.3">
      <c r="A353" s="38" t="s">
        <v>288</v>
      </c>
      <c r="B353" s="60">
        <f t="shared" si="249"/>
        <v>0</v>
      </c>
      <c r="C353" s="55"/>
      <c r="D353" s="49">
        <f t="shared" si="250"/>
        <v>0</v>
      </c>
      <c r="E353" s="49">
        <f>Parametrit!$B$4-2024</f>
        <v>0</v>
      </c>
      <c r="F353" s="55"/>
      <c r="G353" s="55"/>
      <c r="H353" s="104" t="str">
        <f>IF('Investoinnit ennen 2024'!G353&gt;0,'Investoinnit ennen 2024'!G353,"")</f>
        <v/>
      </c>
      <c r="I353" s="57">
        <f t="shared" si="251"/>
        <v>0</v>
      </c>
      <c r="J353" s="49">
        <f t="shared" si="252"/>
        <v>0</v>
      </c>
      <c r="K353" s="49">
        <f t="shared" si="253"/>
        <v>0</v>
      </c>
      <c r="L353" s="49">
        <f t="shared" si="254"/>
        <v>0</v>
      </c>
      <c r="M353" s="50" cm="1">
        <f t="array" ref="M353">ROUND('Investoinnit ennen 2024'!K353*(Parametrit!$B$8/Parametrit!$B$7),_xlfn.IFS('2024'!U353=100,-2,'2024'!U353=10,-1))</f>
        <v>36100</v>
      </c>
      <c r="N353" s="50"/>
      <c r="O353" s="49"/>
      <c r="P353" s="49"/>
      <c r="Q353" s="52">
        <v>45</v>
      </c>
      <c r="R353" s="52">
        <v>55</v>
      </c>
      <c r="S353" s="31" t="str">
        <f t="shared" si="255"/>
        <v>OK</v>
      </c>
      <c r="U353">
        <v>100</v>
      </c>
    </row>
    <row r="354" spans="1:21" ht="15.75" thickBot="1" x14ac:dyDescent="0.3">
      <c r="A354" s="6" t="s">
        <v>144</v>
      </c>
      <c r="B354" s="30"/>
      <c r="C354" s="101"/>
      <c r="D354" s="32"/>
      <c r="E354" s="32"/>
      <c r="F354" s="101"/>
      <c r="G354" s="101"/>
      <c r="H354" s="105"/>
      <c r="M354" s="24"/>
      <c r="N354" s="24"/>
      <c r="O354" s="22"/>
      <c r="P354" s="22"/>
      <c r="Q354" s="24"/>
      <c r="R354" s="24"/>
      <c r="S354"/>
    </row>
    <row r="355" spans="1:21" ht="15.75" thickBot="1" x14ac:dyDescent="0.3">
      <c r="A355" s="38" t="s">
        <v>289</v>
      </c>
      <c r="B355" s="60">
        <f t="shared" ref="B355:B357" si="256">F355-G355</f>
        <v>0</v>
      </c>
      <c r="C355" s="55"/>
      <c r="D355" s="49">
        <f t="shared" ref="D355:D357" si="257">B355*C355/100</f>
        <v>0</v>
      </c>
      <c r="E355" s="49">
        <f>Parametrit!$B$4-2024</f>
        <v>0</v>
      </c>
      <c r="F355" s="55"/>
      <c r="G355" s="55"/>
      <c r="H355" s="104" t="str">
        <f>IF('Investoinnit ennen 2024'!G355&gt;0,'Investoinnit ennen 2024'!G355,"")</f>
        <v/>
      </c>
      <c r="I355" s="57">
        <f>IF(N355="",(D355*(M355+O355))/1000,(D355*(N355+P355))/1000)</f>
        <v>0</v>
      </c>
      <c r="J355" s="49">
        <f t="shared" ref="J355:J357" si="258">IF(D355=0,0,I355*(1-E355/H355))</f>
        <v>0</v>
      </c>
      <c r="K355" s="49">
        <f t="shared" ref="K355:K357" si="259">IF(I355=0,0,I355/H355)</f>
        <v>0</v>
      </c>
      <c r="L355" s="49">
        <f>IF(N355="",(F355*(C355/100)*(M355+O355))/1000,(F355*(C355/100)*(N355+P355)/1000))</f>
        <v>0</v>
      </c>
      <c r="M355" s="50" cm="1">
        <f t="array" ref="M355">ROUND('Investoinnit ennen 2024'!K355*(Parametrit!$B$8/Parametrit!$B$7),_xlfn.IFS('2024'!U355=100,-2,'2024'!U355=10,-1))</f>
        <v>21200</v>
      </c>
      <c r="N355" s="50"/>
      <c r="O355" s="49"/>
      <c r="P355" s="49"/>
      <c r="Q355" s="52">
        <v>45</v>
      </c>
      <c r="R355" s="52">
        <v>55</v>
      </c>
      <c r="S355" s="31" t="str">
        <f>IF(AND(B355&gt;0,C355=""),"Ilmoita tuella rahoitettu osuus",IF(C355&gt;100,"Tuella rahoitettu osuus ei voi olla yli 100",IF(AND(B355&gt;0,H355=""),"Pitoaika puuttuu",IF(E355&gt;H355,"Keski-ikä ei voi olla suurempi kuin pitoaika",IF(AND(B355&gt;0,E355=""),"Keski-ikä puuttuu",IF(AND(B355&gt;0,OR(H355&lt;Q355,H355&gt;R355)),"Syötetty pitoaika ei ole pitoaikavälin sisällä","OK"))))))</f>
        <v>OK</v>
      </c>
      <c r="U355">
        <v>100</v>
      </c>
    </row>
    <row r="356" spans="1:21" ht="15.75" thickBot="1" x14ac:dyDescent="0.3">
      <c r="A356" s="38" t="s">
        <v>290</v>
      </c>
      <c r="B356" s="60">
        <f t="shared" si="256"/>
        <v>0</v>
      </c>
      <c r="C356" s="55"/>
      <c r="D356" s="49">
        <f t="shared" si="257"/>
        <v>0</v>
      </c>
      <c r="E356" s="49">
        <f>Parametrit!$B$4-2024</f>
        <v>0</v>
      </c>
      <c r="F356" s="55"/>
      <c r="G356" s="55"/>
      <c r="H356" s="104" t="str">
        <f>IF('Investoinnit ennen 2024'!G356&gt;0,'Investoinnit ennen 2024'!G356,"")</f>
        <v/>
      </c>
      <c r="I356" s="57">
        <f>IF(N356="",(D356*(M356+O356))/1000,(D356*(N356+P356))/1000)</f>
        <v>0</v>
      </c>
      <c r="J356" s="49">
        <f t="shared" si="258"/>
        <v>0</v>
      </c>
      <c r="K356" s="49">
        <f t="shared" si="259"/>
        <v>0</v>
      </c>
      <c r="L356" s="49">
        <f>IF(N356="",(F356*(C356/100)*(M356+O356))/1000,(F356*(C356/100)*(N356+P356)/1000))</f>
        <v>0</v>
      </c>
      <c r="M356" s="50" cm="1">
        <f t="array" ref="M356">ROUND('Investoinnit ennen 2024'!K356*(Parametrit!$B$8/Parametrit!$B$7),_xlfn.IFS('2024'!U356=100,-2,'2024'!U356=10,-1))</f>
        <v>31400</v>
      </c>
      <c r="N356" s="50"/>
      <c r="O356" s="49"/>
      <c r="P356" s="49"/>
      <c r="Q356" s="52">
        <v>45</v>
      </c>
      <c r="R356" s="52">
        <v>55</v>
      </c>
      <c r="S356" s="31" t="str">
        <f>IF(AND(B356&gt;0,C356=""),"Ilmoita tuella rahoitettu osuus",IF(C356&gt;100,"Tuella rahoitettu osuus ei voi olla yli 100",IF(AND(B356&gt;0,H356=""),"Pitoaika puuttuu",IF(E356&gt;H356,"Keski-ikä ei voi olla suurempi kuin pitoaika",IF(AND(B356&gt;0,E356=""),"Keski-ikä puuttuu",IF(AND(B356&gt;0,OR(H356&lt;Q356,H356&gt;R356)),"Syötetty pitoaika ei ole pitoaikavälin sisällä","OK"))))))</f>
        <v>OK</v>
      </c>
      <c r="U356">
        <v>100</v>
      </c>
    </row>
    <row r="357" spans="1:21" ht="15.75" thickBot="1" x14ac:dyDescent="0.3">
      <c r="A357" s="38" t="s">
        <v>151</v>
      </c>
      <c r="B357" s="60">
        <f t="shared" si="256"/>
        <v>0</v>
      </c>
      <c r="C357" s="55"/>
      <c r="D357" s="49">
        <f t="shared" si="257"/>
        <v>0</v>
      </c>
      <c r="E357" s="49">
        <f>Parametrit!$B$4-2024</f>
        <v>0</v>
      </c>
      <c r="F357" s="55"/>
      <c r="G357" s="55"/>
      <c r="H357" s="104" t="str">
        <f>IF('Investoinnit ennen 2024'!G357&gt;0,'Investoinnit ennen 2024'!G357,"")</f>
        <v/>
      </c>
      <c r="I357" s="57">
        <f>IF(N357="",(D357*(M357+O357))/1000,(D357*(N357+P357))/1000)</f>
        <v>0</v>
      </c>
      <c r="J357" s="49">
        <f t="shared" si="258"/>
        <v>0</v>
      </c>
      <c r="K357" s="49">
        <f t="shared" si="259"/>
        <v>0</v>
      </c>
      <c r="L357" s="49">
        <f>IF(N357="",(F357*(C357/100)*(M357+O357))/1000,(F357*(C357/100)*(N357+P357)/1000))</f>
        <v>0</v>
      </c>
      <c r="M357" s="50" cm="1">
        <f t="array" ref="M357">ROUND('Investoinnit ennen 2024'!K357*(Parametrit!$B$8/Parametrit!$B$7),_xlfn.IFS('2024'!U357=100,-2,'2024'!U357=10,-1))</f>
        <v>48500</v>
      </c>
      <c r="N357" s="50"/>
      <c r="O357" s="49"/>
      <c r="P357" s="49"/>
      <c r="Q357" s="52">
        <v>45</v>
      </c>
      <c r="R357" s="52">
        <v>55</v>
      </c>
      <c r="S357" s="31" t="str">
        <f>IF(AND(B357&gt;0,C357=""),"Ilmoita tuella rahoitettu osuus",IF(C357&gt;100,"Tuella rahoitettu osuus ei voi olla yli 100",IF(AND(B357&gt;0,H357=""),"Pitoaika puuttuu",IF(E357&gt;H357,"Keski-ikä ei voi olla suurempi kuin pitoaika",IF(AND(B357&gt;0,E357=""),"Keski-ikä puuttuu",IF(AND(B357&gt;0,OR(H357&lt;Q357,H357&gt;R357)),"Syötetty pitoaika ei ole pitoaikavälin sisällä","OK"))))))</f>
        <v>OK</v>
      </c>
      <c r="U357">
        <v>100</v>
      </c>
    </row>
    <row r="358" spans="1:21" ht="15.75" thickBot="1" x14ac:dyDescent="0.3">
      <c r="A358" s="6" t="s">
        <v>81</v>
      </c>
      <c r="B358" s="30"/>
      <c r="C358" s="101"/>
      <c r="D358" s="32"/>
      <c r="E358" s="32"/>
      <c r="F358" s="101"/>
      <c r="G358" s="101"/>
      <c r="H358" s="105"/>
      <c r="M358" s="24"/>
      <c r="N358" s="24"/>
      <c r="O358" s="22"/>
      <c r="P358" s="22"/>
      <c r="Q358" s="24"/>
      <c r="R358" s="24"/>
      <c r="S358"/>
    </row>
    <row r="359" spans="1:21" ht="15.75" thickBot="1" x14ac:dyDescent="0.3">
      <c r="A359" s="38" t="s">
        <v>82</v>
      </c>
      <c r="B359" s="60">
        <f>F359-G359</f>
        <v>0</v>
      </c>
      <c r="C359" s="55"/>
      <c r="D359" s="49">
        <f>B359*C359/100</f>
        <v>0</v>
      </c>
      <c r="E359" s="49">
        <f>Parametrit!$B$4-2024</f>
        <v>0</v>
      </c>
      <c r="F359" s="55"/>
      <c r="G359" s="55"/>
      <c r="H359" s="104" t="str">
        <f>IF('Investoinnit ennen 2024'!G359&gt;0,'Investoinnit ennen 2024'!G359,"")</f>
        <v/>
      </c>
      <c r="I359" s="57">
        <f>IF(N359="",(D359*(M359+O359))/1000,(D359*(N359+P359))/1000)</f>
        <v>0</v>
      </c>
      <c r="J359" s="49">
        <f>IF(D359=0,0,I359*(1-E359/H359))</f>
        <v>0</v>
      </c>
      <c r="K359" s="49">
        <f>IF(I359=0,0,I359/H359)</f>
        <v>0</v>
      </c>
      <c r="L359" s="49">
        <f>IF(N359="",(F359*(C359/100)*(M359+O359))/1000,(F359*(C359/100)*(N359+P359)/1000))</f>
        <v>0</v>
      </c>
      <c r="M359" s="50" cm="1">
        <f t="array" ref="M359">ROUND('Investoinnit ennen 2024'!K359*(Parametrit!$B$8/Parametrit!$B$7),_xlfn.IFS('2024'!U359=100,-2,'2024'!U359=10,-1))</f>
        <v>43100</v>
      </c>
      <c r="N359" s="50"/>
      <c r="O359" s="49"/>
      <c r="P359" s="49"/>
      <c r="Q359" s="52">
        <v>45</v>
      </c>
      <c r="R359" s="52">
        <v>55</v>
      </c>
      <c r="S359" s="31" t="str">
        <f>IF(AND(B359&gt;0,C359=""),"Ilmoita tuella rahoitettu osuus",IF(C359&gt;100,"Tuella rahoitettu osuus ei voi olla yli 100",IF(AND(B359&gt;0,H359=""),"Pitoaika puuttuu",IF(E359&gt;H359,"Keski-ikä ei voi olla suurempi kuin pitoaika",IF(AND(B359&gt;0,E359=""),"Keski-ikä puuttuu",IF(AND(B359&gt;0,OR(H359&lt;Q359,H359&gt;R359)),"Syötetty pitoaika ei ole pitoaikavälin sisällä","OK"))))))</f>
        <v>OK</v>
      </c>
      <c r="U359">
        <v>100</v>
      </c>
    </row>
    <row r="360" spans="1:21" ht="15.75" thickBot="1" x14ac:dyDescent="0.3">
      <c r="A360" s="10" t="s">
        <v>291</v>
      </c>
      <c r="B360" s="30"/>
      <c r="C360" s="101"/>
      <c r="D360" s="32"/>
      <c r="E360" s="32"/>
      <c r="F360" s="101"/>
      <c r="G360" s="101"/>
      <c r="H360" s="105"/>
      <c r="M360" s="23"/>
      <c r="N360" s="23"/>
      <c r="O360" s="22"/>
      <c r="P360" s="22"/>
      <c r="Q360" s="23"/>
      <c r="R360" s="23"/>
      <c r="S360"/>
    </row>
    <row r="361" spans="1:21" ht="15.75" thickBot="1" x14ac:dyDescent="0.3">
      <c r="A361" s="6" t="s">
        <v>292</v>
      </c>
      <c r="B361" s="30"/>
      <c r="C361" s="101"/>
      <c r="D361" s="32"/>
      <c r="E361" s="32"/>
      <c r="F361" s="101"/>
      <c r="G361" s="101"/>
      <c r="H361" s="105"/>
      <c r="M361" s="24"/>
      <c r="N361" s="24"/>
      <c r="O361" s="22"/>
      <c r="P361" s="22"/>
      <c r="Q361" s="24"/>
      <c r="R361" s="24"/>
      <c r="S361"/>
    </row>
    <row r="362" spans="1:21" ht="15.75" thickBot="1" x14ac:dyDescent="0.3">
      <c r="A362" s="38" t="s">
        <v>293</v>
      </c>
      <c r="B362" s="60">
        <f t="shared" ref="B362:B372" si="260">F362-G362</f>
        <v>0</v>
      </c>
      <c r="C362" s="55"/>
      <c r="D362" s="49">
        <f t="shared" ref="D362:D372" si="261">B362*C362/100</f>
        <v>0</v>
      </c>
      <c r="E362" s="49">
        <f>Parametrit!$B$4-2024</f>
        <v>0</v>
      </c>
      <c r="F362" s="55"/>
      <c r="G362" s="55"/>
      <c r="H362" s="104" t="str">
        <f>IF('Investoinnit ennen 2024'!G362&gt;0,'Investoinnit ennen 2024'!G362,"")</f>
        <v/>
      </c>
      <c r="I362" s="57">
        <f t="shared" ref="I362:I372" si="262">IF(N362="",(D362*(M362+O362))/1000,(D362*(N362+P362))/1000)</f>
        <v>0</v>
      </c>
      <c r="J362" s="49">
        <f t="shared" ref="J362:J372" si="263">IF(D362=0,0,I362*(1-E362/H362))</f>
        <v>0</v>
      </c>
      <c r="K362" s="49">
        <f t="shared" ref="K362:K372" si="264">IF(I362=0,0,I362/H362)</f>
        <v>0</v>
      </c>
      <c r="L362" s="49">
        <f t="shared" ref="L362:L372" si="265">IF(N362="",(F362*(C362/100)*(M362+O362))/1000,(F362*(C362/100)*(N362+P362)/1000))</f>
        <v>0</v>
      </c>
      <c r="M362" s="50" cm="1">
        <f t="array" ref="M362">ROUND('Investoinnit ennen 2024'!K362*(Parametrit!$B$8/Parametrit!$B$7),_xlfn.IFS('2024'!U362=100,-2,'2024'!U362=10,-1))</f>
        <v>276100</v>
      </c>
      <c r="N362" s="50"/>
      <c r="O362" s="49"/>
      <c r="P362" s="49"/>
      <c r="Q362" s="52">
        <v>40</v>
      </c>
      <c r="R362" s="52">
        <v>65</v>
      </c>
      <c r="S362" s="31" t="str">
        <f t="shared" ref="S362:S372" si="266">IF(AND(B362&gt;0,C362=""),"Ilmoita tuella rahoitettu osuus",IF(C362&gt;100,"Tuella rahoitettu osuus ei voi olla yli 100",IF(AND(B362&gt;0,H362=""),"Pitoaika puuttuu",IF(E362&gt;H362,"Keski-ikä ei voi olla suurempi kuin pitoaika",IF(AND(B362&gt;0,E362=""),"Keski-ikä puuttuu",IF(AND(B362&gt;0,OR(H362&lt;Q362,H362&gt;R362)),"Syötetty pitoaika ei ole pitoaikavälin sisällä","OK"))))))</f>
        <v>OK</v>
      </c>
      <c r="U362">
        <v>100</v>
      </c>
    </row>
    <row r="363" spans="1:21" ht="15.75" thickBot="1" x14ac:dyDescent="0.3">
      <c r="A363" s="38" t="s">
        <v>294</v>
      </c>
      <c r="B363" s="60">
        <f t="shared" si="260"/>
        <v>0</v>
      </c>
      <c r="C363" s="55"/>
      <c r="D363" s="49">
        <f t="shared" si="261"/>
        <v>0</v>
      </c>
      <c r="E363" s="49">
        <f>Parametrit!$B$4-2024</f>
        <v>0</v>
      </c>
      <c r="F363" s="55"/>
      <c r="G363" s="55"/>
      <c r="H363" s="104" t="str">
        <f>IF('Investoinnit ennen 2024'!G363&gt;0,'Investoinnit ennen 2024'!G363,"")</f>
        <v/>
      </c>
      <c r="I363" s="57">
        <f t="shared" si="262"/>
        <v>0</v>
      </c>
      <c r="J363" s="49">
        <f t="shared" si="263"/>
        <v>0</v>
      </c>
      <c r="K363" s="49">
        <f t="shared" si="264"/>
        <v>0</v>
      </c>
      <c r="L363" s="49">
        <f t="shared" si="265"/>
        <v>0</v>
      </c>
      <c r="M363" s="50" cm="1">
        <f t="array" ref="M363">ROUND('Investoinnit ennen 2024'!K363*(Parametrit!$B$8/Parametrit!$B$7),_xlfn.IFS('2024'!U363=100,-2,'2024'!U363=10,-1))</f>
        <v>289200</v>
      </c>
      <c r="N363" s="50"/>
      <c r="O363" s="49"/>
      <c r="P363" s="49"/>
      <c r="Q363" s="52">
        <v>40</v>
      </c>
      <c r="R363" s="52">
        <v>65</v>
      </c>
      <c r="S363" s="31" t="str">
        <f t="shared" si="266"/>
        <v>OK</v>
      </c>
      <c r="U363">
        <v>100</v>
      </c>
    </row>
    <row r="364" spans="1:21" ht="15.75" thickBot="1" x14ac:dyDescent="0.3">
      <c r="A364" s="38" t="s">
        <v>295</v>
      </c>
      <c r="B364" s="60">
        <f t="shared" si="260"/>
        <v>0</v>
      </c>
      <c r="C364" s="55"/>
      <c r="D364" s="49">
        <f t="shared" si="261"/>
        <v>0</v>
      </c>
      <c r="E364" s="49">
        <f>Parametrit!$B$4-2024</f>
        <v>0</v>
      </c>
      <c r="F364" s="55"/>
      <c r="G364" s="55"/>
      <c r="H364" s="104" t="str">
        <f>IF('Investoinnit ennen 2024'!G364&gt;0,'Investoinnit ennen 2024'!G364,"")</f>
        <v/>
      </c>
      <c r="I364" s="57">
        <f t="shared" si="262"/>
        <v>0</v>
      </c>
      <c r="J364" s="49">
        <f t="shared" si="263"/>
        <v>0</v>
      </c>
      <c r="K364" s="49">
        <f t="shared" si="264"/>
        <v>0</v>
      </c>
      <c r="L364" s="49">
        <f t="shared" si="265"/>
        <v>0</v>
      </c>
      <c r="M364" s="50" cm="1">
        <f t="array" ref="M364">ROUND('Investoinnit ennen 2024'!K364*(Parametrit!$B$8/Parametrit!$B$7),_xlfn.IFS('2024'!U364=100,-2,'2024'!U364=10,-1))</f>
        <v>362700</v>
      </c>
      <c r="N364" s="50"/>
      <c r="O364" s="49"/>
      <c r="P364" s="49"/>
      <c r="Q364" s="52">
        <v>40</v>
      </c>
      <c r="R364" s="52">
        <v>65</v>
      </c>
      <c r="S364" s="31" t="str">
        <f t="shared" si="266"/>
        <v>OK</v>
      </c>
      <c r="U364">
        <v>100</v>
      </c>
    </row>
    <row r="365" spans="1:21" ht="15.75" thickBot="1" x14ac:dyDescent="0.3">
      <c r="A365" s="38" t="s">
        <v>296</v>
      </c>
      <c r="B365" s="60">
        <f t="shared" si="260"/>
        <v>0</v>
      </c>
      <c r="C365" s="55"/>
      <c r="D365" s="49">
        <f t="shared" si="261"/>
        <v>0</v>
      </c>
      <c r="E365" s="49">
        <f>Parametrit!$B$4-2024</f>
        <v>0</v>
      </c>
      <c r="F365" s="55"/>
      <c r="G365" s="55"/>
      <c r="H365" s="104" t="str">
        <f>IF('Investoinnit ennen 2024'!G365&gt;0,'Investoinnit ennen 2024'!G365,"")</f>
        <v/>
      </c>
      <c r="I365" s="57">
        <f t="shared" si="262"/>
        <v>0</v>
      </c>
      <c r="J365" s="49">
        <f t="shared" si="263"/>
        <v>0</v>
      </c>
      <c r="K365" s="49">
        <f t="shared" si="264"/>
        <v>0</v>
      </c>
      <c r="L365" s="49">
        <f t="shared" si="265"/>
        <v>0</v>
      </c>
      <c r="M365" s="50" cm="1">
        <f t="array" ref="M365">ROUND('Investoinnit ennen 2024'!K365*(Parametrit!$B$8/Parametrit!$B$7),_xlfn.IFS('2024'!U365=100,-2,'2024'!U365=10,-1))</f>
        <v>392600</v>
      </c>
      <c r="N365" s="50"/>
      <c r="O365" s="49"/>
      <c r="P365" s="49"/>
      <c r="Q365" s="52">
        <v>40</v>
      </c>
      <c r="R365" s="52">
        <v>65</v>
      </c>
      <c r="S365" s="31" t="str">
        <f t="shared" si="266"/>
        <v>OK</v>
      </c>
      <c r="U365">
        <v>100</v>
      </c>
    </row>
    <row r="366" spans="1:21" ht="15.75" thickBot="1" x14ac:dyDescent="0.3">
      <c r="A366" s="38" t="s">
        <v>297</v>
      </c>
      <c r="B366" s="60">
        <f t="shared" si="260"/>
        <v>0</v>
      </c>
      <c r="C366" s="55"/>
      <c r="D366" s="49">
        <f t="shared" si="261"/>
        <v>0</v>
      </c>
      <c r="E366" s="49">
        <f>Parametrit!$B$4-2024</f>
        <v>0</v>
      </c>
      <c r="F366" s="55"/>
      <c r="G366" s="55"/>
      <c r="H366" s="104" t="str">
        <f>IF('Investoinnit ennen 2024'!G366&gt;0,'Investoinnit ennen 2024'!G366,"")</f>
        <v/>
      </c>
      <c r="I366" s="57">
        <f t="shared" si="262"/>
        <v>0</v>
      </c>
      <c r="J366" s="49">
        <f t="shared" si="263"/>
        <v>0</v>
      </c>
      <c r="K366" s="49">
        <f t="shared" si="264"/>
        <v>0</v>
      </c>
      <c r="L366" s="49">
        <f t="shared" si="265"/>
        <v>0</v>
      </c>
      <c r="M366" s="50" cm="1">
        <f t="array" ref="M366">ROUND('Investoinnit ennen 2024'!K366*(Parametrit!$B$8/Parametrit!$B$7),_xlfn.IFS('2024'!U366=100,-2,'2024'!U366=10,-1))</f>
        <v>429300</v>
      </c>
      <c r="N366" s="50"/>
      <c r="O366" s="49"/>
      <c r="P366" s="49"/>
      <c r="Q366" s="52">
        <v>40</v>
      </c>
      <c r="R366" s="52">
        <v>65</v>
      </c>
      <c r="S366" s="31" t="str">
        <f t="shared" si="266"/>
        <v>OK</v>
      </c>
      <c r="U366">
        <v>100</v>
      </c>
    </row>
    <row r="367" spans="1:21" ht="15.75" thickBot="1" x14ac:dyDescent="0.3">
      <c r="A367" s="38" t="s">
        <v>298</v>
      </c>
      <c r="B367" s="60">
        <f t="shared" si="260"/>
        <v>0</v>
      </c>
      <c r="C367" s="55"/>
      <c r="D367" s="49">
        <f t="shared" si="261"/>
        <v>0</v>
      </c>
      <c r="E367" s="49">
        <f>Parametrit!$B$4-2024</f>
        <v>0</v>
      </c>
      <c r="F367" s="55"/>
      <c r="G367" s="55"/>
      <c r="H367" s="104" t="str">
        <f>IF('Investoinnit ennen 2024'!G367&gt;0,'Investoinnit ennen 2024'!G367,"")</f>
        <v/>
      </c>
      <c r="I367" s="57">
        <f t="shared" si="262"/>
        <v>0</v>
      </c>
      <c r="J367" s="49">
        <f t="shared" si="263"/>
        <v>0</v>
      </c>
      <c r="K367" s="49">
        <f t="shared" si="264"/>
        <v>0</v>
      </c>
      <c r="L367" s="49">
        <f t="shared" si="265"/>
        <v>0</v>
      </c>
      <c r="M367" s="50" cm="1">
        <f t="array" ref="M367">ROUND('Investoinnit ennen 2024'!K367*(Parametrit!$B$8/Parametrit!$B$7),_xlfn.IFS('2024'!U367=100,-2,'2024'!U367=10,-1))</f>
        <v>509600</v>
      </c>
      <c r="N367" s="50"/>
      <c r="O367" s="49"/>
      <c r="P367" s="49"/>
      <c r="Q367" s="52">
        <v>40</v>
      </c>
      <c r="R367" s="52">
        <v>65</v>
      </c>
      <c r="S367" s="31" t="str">
        <f t="shared" si="266"/>
        <v>OK</v>
      </c>
      <c r="U367">
        <v>100</v>
      </c>
    </row>
    <row r="368" spans="1:21" ht="15.75" thickBot="1" x14ac:dyDescent="0.3">
      <c r="A368" s="38" t="s">
        <v>299</v>
      </c>
      <c r="B368" s="60">
        <f t="shared" si="260"/>
        <v>0</v>
      </c>
      <c r="C368" s="55"/>
      <c r="D368" s="49">
        <f t="shared" si="261"/>
        <v>0</v>
      </c>
      <c r="E368" s="49">
        <f>Parametrit!$B$4-2024</f>
        <v>0</v>
      </c>
      <c r="F368" s="55"/>
      <c r="G368" s="55"/>
      <c r="H368" s="104" t="str">
        <f>IF('Investoinnit ennen 2024'!G368&gt;0,'Investoinnit ennen 2024'!G368,"")</f>
        <v/>
      </c>
      <c r="I368" s="57">
        <f t="shared" si="262"/>
        <v>0</v>
      </c>
      <c r="J368" s="49">
        <f t="shared" si="263"/>
        <v>0</v>
      </c>
      <c r="K368" s="49">
        <f t="shared" si="264"/>
        <v>0</v>
      </c>
      <c r="L368" s="49">
        <f t="shared" si="265"/>
        <v>0</v>
      </c>
      <c r="M368" s="50" cm="1">
        <f t="array" ref="M368">ROUND('Investoinnit ennen 2024'!K368*(Parametrit!$B$8/Parametrit!$B$7),_xlfn.IFS('2024'!U368=100,-2,'2024'!U368=10,-1))</f>
        <v>519400</v>
      </c>
      <c r="N368" s="50"/>
      <c r="O368" s="49"/>
      <c r="P368" s="49"/>
      <c r="Q368" s="52">
        <v>40</v>
      </c>
      <c r="R368" s="52">
        <v>65</v>
      </c>
      <c r="S368" s="31" t="str">
        <f t="shared" si="266"/>
        <v>OK</v>
      </c>
      <c r="U368">
        <v>100</v>
      </c>
    </row>
    <row r="369" spans="1:21" ht="15.75" thickBot="1" x14ac:dyDescent="0.3">
      <c r="A369" s="38" t="s">
        <v>300</v>
      </c>
      <c r="B369" s="60">
        <f t="shared" si="260"/>
        <v>0</v>
      </c>
      <c r="C369" s="55"/>
      <c r="D369" s="49">
        <f t="shared" si="261"/>
        <v>0</v>
      </c>
      <c r="E369" s="49">
        <f>Parametrit!$B$4-2024</f>
        <v>0</v>
      </c>
      <c r="F369" s="55"/>
      <c r="G369" s="55"/>
      <c r="H369" s="104" t="str">
        <f>IF('Investoinnit ennen 2024'!G369&gt;0,'Investoinnit ennen 2024'!G369,"")</f>
        <v/>
      </c>
      <c r="I369" s="57">
        <f t="shared" si="262"/>
        <v>0</v>
      </c>
      <c r="J369" s="49">
        <f t="shared" si="263"/>
        <v>0</v>
      </c>
      <c r="K369" s="49">
        <f t="shared" si="264"/>
        <v>0</v>
      </c>
      <c r="L369" s="49">
        <f t="shared" si="265"/>
        <v>0</v>
      </c>
      <c r="M369" s="50" cm="1">
        <f t="array" ref="M369">ROUND('Investoinnit ennen 2024'!K369*(Parametrit!$B$8/Parametrit!$B$7),_xlfn.IFS('2024'!U369=100,-2,'2024'!U369=10,-1))</f>
        <v>592000</v>
      </c>
      <c r="N369" s="50"/>
      <c r="O369" s="49"/>
      <c r="P369" s="49"/>
      <c r="Q369" s="52">
        <v>40</v>
      </c>
      <c r="R369" s="52">
        <v>65</v>
      </c>
      <c r="S369" s="31" t="str">
        <f t="shared" si="266"/>
        <v>OK</v>
      </c>
      <c r="U369">
        <v>100</v>
      </c>
    </row>
    <row r="370" spans="1:21" ht="15.75" thickBot="1" x14ac:dyDescent="0.3">
      <c r="A370" s="38" t="s">
        <v>301</v>
      </c>
      <c r="B370" s="60">
        <f t="shared" si="260"/>
        <v>0</v>
      </c>
      <c r="C370" s="55"/>
      <c r="D370" s="49">
        <f t="shared" si="261"/>
        <v>0</v>
      </c>
      <c r="E370" s="49">
        <f>Parametrit!$B$4-2024</f>
        <v>0</v>
      </c>
      <c r="F370" s="55"/>
      <c r="G370" s="55"/>
      <c r="H370" s="104" t="str">
        <f>IF('Investoinnit ennen 2024'!G370&gt;0,'Investoinnit ennen 2024'!G370,"")</f>
        <v/>
      </c>
      <c r="I370" s="57">
        <f t="shared" si="262"/>
        <v>0</v>
      </c>
      <c r="J370" s="49">
        <f t="shared" si="263"/>
        <v>0</v>
      </c>
      <c r="K370" s="49">
        <f t="shared" si="264"/>
        <v>0</v>
      </c>
      <c r="L370" s="49">
        <f t="shared" si="265"/>
        <v>0</v>
      </c>
      <c r="M370" s="50" cm="1">
        <f t="array" ref="M370">ROUND('Investoinnit ennen 2024'!K370*(Parametrit!$B$8/Parametrit!$B$7),_xlfn.IFS('2024'!U370=100,-2,'2024'!U370=10,-1))</f>
        <v>679500</v>
      </c>
      <c r="N370" s="50"/>
      <c r="O370" s="49"/>
      <c r="P370" s="49"/>
      <c r="Q370" s="52">
        <v>40</v>
      </c>
      <c r="R370" s="52">
        <v>65</v>
      </c>
      <c r="S370" s="31" t="str">
        <f t="shared" si="266"/>
        <v>OK</v>
      </c>
      <c r="U370">
        <v>100</v>
      </c>
    </row>
    <row r="371" spans="1:21" ht="15.75" thickBot="1" x14ac:dyDescent="0.3">
      <c r="A371" s="38" t="s">
        <v>302</v>
      </c>
      <c r="B371" s="60">
        <f t="shared" si="260"/>
        <v>0</v>
      </c>
      <c r="C371" s="55"/>
      <c r="D371" s="49">
        <f t="shared" si="261"/>
        <v>0</v>
      </c>
      <c r="E371" s="49">
        <f>Parametrit!$B$4-2024</f>
        <v>0</v>
      </c>
      <c r="F371" s="55"/>
      <c r="G371" s="55"/>
      <c r="H371" s="104" t="str">
        <f>IF('Investoinnit ennen 2024'!G371&gt;0,'Investoinnit ennen 2024'!G371,"")</f>
        <v/>
      </c>
      <c r="I371" s="57">
        <f t="shared" si="262"/>
        <v>0</v>
      </c>
      <c r="J371" s="49">
        <f t="shared" si="263"/>
        <v>0</v>
      </c>
      <c r="K371" s="49">
        <f t="shared" si="264"/>
        <v>0</v>
      </c>
      <c r="L371" s="49">
        <f t="shared" si="265"/>
        <v>0</v>
      </c>
      <c r="M371" s="50" cm="1">
        <f t="array" ref="M371">ROUND('Investoinnit ennen 2024'!K371*(Parametrit!$B$8/Parametrit!$B$7),_xlfn.IFS('2024'!U371=100,-2,'2024'!U371=10,-1))</f>
        <v>794000</v>
      </c>
      <c r="N371" s="50"/>
      <c r="O371" s="49"/>
      <c r="P371" s="49"/>
      <c r="Q371" s="52">
        <v>40</v>
      </c>
      <c r="R371" s="52">
        <v>65</v>
      </c>
      <c r="S371" s="31" t="str">
        <f t="shared" si="266"/>
        <v>OK</v>
      </c>
      <c r="U371">
        <v>100</v>
      </c>
    </row>
    <row r="372" spans="1:21" ht="15.75" thickBot="1" x14ac:dyDescent="0.3">
      <c r="A372" s="38" t="s">
        <v>303</v>
      </c>
      <c r="B372" s="60">
        <f t="shared" si="260"/>
        <v>0</v>
      </c>
      <c r="C372" s="55"/>
      <c r="D372" s="49">
        <f t="shared" si="261"/>
        <v>0</v>
      </c>
      <c r="E372" s="49">
        <f>Parametrit!$B$4-2024</f>
        <v>0</v>
      </c>
      <c r="F372" s="55"/>
      <c r="G372" s="55"/>
      <c r="H372" s="104" t="str">
        <f>IF('Investoinnit ennen 2024'!G372&gt;0,'Investoinnit ennen 2024'!G372,"")</f>
        <v/>
      </c>
      <c r="I372" s="57">
        <f t="shared" si="262"/>
        <v>0</v>
      </c>
      <c r="J372" s="49">
        <f t="shared" si="263"/>
        <v>0</v>
      </c>
      <c r="K372" s="49">
        <f t="shared" si="264"/>
        <v>0</v>
      </c>
      <c r="L372" s="49">
        <f t="shared" si="265"/>
        <v>0</v>
      </c>
      <c r="M372" s="50" cm="1">
        <f t="array" ref="M372">ROUND('Investoinnit ennen 2024'!K372*(Parametrit!$B$8/Parametrit!$B$7),_xlfn.IFS('2024'!U372=100,-2,'2024'!U372=10,-1))</f>
        <v>928600</v>
      </c>
      <c r="N372" s="50"/>
      <c r="O372" s="49"/>
      <c r="P372" s="49"/>
      <c r="Q372" s="52">
        <v>40</v>
      </c>
      <c r="R372" s="52">
        <v>65</v>
      </c>
      <c r="S372" s="31" t="str">
        <f t="shared" si="266"/>
        <v>OK</v>
      </c>
      <c r="U372">
        <v>100</v>
      </c>
    </row>
    <row r="373" spans="1:21" ht="15.75" thickBot="1" x14ac:dyDescent="0.3">
      <c r="A373" s="6" t="s">
        <v>304</v>
      </c>
      <c r="B373" s="30"/>
      <c r="C373" s="101"/>
      <c r="D373" s="32"/>
      <c r="E373" s="32"/>
      <c r="F373" s="101"/>
      <c r="G373" s="101"/>
      <c r="H373" s="105"/>
      <c r="M373" s="24"/>
      <c r="N373" s="24"/>
      <c r="O373" s="22"/>
      <c r="P373" s="22"/>
      <c r="Q373" s="24"/>
      <c r="R373" s="24"/>
      <c r="S373"/>
    </row>
    <row r="374" spans="1:21" ht="15.75" thickBot="1" x14ac:dyDescent="0.3">
      <c r="A374" s="38" t="s">
        <v>305</v>
      </c>
      <c r="B374" s="60">
        <f t="shared" ref="B374:B376" si="267">F374-G374</f>
        <v>0</v>
      </c>
      <c r="C374" s="55"/>
      <c r="D374" s="49">
        <f t="shared" ref="D374:D376" si="268">B374*C374/100</f>
        <v>0</v>
      </c>
      <c r="E374" s="49">
        <f>Parametrit!$B$4-2024</f>
        <v>0</v>
      </c>
      <c r="F374" s="55"/>
      <c r="G374" s="55"/>
      <c r="H374" s="104" t="str">
        <f>IF('Investoinnit ennen 2024'!G374&gt;0,'Investoinnit ennen 2024'!G374,"")</f>
        <v/>
      </c>
      <c r="I374" s="57">
        <f>IF(N374="",(D374*(M374+O374))/1000,(D374*(N374+P374))/1000)</f>
        <v>0</v>
      </c>
      <c r="J374" s="49">
        <f t="shared" ref="J374:J376" si="269">IF(D374=0,0,I374*(1-E374/H374))</f>
        <v>0</v>
      </c>
      <c r="K374" s="49">
        <f t="shared" ref="K374:K376" si="270">IF(I374=0,0,I374/H374)</f>
        <v>0</v>
      </c>
      <c r="L374" s="49">
        <f>IF(N374="",(F374*(C374/100)*(M374+O374))/1000,(F374*(C374/100)*(N374+P374)/1000))</f>
        <v>0</v>
      </c>
      <c r="M374" s="50" cm="1">
        <f t="array" ref="M374">ROUND('Investoinnit ennen 2024'!K374*(Parametrit!$B$8/Parametrit!$B$7),_xlfn.IFS('2024'!U374=100,-2,'2024'!U374=10,-1))</f>
        <v>69200</v>
      </c>
      <c r="N374" s="50"/>
      <c r="O374" s="49"/>
      <c r="P374" s="49"/>
      <c r="Q374" s="52">
        <v>40</v>
      </c>
      <c r="R374" s="52">
        <v>65</v>
      </c>
      <c r="S374" s="31" t="str">
        <f>IF(AND(B374&gt;0,C374=""),"Ilmoita tuella rahoitettu osuus",IF(C374&gt;100,"Tuella rahoitettu osuus ei voi olla yli 100",IF(AND(B374&gt;0,H374=""),"Pitoaika puuttuu",IF(E374&gt;H374,"Keski-ikä ei voi olla suurempi kuin pitoaika",IF(AND(B374&gt;0,E374=""),"Keski-ikä puuttuu",IF(AND(B374&gt;0,OR(H374&lt;Q374,H374&gt;R374)),"Syötetty pitoaika ei ole pitoaikavälin sisällä","OK"))))))</f>
        <v>OK</v>
      </c>
      <c r="U374">
        <v>100</v>
      </c>
    </row>
    <row r="375" spans="1:21" ht="15.75" thickBot="1" x14ac:dyDescent="0.3">
      <c r="A375" s="38" t="s">
        <v>306</v>
      </c>
      <c r="B375" s="60">
        <f t="shared" si="267"/>
        <v>0</v>
      </c>
      <c r="C375" s="55"/>
      <c r="D375" s="49">
        <f t="shared" si="268"/>
        <v>0</v>
      </c>
      <c r="E375" s="49">
        <f>Parametrit!$B$4-2024</f>
        <v>0</v>
      </c>
      <c r="F375" s="55"/>
      <c r="G375" s="55"/>
      <c r="H375" s="104" t="str">
        <f>IF('Investoinnit ennen 2024'!G375&gt;0,'Investoinnit ennen 2024'!G375,"")</f>
        <v/>
      </c>
      <c r="I375" s="57">
        <f>IF(N375="",(D375*(M375+O375))/1000,(D375*(N375+P375))/1000)</f>
        <v>0</v>
      </c>
      <c r="J375" s="49">
        <f t="shared" si="269"/>
        <v>0</v>
      </c>
      <c r="K375" s="49">
        <f t="shared" si="270"/>
        <v>0</v>
      </c>
      <c r="L375" s="49">
        <f>IF(N375="",(F375*(C375/100)*(M375+O375))/1000,(F375*(C375/100)*(N375+P375)/1000))</f>
        <v>0</v>
      </c>
      <c r="M375" s="50" cm="1">
        <f t="array" ref="M375">ROUND('Investoinnit ennen 2024'!K375*(Parametrit!$B$8/Parametrit!$B$7),_xlfn.IFS('2024'!U375=100,-2,'2024'!U375=10,-1))</f>
        <v>140100</v>
      </c>
      <c r="N375" s="50"/>
      <c r="O375" s="49"/>
      <c r="P375" s="49"/>
      <c r="Q375" s="52">
        <v>40</v>
      </c>
      <c r="R375" s="52">
        <v>65</v>
      </c>
      <c r="S375" s="31" t="str">
        <f>IF(AND(B375&gt;0,C375=""),"Ilmoita tuella rahoitettu osuus",IF(C375&gt;100,"Tuella rahoitettu osuus ei voi olla yli 100",IF(AND(B375&gt;0,H375=""),"Pitoaika puuttuu",IF(E375&gt;H375,"Keski-ikä ei voi olla suurempi kuin pitoaika",IF(AND(B375&gt;0,E375=""),"Keski-ikä puuttuu",IF(AND(B375&gt;0,OR(H375&lt;Q375,H375&gt;R375)),"Syötetty pitoaika ei ole pitoaikavälin sisällä","OK"))))))</f>
        <v>OK</v>
      </c>
      <c r="U375">
        <v>100</v>
      </c>
    </row>
    <row r="376" spans="1:21" ht="15.75" thickBot="1" x14ac:dyDescent="0.3">
      <c r="A376" s="38" t="s">
        <v>307</v>
      </c>
      <c r="B376" s="60">
        <f t="shared" si="267"/>
        <v>0</v>
      </c>
      <c r="C376" s="55"/>
      <c r="D376" s="49">
        <f t="shared" si="268"/>
        <v>0</v>
      </c>
      <c r="E376" s="49">
        <f>Parametrit!$B$4-2024</f>
        <v>0</v>
      </c>
      <c r="F376" s="55"/>
      <c r="G376" s="55"/>
      <c r="H376" s="104" t="str">
        <f>IF('Investoinnit ennen 2024'!G376&gt;0,'Investoinnit ennen 2024'!G376,"")</f>
        <v/>
      </c>
      <c r="I376" s="57">
        <f>IF(N376="",(D376*(M376+O376))/1000,(D376*(N376+P376))/1000)</f>
        <v>0</v>
      </c>
      <c r="J376" s="49">
        <f t="shared" si="269"/>
        <v>0</v>
      </c>
      <c r="K376" s="49">
        <f t="shared" si="270"/>
        <v>0</v>
      </c>
      <c r="L376" s="49">
        <f>IF(N376="",(F376*(C376/100)*(M376+O376))/1000,(F376*(C376/100)*(N376+P376)/1000))</f>
        <v>0</v>
      </c>
      <c r="M376" s="50" cm="1">
        <f t="array" ref="M376">ROUND('Investoinnit ennen 2024'!K376*(Parametrit!$B$8/Parametrit!$B$7),_xlfn.IFS('2024'!U376=100,-2,'2024'!U376=10,-1))</f>
        <v>315500</v>
      </c>
      <c r="N376" s="50"/>
      <c r="O376" s="49"/>
      <c r="P376" s="49"/>
      <c r="Q376" s="52">
        <v>40</v>
      </c>
      <c r="R376" s="52">
        <v>65</v>
      </c>
      <c r="S376" s="31" t="str">
        <f>IF(AND(B376&gt;0,C376=""),"Ilmoita tuella rahoitettu osuus",IF(C376&gt;100,"Tuella rahoitettu osuus ei voi olla yli 100",IF(AND(B376&gt;0,H376=""),"Pitoaika puuttuu",IF(E376&gt;H376,"Keski-ikä ei voi olla suurempi kuin pitoaika",IF(AND(B376&gt;0,E376=""),"Keski-ikä puuttuu",IF(AND(B376&gt;0,OR(H376&lt;Q376,H376&gt;R376)),"Syötetty pitoaika ei ole pitoaikavälin sisällä","OK"))))))</f>
        <v>OK</v>
      </c>
      <c r="U376">
        <v>100</v>
      </c>
    </row>
    <row r="377" spans="1:21" ht="15.75" thickBot="1" x14ac:dyDescent="0.3">
      <c r="A377" s="10" t="s">
        <v>308</v>
      </c>
      <c r="B377" s="30"/>
      <c r="C377" s="101"/>
      <c r="D377" s="32"/>
      <c r="E377" s="32"/>
      <c r="F377" s="101"/>
      <c r="G377" s="101"/>
      <c r="H377" s="105"/>
      <c r="M377" s="23"/>
      <c r="N377" s="23"/>
      <c r="O377" s="22"/>
      <c r="P377" s="22"/>
      <c r="Q377" s="23"/>
      <c r="R377" s="23"/>
      <c r="S377"/>
    </row>
    <row r="378" spans="1:21" ht="15.75" thickBot="1" x14ac:dyDescent="0.3">
      <c r="A378" s="6" t="s">
        <v>309</v>
      </c>
      <c r="B378" s="30"/>
      <c r="C378" s="101"/>
      <c r="D378" s="32"/>
      <c r="E378" s="32"/>
      <c r="F378" s="101"/>
      <c r="G378" s="101"/>
      <c r="H378" s="105"/>
      <c r="M378" s="24"/>
      <c r="N378" s="24"/>
      <c r="O378" s="22"/>
      <c r="P378" s="22"/>
      <c r="Q378" s="24"/>
      <c r="R378" s="24"/>
      <c r="S378"/>
    </row>
    <row r="379" spans="1:21" ht="15.75" thickBot="1" x14ac:dyDescent="0.3">
      <c r="A379" s="40" t="s">
        <v>310</v>
      </c>
      <c r="B379" s="60">
        <f t="shared" ref="B379:B385" si="271">F379-G379</f>
        <v>0</v>
      </c>
      <c r="C379" s="55"/>
      <c r="D379" s="49">
        <f t="shared" ref="D379:D385" si="272">B379*C379/100</f>
        <v>0</v>
      </c>
      <c r="E379" s="49">
        <f>Parametrit!$B$4-2024</f>
        <v>0</v>
      </c>
      <c r="F379" s="55"/>
      <c r="G379" s="55"/>
      <c r="H379" s="104" t="str">
        <f>IF('Investoinnit ennen 2024'!G379&gt;0,'Investoinnit ennen 2024'!G379,"")</f>
        <v/>
      </c>
      <c r="I379" s="57">
        <f t="shared" ref="I379:I385" si="273">IF(N379="",(D379*(M379+O379))/1000,(D379*(N379+P379))/1000)</f>
        <v>0</v>
      </c>
      <c r="J379" s="49">
        <f t="shared" ref="J379:J385" si="274">IF(D379=0,0,I379*(1-E379/H379))</f>
        <v>0</v>
      </c>
      <c r="K379" s="49">
        <f t="shared" ref="K379:K385" si="275">IF(I379=0,0,I379/H379)</f>
        <v>0</v>
      </c>
      <c r="L379" s="49">
        <f t="shared" ref="L379:L385" si="276">IF(N379="",(F379*(C379/100)*(M379+O379))/1000,(F379*(C379/100)*(N379+P379)/1000))</f>
        <v>0</v>
      </c>
      <c r="M379" s="50" cm="1">
        <f t="array" ref="M379">ROUND('Investoinnit ennen 2024'!K379*(Parametrit!$B$8/Parametrit!$B$7),_xlfn.IFS('2024'!U379=100,-2,'2024'!U379=10,-1))</f>
        <v>204000</v>
      </c>
      <c r="N379" s="50"/>
      <c r="O379" s="49"/>
      <c r="P379" s="49"/>
      <c r="Q379" s="52">
        <v>40</v>
      </c>
      <c r="R379" s="52">
        <v>50</v>
      </c>
      <c r="S379" s="31" t="str">
        <f t="shared" ref="S379:S385" si="277">IF(AND(B379&gt;0,C379=""),"Ilmoita tuella rahoitettu osuus",IF(C379&gt;100,"Tuella rahoitettu osuus ei voi olla yli 100",IF(AND(B379&gt;0,H379=""),"Pitoaika puuttuu",IF(E379&gt;H379,"Keski-ikä ei voi olla suurempi kuin pitoaika",IF(AND(B379&gt;0,E379=""),"Keski-ikä puuttuu",IF(AND(B379&gt;0,OR(H379&lt;Q379,H379&gt;R379)),"Syötetty pitoaika ei ole pitoaikavälin sisällä","OK"))))))</f>
        <v>OK</v>
      </c>
      <c r="U379">
        <v>100</v>
      </c>
    </row>
    <row r="380" spans="1:21" ht="15.75" thickBot="1" x14ac:dyDescent="0.3">
      <c r="A380" s="41" t="s">
        <v>311</v>
      </c>
      <c r="B380" s="60">
        <f t="shared" si="271"/>
        <v>0</v>
      </c>
      <c r="C380" s="55"/>
      <c r="D380" s="49">
        <f t="shared" si="272"/>
        <v>0</v>
      </c>
      <c r="E380" s="49">
        <f>Parametrit!$B$4-2024</f>
        <v>0</v>
      </c>
      <c r="F380" s="55"/>
      <c r="G380" s="55"/>
      <c r="H380" s="104" t="str">
        <f>IF('Investoinnit ennen 2024'!G380&gt;0,'Investoinnit ennen 2024'!G380,"")</f>
        <v/>
      </c>
      <c r="I380" s="57">
        <f t="shared" si="273"/>
        <v>0</v>
      </c>
      <c r="J380" s="49">
        <f t="shared" si="274"/>
        <v>0</v>
      </c>
      <c r="K380" s="49">
        <f t="shared" si="275"/>
        <v>0</v>
      </c>
      <c r="L380" s="49">
        <f t="shared" si="276"/>
        <v>0</v>
      </c>
      <c r="M380" s="50" cm="1">
        <f t="array" ref="M380">ROUND('Investoinnit ennen 2024'!K380*(Parametrit!$B$8/Parametrit!$B$7),_xlfn.IFS('2024'!U380=100,-2,'2024'!U380=10,-1))</f>
        <v>56900</v>
      </c>
      <c r="N380" s="50"/>
      <c r="O380" s="49"/>
      <c r="P380" s="49"/>
      <c r="Q380" s="52">
        <v>40</v>
      </c>
      <c r="R380" s="52">
        <v>50</v>
      </c>
      <c r="S380" s="31" t="str">
        <f t="shared" si="277"/>
        <v>OK</v>
      </c>
      <c r="U380">
        <v>100</v>
      </c>
    </row>
    <row r="381" spans="1:21" ht="15.75" thickBot="1" x14ac:dyDescent="0.3">
      <c r="A381" s="41" t="s">
        <v>312</v>
      </c>
      <c r="B381" s="60">
        <f t="shared" si="271"/>
        <v>0</v>
      </c>
      <c r="C381" s="55"/>
      <c r="D381" s="49">
        <f t="shared" si="272"/>
        <v>0</v>
      </c>
      <c r="E381" s="49">
        <f>Parametrit!$B$4-2024</f>
        <v>0</v>
      </c>
      <c r="F381" s="55"/>
      <c r="G381" s="55"/>
      <c r="H381" s="104" t="str">
        <f>IF('Investoinnit ennen 2024'!G381&gt;0,'Investoinnit ennen 2024'!G381,"")</f>
        <v/>
      </c>
      <c r="I381" s="57">
        <f t="shared" si="273"/>
        <v>0</v>
      </c>
      <c r="J381" s="49">
        <f t="shared" si="274"/>
        <v>0</v>
      </c>
      <c r="K381" s="49">
        <f t="shared" si="275"/>
        <v>0</v>
      </c>
      <c r="L381" s="49">
        <f t="shared" si="276"/>
        <v>0</v>
      </c>
      <c r="M381" s="50" cm="1">
        <f t="array" ref="M381">ROUND('Investoinnit ennen 2024'!K381*(Parametrit!$B$8/Parametrit!$B$7),_xlfn.IFS('2024'!U381=100,-2,'2024'!U381=10,-1))</f>
        <v>225000</v>
      </c>
      <c r="N381" s="50"/>
      <c r="O381" s="49"/>
      <c r="P381" s="49"/>
      <c r="Q381" s="52">
        <v>40</v>
      </c>
      <c r="R381" s="52">
        <v>50</v>
      </c>
      <c r="S381" s="31" t="str">
        <f t="shared" si="277"/>
        <v>OK</v>
      </c>
      <c r="U381">
        <v>100</v>
      </c>
    </row>
    <row r="382" spans="1:21" ht="15.75" thickBot="1" x14ac:dyDescent="0.3">
      <c r="A382" s="41" t="s">
        <v>313</v>
      </c>
      <c r="B382" s="60">
        <f t="shared" si="271"/>
        <v>0</v>
      </c>
      <c r="C382" s="55"/>
      <c r="D382" s="49">
        <f t="shared" si="272"/>
        <v>0</v>
      </c>
      <c r="E382" s="49">
        <f>Parametrit!$B$4-2024</f>
        <v>0</v>
      </c>
      <c r="F382" s="55"/>
      <c r="G382" s="55"/>
      <c r="H382" s="104" t="str">
        <f>IF('Investoinnit ennen 2024'!G382&gt;0,'Investoinnit ennen 2024'!G382,"")</f>
        <v/>
      </c>
      <c r="I382" s="57">
        <f t="shared" si="273"/>
        <v>0</v>
      </c>
      <c r="J382" s="49">
        <f t="shared" si="274"/>
        <v>0</v>
      </c>
      <c r="K382" s="49">
        <f t="shared" si="275"/>
        <v>0</v>
      </c>
      <c r="L382" s="49">
        <f t="shared" si="276"/>
        <v>0</v>
      </c>
      <c r="M382" s="50" cm="1">
        <f t="array" ref="M382">ROUND('Investoinnit ennen 2024'!K382*(Parametrit!$B$8/Parametrit!$B$7),_xlfn.IFS('2024'!U382=100,-2,'2024'!U382=10,-1))</f>
        <v>61000</v>
      </c>
      <c r="N382" s="50"/>
      <c r="O382" s="49"/>
      <c r="P382" s="49"/>
      <c r="Q382" s="52">
        <v>40</v>
      </c>
      <c r="R382" s="52">
        <v>50</v>
      </c>
      <c r="S382" s="31" t="str">
        <f t="shared" si="277"/>
        <v>OK</v>
      </c>
      <c r="U382">
        <v>100</v>
      </c>
    </row>
    <row r="383" spans="1:21" ht="15.75" thickBot="1" x14ac:dyDescent="0.3">
      <c r="A383" s="42" t="s">
        <v>314</v>
      </c>
      <c r="B383" s="60">
        <f t="shared" si="271"/>
        <v>0</v>
      </c>
      <c r="C383" s="55"/>
      <c r="D383" s="49">
        <f t="shared" si="272"/>
        <v>0</v>
      </c>
      <c r="E383" s="49">
        <f>Parametrit!$B$4-2024</f>
        <v>0</v>
      </c>
      <c r="F383" s="55"/>
      <c r="G383" s="55"/>
      <c r="H383" s="104" t="str">
        <f>IF('Investoinnit ennen 2024'!G383&gt;0,'Investoinnit ennen 2024'!G383,"")</f>
        <v/>
      </c>
      <c r="I383" s="57">
        <f t="shared" si="273"/>
        <v>0</v>
      </c>
      <c r="J383" s="49">
        <f t="shared" si="274"/>
        <v>0</v>
      </c>
      <c r="K383" s="49">
        <f t="shared" si="275"/>
        <v>0</v>
      </c>
      <c r="L383" s="49">
        <f t="shared" si="276"/>
        <v>0</v>
      </c>
      <c r="M383" s="50" cm="1">
        <f t="array" ref="M383">ROUND('Investoinnit ennen 2024'!K383*(Parametrit!$B$8/Parametrit!$B$7),_xlfn.IFS('2024'!U383=100,-2,'2024'!U383=10,-1))</f>
        <v>132900</v>
      </c>
      <c r="N383" s="50"/>
      <c r="O383" s="49"/>
      <c r="P383" s="49"/>
      <c r="Q383" s="52">
        <v>40</v>
      </c>
      <c r="R383" s="52">
        <v>50</v>
      </c>
      <c r="S383" s="31" t="str">
        <f t="shared" si="277"/>
        <v>OK</v>
      </c>
      <c r="U383">
        <v>100</v>
      </c>
    </row>
    <row r="384" spans="1:21" ht="15.75" thickBot="1" x14ac:dyDescent="0.3">
      <c r="A384" s="38" t="s">
        <v>315</v>
      </c>
      <c r="B384" s="60">
        <f t="shared" si="271"/>
        <v>0</v>
      </c>
      <c r="C384" s="55"/>
      <c r="D384" s="49">
        <f t="shared" si="272"/>
        <v>0</v>
      </c>
      <c r="E384" s="49">
        <f>Parametrit!$B$4-2024</f>
        <v>0</v>
      </c>
      <c r="F384" s="55"/>
      <c r="G384" s="55"/>
      <c r="H384" s="104" t="str">
        <f>IF('Investoinnit ennen 2024'!G384&gt;0,'Investoinnit ennen 2024'!G384,"")</f>
        <v/>
      </c>
      <c r="I384" s="57">
        <f t="shared" si="273"/>
        <v>0</v>
      </c>
      <c r="J384" s="49">
        <f t="shared" si="274"/>
        <v>0</v>
      </c>
      <c r="K384" s="49">
        <f t="shared" si="275"/>
        <v>0</v>
      </c>
      <c r="L384" s="49">
        <f t="shared" si="276"/>
        <v>0</v>
      </c>
      <c r="M384" s="50" cm="1">
        <f t="array" ref="M384">ROUND('Investoinnit ennen 2024'!K384*(Parametrit!$B$8/Parametrit!$B$7),_xlfn.IFS('2024'!U384=100,-2,'2024'!U384=10,-1))</f>
        <v>36400</v>
      </c>
      <c r="N384" s="50"/>
      <c r="O384" s="49"/>
      <c r="P384" s="49"/>
      <c r="Q384" s="52">
        <v>40</v>
      </c>
      <c r="R384" s="52">
        <v>50</v>
      </c>
      <c r="S384" s="31" t="str">
        <f t="shared" si="277"/>
        <v>OK</v>
      </c>
      <c r="U384">
        <v>100</v>
      </c>
    </row>
    <row r="385" spans="1:21" ht="15.75" thickBot="1" x14ac:dyDescent="0.3">
      <c r="A385" s="38" t="s">
        <v>316</v>
      </c>
      <c r="B385" s="60">
        <f t="shared" si="271"/>
        <v>0</v>
      </c>
      <c r="C385" s="55"/>
      <c r="D385" s="49">
        <f t="shared" si="272"/>
        <v>0</v>
      </c>
      <c r="E385" s="49">
        <f>Parametrit!$B$4-2024</f>
        <v>0</v>
      </c>
      <c r="F385" s="55"/>
      <c r="G385" s="55"/>
      <c r="H385" s="104" t="str">
        <f>IF('Investoinnit ennen 2024'!G385&gt;0,'Investoinnit ennen 2024'!G385,"")</f>
        <v/>
      </c>
      <c r="I385" s="57">
        <f t="shared" si="273"/>
        <v>0</v>
      </c>
      <c r="J385" s="49">
        <f t="shared" si="274"/>
        <v>0</v>
      </c>
      <c r="K385" s="49">
        <f t="shared" si="275"/>
        <v>0</v>
      </c>
      <c r="L385" s="49">
        <f t="shared" si="276"/>
        <v>0</v>
      </c>
      <c r="M385" s="50" cm="1">
        <f t="array" ref="M385">ROUND('Investoinnit ennen 2024'!K385*(Parametrit!$B$8/Parametrit!$B$7),_xlfn.IFS('2024'!U385=100,-2,'2024'!U385=10,-1))</f>
        <v>15700</v>
      </c>
      <c r="N385" s="50"/>
      <c r="O385" s="49"/>
      <c r="P385" s="49"/>
      <c r="Q385" s="52">
        <v>40</v>
      </c>
      <c r="R385" s="52">
        <v>50</v>
      </c>
      <c r="S385" s="31" t="str">
        <f t="shared" si="277"/>
        <v>OK</v>
      </c>
      <c r="U385">
        <v>100</v>
      </c>
    </row>
    <row r="386" spans="1:21" ht="15.75" thickBot="1" x14ac:dyDescent="0.3">
      <c r="A386" s="39" t="s">
        <v>317</v>
      </c>
      <c r="B386" s="30"/>
      <c r="C386" s="101"/>
      <c r="D386" s="32"/>
      <c r="E386" s="32"/>
      <c r="F386" s="101"/>
      <c r="G386" s="101"/>
      <c r="H386" s="105"/>
      <c r="M386" s="19"/>
      <c r="N386" s="19"/>
      <c r="O386" s="22"/>
      <c r="P386" s="22"/>
      <c r="Q386" s="18"/>
      <c r="R386" s="18"/>
      <c r="S386"/>
    </row>
    <row r="387" spans="1:21" ht="15.75" thickBot="1" x14ac:dyDescent="0.3">
      <c r="A387" s="38" t="s">
        <v>318</v>
      </c>
      <c r="B387" s="60">
        <f t="shared" ref="B387:B388" si="278">F387-G387</f>
        <v>0</v>
      </c>
      <c r="C387" s="55"/>
      <c r="D387" s="49">
        <f t="shared" ref="D387:D388" si="279">B387*C387/100</f>
        <v>0</v>
      </c>
      <c r="E387" s="49">
        <f>Parametrit!$B$4-2024</f>
        <v>0</v>
      </c>
      <c r="F387" s="55"/>
      <c r="G387" s="55"/>
      <c r="H387" s="104" t="str">
        <f>IF('Investoinnit ennen 2024'!G387&gt;0,'Investoinnit ennen 2024'!G387,"")</f>
        <v/>
      </c>
      <c r="I387" s="57">
        <f>IF(N387="",(D387*(M387+O387))/1000,(D387*(N387+P387))/1000)</f>
        <v>0</v>
      </c>
      <c r="J387" s="49">
        <f t="shared" ref="J387:J388" si="280">IF(D387=0,0,I387*(1-E387/H387))</f>
        <v>0</v>
      </c>
      <c r="K387" s="49">
        <f t="shared" ref="K387:K388" si="281">IF(I387=0,0,I387/H387)</f>
        <v>0</v>
      </c>
      <c r="L387" s="49">
        <f>IF(N387="",(F387*(C387/100)*(M387+O387))/1000,(F387*(C387/100)*(N387+P387)/1000))</f>
        <v>0</v>
      </c>
      <c r="M387" s="50" cm="1">
        <f t="array" ref="M387">ROUND('Investoinnit ennen 2024'!K387*(Parametrit!$B$8/Parametrit!$B$7),_xlfn.IFS('2024'!U387=100,-2,'2024'!U387=10,-1))</f>
        <v>24600</v>
      </c>
      <c r="N387" s="50"/>
      <c r="O387" s="49"/>
      <c r="P387" s="49"/>
      <c r="Q387" s="52">
        <v>40</v>
      </c>
      <c r="R387" s="52">
        <v>50</v>
      </c>
      <c r="S387" s="31" t="str">
        <f>IF(AND(B387&gt;0,C387=""),"Ilmoita tuella rahoitettu osuus",IF(C387&gt;100,"Tuella rahoitettu osuus ei voi olla yli 100",IF(AND(B387&gt;0,H387=""),"Pitoaika puuttuu",IF(E387&gt;H387,"Keski-ikä ei voi olla suurempi kuin pitoaika",IF(AND(B387&gt;0,E387=""),"Keski-ikä puuttuu",IF(AND(B387&gt;0,OR(H387&lt;Q387,H387&gt;R387)),"Syötetty pitoaika ei ole pitoaikavälin sisällä","OK"))))))</f>
        <v>OK</v>
      </c>
      <c r="U387">
        <v>100</v>
      </c>
    </row>
    <row r="388" spans="1:21" ht="15.75" thickBot="1" x14ac:dyDescent="0.3">
      <c r="A388" s="38" t="s">
        <v>319</v>
      </c>
      <c r="B388" s="60">
        <f t="shared" si="278"/>
        <v>0</v>
      </c>
      <c r="C388" s="55"/>
      <c r="D388" s="49">
        <f t="shared" si="279"/>
        <v>0</v>
      </c>
      <c r="E388" s="49">
        <f>Parametrit!$B$4-2024</f>
        <v>0</v>
      </c>
      <c r="F388" s="55"/>
      <c r="G388" s="55"/>
      <c r="H388" s="104" t="str">
        <f>IF('Investoinnit ennen 2024'!G388&gt;0,'Investoinnit ennen 2024'!G388,"")</f>
        <v/>
      </c>
      <c r="I388" s="57">
        <f>IF(N388="",(D388*(M388+O388))/1000,(D388*(N388+P388))/1000)</f>
        <v>0</v>
      </c>
      <c r="J388" s="49">
        <f t="shared" si="280"/>
        <v>0</v>
      </c>
      <c r="K388" s="49">
        <f t="shared" si="281"/>
        <v>0</v>
      </c>
      <c r="L388" s="49">
        <f>IF(N388="",(F388*(C388/100)*(M388+O388))/1000,(F388*(C388/100)*(N388+P388)/1000))</f>
        <v>0</v>
      </c>
      <c r="M388" s="50" cm="1">
        <f t="array" ref="M388">ROUND('Investoinnit ennen 2024'!K388*(Parametrit!$B$8/Parametrit!$B$7),_xlfn.IFS('2024'!U388=100,-2,'2024'!U388=10,-1))</f>
        <v>26400</v>
      </c>
      <c r="N388" s="50"/>
      <c r="O388" s="49"/>
      <c r="P388" s="49"/>
      <c r="Q388" s="52">
        <v>20</v>
      </c>
      <c r="R388" s="52">
        <v>30</v>
      </c>
      <c r="S388" s="31" t="str">
        <f>IF(AND(B388&gt;0,C388=""),"Ilmoita tuella rahoitettu osuus",IF(C388&gt;100,"Tuella rahoitettu osuus ei voi olla yli 100",IF(AND(B388&gt;0,H388=""),"Pitoaika puuttuu",IF(E388&gt;H388,"Keski-ikä ei voi olla suurempi kuin pitoaika",IF(AND(B388&gt;0,E388=""),"Keski-ikä puuttuu",IF(AND(B388&gt;0,OR(H388&lt;Q388,H388&gt;R388)),"Syötetty pitoaika ei ole pitoaikavälin sisällä","OK"))))))</f>
        <v>OK</v>
      </c>
      <c r="U388">
        <v>100</v>
      </c>
    </row>
    <row r="389" spans="1:21" ht="15.75" thickBot="1" x14ac:dyDescent="0.3">
      <c r="A389" s="6" t="s">
        <v>320</v>
      </c>
      <c r="B389" s="30"/>
      <c r="C389" s="101"/>
      <c r="D389" s="32"/>
      <c r="E389" s="32"/>
      <c r="F389" s="101"/>
      <c r="G389" s="101"/>
      <c r="H389" s="105"/>
      <c r="M389" s="24"/>
      <c r="N389" s="24"/>
      <c r="O389" s="22"/>
      <c r="P389" s="22"/>
      <c r="Q389" s="24"/>
      <c r="R389" s="24"/>
      <c r="S389"/>
    </row>
    <row r="390" spans="1:21" ht="15.75" thickBot="1" x14ac:dyDescent="0.3">
      <c r="A390" s="38" t="s">
        <v>321</v>
      </c>
      <c r="B390" s="60">
        <f t="shared" ref="B390:B392" si="282">F390-G390</f>
        <v>0</v>
      </c>
      <c r="C390" s="55"/>
      <c r="D390" s="49">
        <f t="shared" ref="D390:D392" si="283">B390*C390/100</f>
        <v>0</v>
      </c>
      <c r="E390" s="49">
        <f>Parametrit!$B$4-2024</f>
        <v>0</v>
      </c>
      <c r="F390" s="55"/>
      <c r="G390" s="55"/>
      <c r="H390" s="104" t="str">
        <f>IF('Investoinnit ennen 2024'!G390&gt;0,'Investoinnit ennen 2024'!G390,"")</f>
        <v/>
      </c>
      <c r="I390" s="57">
        <f>IF(N390="",(D390*(M390+O390))/1000,(D390*(N390+P390))/1000)</f>
        <v>0</v>
      </c>
      <c r="J390" s="49">
        <f t="shared" ref="J390:J392" si="284">IF(D390=0,0,I390*(1-E390/H390))</f>
        <v>0</v>
      </c>
      <c r="K390" s="49">
        <f t="shared" ref="K390:K392" si="285">IF(I390=0,0,I390/H390)</f>
        <v>0</v>
      </c>
      <c r="L390" s="49">
        <f>IF(N390="",(F390*(C390/100)*(M390+O390))/1000,(F390*(C390/100)*(N390+P390)/1000))</f>
        <v>0</v>
      </c>
      <c r="M390" s="50" cm="1">
        <f t="array" ref="M390">ROUND('Investoinnit ennen 2024'!K390*(Parametrit!$B$8/Parametrit!$B$7),_xlfn.IFS('2024'!U390=100,-2,'2024'!U390=10,-1))</f>
        <v>40200</v>
      </c>
      <c r="N390" s="50"/>
      <c r="O390" s="49"/>
      <c r="P390" s="49"/>
      <c r="Q390" s="52">
        <v>20</v>
      </c>
      <c r="R390" s="52">
        <v>30</v>
      </c>
      <c r="S390" s="31" t="str">
        <f>IF(AND(B390&gt;0,C390=""),"Ilmoita tuella rahoitettu osuus",IF(C390&gt;100,"Tuella rahoitettu osuus ei voi olla yli 100",IF(AND(B390&gt;0,H390=""),"Pitoaika puuttuu",IF(E390&gt;H390,"Keski-ikä ei voi olla suurempi kuin pitoaika",IF(AND(B390&gt;0,E390=""),"Keski-ikä puuttuu",IF(AND(B390&gt;0,OR(H390&lt;Q390,H390&gt;R390)),"Syötetty pitoaika ei ole pitoaikavälin sisällä","OK"))))))</f>
        <v>OK</v>
      </c>
      <c r="U390">
        <v>100</v>
      </c>
    </row>
    <row r="391" spans="1:21" ht="15.75" thickBot="1" x14ac:dyDescent="0.3">
      <c r="A391" s="38" t="s">
        <v>322</v>
      </c>
      <c r="B391" s="60">
        <f t="shared" si="282"/>
        <v>0</v>
      </c>
      <c r="C391" s="55"/>
      <c r="D391" s="49">
        <f t="shared" si="283"/>
        <v>0</v>
      </c>
      <c r="E391" s="49">
        <f>Parametrit!$B$4-2024</f>
        <v>0</v>
      </c>
      <c r="F391" s="55"/>
      <c r="G391" s="55"/>
      <c r="H391" s="104" t="str">
        <f>IF('Investoinnit ennen 2024'!G391&gt;0,'Investoinnit ennen 2024'!G391,"")</f>
        <v/>
      </c>
      <c r="I391" s="57">
        <f>IF(N391="",(D391*(M391+O391))/1000,(D391*(N391+P391))/1000)</f>
        <v>0</v>
      </c>
      <c r="J391" s="49">
        <f t="shared" si="284"/>
        <v>0</v>
      </c>
      <c r="K391" s="49">
        <f t="shared" si="285"/>
        <v>0</v>
      </c>
      <c r="L391" s="49">
        <f>IF(N391="",(F391*(C391/100)*(M391+O391))/1000,(F391*(C391/100)*(N391+P391)/1000))</f>
        <v>0</v>
      </c>
      <c r="M391" s="50" cm="1">
        <f t="array" ref="M391">ROUND('Investoinnit ennen 2024'!K391*(Parametrit!$B$8/Parametrit!$B$7),_xlfn.IFS('2024'!U391=100,-2,'2024'!U391=10,-1))</f>
        <v>67400</v>
      </c>
      <c r="N391" s="50"/>
      <c r="O391" s="49"/>
      <c r="P391" s="49"/>
      <c r="Q391" s="52">
        <v>20</v>
      </c>
      <c r="R391" s="52">
        <v>30</v>
      </c>
      <c r="S391" s="31" t="str">
        <f>IF(AND(B391&gt;0,C391=""),"Ilmoita tuella rahoitettu osuus",IF(C391&gt;100,"Tuella rahoitettu osuus ei voi olla yli 100",IF(AND(B391&gt;0,H391=""),"Pitoaika puuttuu",IF(E391&gt;H391,"Keski-ikä ei voi olla suurempi kuin pitoaika",IF(AND(B391&gt;0,E391=""),"Keski-ikä puuttuu",IF(AND(B391&gt;0,OR(H391&lt;Q391,H391&gt;R391)),"Syötetty pitoaika ei ole pitoaikavälin sisällä","OK"))))))</f>
        <v>OK</v>
      </c>
      <c r="U391">
        <v>100</v>
      </c>
    </row>
    <row r="392" spans="1:21" ht="15.75" thickBot="1" x14ac:dyDescent="0.3">
      <c r="A392" s="38" t="s">
        <v>323</v>
      </c>
      <c r="B392" s="60">
        <f t="shared" si="282"/>
        <v>0</v>
      </c>
      <c r="C392" s="55"/>
      <c r="D392" s="49">
        <f t="shared" si="283"/>
        <v>0</v>
      </c>
      <c r="E392" s="49">
        <f>Parametrit!$B$4-2024</f>
        <v>0</v>
      </c>
      <c r="F392" s="55"/>
      <c r="G392" s="55"/>
      <c r="H392" s="104" t="str">
        <f>IF('Investoinnit ennen 2024'!G392&gt;0,'Investoinnit ennen 2024'!G392,"")</f>
        <v/>
      </c>
      <c r="I392" s="57">
        <f>IF(N392="",(D392*(M392+O392))/1000,(D392*(N392+P392))/1000)</f>
        <v>0</v>
      </c>
      <c r="J392" s="49">
        <f t="shared" si="284"/>
        <v>0</v>
      </c>
      <c r="K392" s="49">
        <f t="shared" si="285"/>
        <v>0</v>
      </c>
      <c r="L392" s="49">
        <f>IF(N392="",(F392*(C392/100)*(M392+O392))/1000,(F392*(C392/100)*(N392+P392)/1000))</f>
        <v>0</v>
      </c>
      <c r="M392" s="50" cm="1">
        <f t="array" ref="M392">ROUND('Investoinnit ennen 2024'!K392*(Parametrit!$B$8/Parametrit!$B$7),_xlfn.IFS('2024'!U392=100,-2,'2024'!U392=10,-1))</f>
        <v>30100</v>
      </c>
      <c r="N392" s="50"/>
      <c r="O392" s="49"/>
      <c r="P392" s="49"/>
      <c r="Q392" s="52">
        <v>20</v>
      </c>
      <c r="R392" s="52">
        <v>30</v>
      </c>
      <c r="S392" s="31" t="str">
        <f>IF(AND(B392&gt;0,C392=""),"Ilmoita tuella rahoitettu osuus",IF(C392&gt;100,"Tuella rahoitettu osuus ei voi olla yli 100",IF(AND(B392&gt;0,H392=""),"Pitoaika puuttuu",IF(E392&gt;H392,"Keski-ikä ei voi olla suurempi kuin pitoaika",IF(AND(B392&gt;0,E392=""),"Keski-ikä puuttuu",IF(AND(B392&gt;0,OR(H392&lt;Q392,H392&gt;R392)),"Syötetty pitoaika ei ole pitoaikavälin sisällä","OK"))))))</f>
        <v>OK</v>
      </c>
      <c r="U392">
        <v>100</v>
      </c>
    </row>
    <row r="393" spans="1:21" ht="15.75" thickBot="1" x14ac:dyDescent="0.3">
      <c r="A393" s="10" t="s">
        <v>324</v>
      </c>
      <c r="B393" s="30"/>
      <c r="C393" s="101"/>
      <c r="D393" s="32"/>
      <c r="E393" s="32"/>
      <c r="F393" s="101"/>
      <c r="G393" s="101"/>
      <c r="H393" s="105"/>
      <c r="M393" s="23"/>
      <c r="N393" s="23"/>
      <c r="O393" s="22"/>
      <c r="P393" s="22"/>
      <c r="Q393" s="23"/>
      <c r="R393" s="23"/>
      <c r="S393"/>
    </row>
    <row r="394" spans="1:21" ht="15.75" thickBot="1" x14ac:dyDescent="0.3">
      <c r="A394" s="6" t="s">
        <v>325</v>
      </c>
      <c r="B394" s="30"/>
      <c r="C394" s="101"/>
      <c r="D394" s="32"/>
      <c r="E394" s="32"/>
      <c r="F394" s="101"/>
      <c r="G394" s="101"/>
      <c r="H394" s="105"/>
      <c r="M394" s="24"/>
      <c r="N394" s="24"/>
      <c r="O394" s="22"/>
      <c r="P394" s="22"/>
      <c r="Q394" s="24"/>
      <c r="R394" s="24"/>
      <c r="S394"/>
    </row>
    <row r="395" spans="1:21" ht="15.75" thickBot="1" x14ac:dyDescent="0.3">
      <c r="A395" s="40" t="s">
        <v>326</v>
      </c>
      <c r="B395" s="60">
        <f t="shared" ref="B395:B401" si="286">F395-G395</f>
        <v>0</v>
      </c>
      <c r="C395" s="55"/>
      <c r="D395" s="49">
        <f t="shared" ref="D395:D401" si="287">B395*C395/100</f>
        <v>0</v>
      </c>
      <c r="E395" s="49">
        <f>Parametrit!$B$4-2024</f>
        <v>0</v>
      </c>
      <c r="F395" s="55"/>
      <c r="G395" s="55"/>
      <c r="H395" s="104" t="str">
        <f>IF('Investoinnit ennen 2024'!G395&gt;0,'Investoinnit ennen 2024'!G395,"")</f>
        <v/>
      </c>
      <c r="I395" s="57">
        <f t="shared" ref="I395:I401" si="288">IF(N395="",(D395*(M395+O395))/1000,(D395*(N395+P395))/1000)</f>
        <v>0</v>
      </c>
      <c r="J395" s="49">
        <f t="shared" ref="J395:J401" si="289">IF(D395=0,0,I395*(1-E395/H395))</f>
        <v>0</v>
      </c>
      <c r="K395" s="49">
        <f t="shared" ref="K395:K401" si="290">IF(I395=0,0,I395/H395)</f>
        <v>0</v>
      </c>
      <c r="L395" s="49">
        <f t="shared" ref="L395:L401" si="291">IF(N395="",(F395*(C395/100)*(M395+O395))/1000,(F395*(C395/100)*(N395+P395)/1000))</f>
        <v>0</v>
      </c>
      <c r="M395" s="50" cm="1">
        <f t="array" ref="M395">ROUND('Investoinnit ennen 2024'!K395*(Parametrit!$B$8/Parametrit!$B$7),_xlfn.IFS('2024'!U395=100,-2,'2024'!U395=10,-1))</f>
        <v>245600</v>
      </c>
      <c r="N395" s="50"/>
      <c r="O395" s="49"/>
      <c r="P395" s="49"/>
      <c r="Q395" s="52">
        <v>40</v>
      </c>
      <c r="R395" s="52">
        <v>50</v>
      </c>
      <c r="S395" s="31" t="str">
        <f t="shared" ref="S395:S401" si="292">IF(AND(B395&gt;0,C395=""),"Ilmoita tuella rahoitettu osuus",IF(C395&gt;100,"Tuella rahoitettu osuus ei voi olla yli 100",IF(AND(B395&gt;0,H395=""),"Pitoaika puuttuu",IF(E395&gt;H395,"Keski-ikä ei voi olla suurempi kuin pitoaika",IF(AND(B395&gt;0,E395=""),"Keski-ikä puuttuu",IF(AND(B395&gt;0,OR(H395&lt;Q395,H395&gt;R395)),"Syötetty pitoaika ei ole pitoaikavälin sisällä","OK"))))))</f>
        <v>OK</v>
      </c>
      <c r="U395">
        <v>100</v>
      </c>
    </row>
    <row r="396" spans="1:21" ht="15.75" thickBot="1" x14ac:dyDescent="0.3">
      <c r="A396" s="41" t="s">
        <v>327</v>
      </c>
      <c r="B396" s="60">
        <f t="shared" si="286"/>
        <v>0</v>
      </c>
      <c r="C396" s="55"/>
      <c r="D396" s="49">
        <f t="shared" si="287"/>
        <v>0</v>
      </c>
      <c r="E396" s="49">
        <f>Parametrit!$B$4-2024</f>
        <v>0</v>
      </c>
      <c r="F396" s="55"/>
      <c r="G396" s="55"/>
      <c r="H396" s="104" t="str">
        <f>IF('Investoinnit ennen 2024'!G396&gt;0,'Investoinnit ennen 2024'!G396,"")</f>
        <v/>
      </c>
      <c r="I396" s="57">
        <f t="shared" si="288"/>
        <v>0</v>
      </c>
      <c r="J396" s="49">
        <f t="shared" si="289"/>
        <v>0</v>
      </c>
      <c r="K396" s="49">
        <f t="shared" si="290"/>
        <v>0</v>
      </c>
      <c r="L396" s="49">
        <f t="shared" si="291"/>
        <v>0</v>
      </c>
      <c r="M396" s="50" cm="1">
        <f t="array" ref="M396">ROUND('Investoinnit ennen 2024'!K396*(Parametrit!$B$8/Parametrit!$B$7),_xlfn.IFS('2024'!U396=100,-2,'2024'!U396=10,-1))</f>
        <v>68500</v>
      </c>
      <c r="N396" s="50"/>
      <c r="O396" s="49"/>
      <c r="P396" s="49"/>
      <c r="Q396" s="52">
        <v>40</v>
      </c>
      <c r="R396" s="52">
        <v>50</v>
      </c>
      <c r="S396" s="31" t="str">
        <f t="shared" si="292"/>
        <v>OK</v>
      </c>
      <c r="U396">
        <v>100</v>
      </c>
    </row>
    <row r="397" spans="1:21" ht="15.75" thickBot="1" x14ac:dyDescent="0.3">
      <c r="A397" s="41" t="s">
        <v>328</v>
      </c>
      <c r="B397" s="60">
        <f t="shared" si="286"/>
        <v>0</v>
      </c>
      <c r="C397" s="55"/>
      <c r="D397" s="49">
        <f t="shared" si="287"/>
        <v>0</v>
      </c>
      <c r="E397" s="49">
        <f>Parametrit!$B$4-2024</f>
        <v>0</v>
      </c>
      <c r="F397" s="55"/>
      <c r="G397" s="55"/>
      <c r="H397" s="104" t="str">
        <f>IF('Investoinnit ennen 2024'!G397&gt;0,'Investoinnit ennen 2024'!G397,"")</f>
        <v/>
      </c>
      <c r="I397" s="57">
        <f t="shared" si="288"/>
        <v>0</v>
      </c>
      <c r="J397" s="49">
        <f t="shared" si="289"/>
        <v>0</v>
      </c>
      <c r="K397" s="49">
        <f t="shared" si="290"/>
        <v>0</v>
      </c>
      <c r="L397" s="49">
        <f t="shared" si="291"/>
        <v>0</v>
      </c>
      <c r="M397" s="50" cm="1">
        <f t="array" ref="M397">ROUND('Investoinnit ennen 2024'!K397*(Parametrit!$B$8/Parametrit!$B$7),_xlfn.IFS('2024'!U397=100,-2,'2024'!U397=10,-1))</f>
        <v>271000</v>
      </c>
      <c r="N397" s="50"/>
      <c r="O397" s="49"/>
      <c r="P397" s="49"/>
      <c r="Q397" s="52">
        <v>40</v>
      </c>
      <c r="R397" s="52">
        <v>50</v>
      </c>
      <c r="S397" s="31" t="str">
        <f t="shared" si="292"/>
        <v>OK</v>
      </c>
      <c r="U397">
        <v>100</v>
      </c>
    </row>
    <row r="398" spans="1:21" ht="15.75" thickBot="1" x14ac:dyDescent="0.3">
      <c r="A398" s="41" t="s">
        <v>329</v>
      </c>
      <c r="B398" s="60">
        <f t="shared" si="286"/>
        <v>0</v>
      </c>
      <c r="C398" s="55"/>
      <c r="D398" s="49">
        <f t="shared" si="287"/>
        <v>0</v>
      </c>
      <c r="E398" s="49">
        <f>Parametrit!$B$4-2024</f>
        <v>0</v>
      </c>
      <c r="F398" s="55"/>
      <c r="G398" s="55"/>
      <c r="H398" s="104" t="str">
        <f>IF('Investoinnit ennen 2024'!G398&gt;0,'Investoinnit ennen 2024'!G398,"")</f>
        <v/>
      </c>
      <c r="I398" s="57">
        <f t="shared" si="288"/>
        <v>0</v>
      </c>
      <c r="J398" s="49">
        <f t="shared" si="289"/>
        <v>0</v>
      </c>
      <c r="K398" s="49">
        <f t="shared" si="290"/>
        <v>0</v>
      </c>
      <c r="L398" s="49">
        <f t="shared" si="291"/>
        <v>0</v>
      </c>
      <c r="M398" s="50" cm="1">
        <f t="array" ref="M398">ROUND('Investoinnit ennen 2024'!K398*(Parametrit!$B$8/Parametrit!$B$7),_xlfn.IFS('2024'!U398=100,-2,'2024'!U398=10,-1))</f>
        <v>75600</v>
      </c>
      <c r="N398" s="50"/>
      <c r="O398" s="49"/>
      <c r="P398" s="49"/>
      <c r="Q398" s="52">
        <v>40</v>
      </c>
      <c r="R398" s="52">
        <v>50</v>
      </c>
      <c r="S398" s="31" t="str">
        <f t="shared" si="292"/>
        <v>OK</v>
      </c>
      <c r="U398">
        <v>100</v>
      </c>
    </row>
    <row r="399" spans="1:21" ht="15.75" thickBot="1" x14ac:dyDescent="0.3">
      <c r="A399" s="42" t="s">
        <v>330</v>
      </c>
      <c r="B399" s="60">
        <f t="shared" si="286"/>
        <v>0</v>
      </c>
      <c r="C399" s="55"/>
      <c r="D399" s="49">
        <f t="shared" si="287"/>
        <v>0</v>
      </c>
      <c r="E399" s="49">
        <f>Parametrit!$B$4-2024</f>
        <v>0</v>
      </c>
      <c r="F399" s="55"/>
      <c r="G399" s="55"/>
      <c r="H399" s="104" t="str">
        <f>IF('Investoinnit ennen 2024'!G399&gt;0,'Investoinnit ennen 2024'!G399,"")</f>
        <v/>
      </c>
      <c r="I399" s="57">
        <f t="shared" si="288"/>
        <v>0</v>
      </c>
      <c r="J399" s="49">
        <f t="shared" si="289"/>
        <v>0</v>
      </c>
      <c r="K399" s="49">
        <f t="shared" si="290"/>
        <v>0</v>
      </c>
      <c r="L399" s="49">
        <f t="shared" si="291"/>
        <v>0</v>
      </c>
      <c r="M399" s="50" cm="1">
        <f t="array" ref="M399">ROUND('Investoinnit ennen 2024'!K399*(Parametrit!$B$8/Parametrit!$B$7),_xlfn.IFS('2024'!U399=100,-2,'2024'!U399=10,-1))</f>
        <v>190700</v>
      </c>
      <c r="N399" s="50"/>
      <c r="O399" s="49"/>
      <c r="P399" s="49"/>
      <c r="Q399" s="52">
        <v>40</v>
      </c>
      <c r="R399" s="52">
        <v>50</v>
      </c>
      <c r="S399" s="31" t="str">
        <f t="shared" si="292"/>
        <v>OK</v>
      </c>
      <c r="U399">
        <v>100</v>
      </c>
    </row>
    <row r="400" spans="1:21" ht="15.75" thickBot="1" x14ac:dyDescent="0.3">
      <c r="A400" s="38" t="s">
        <v>315</v>
      </c>
      <c r="B400" s="60">
        <f t="shared" si="286"/>
        <v>0</v>
      </c>
      <c r="C400" s="55"/>
      <c r="D400" s="49">
        <f t="shared" si="287"/>
        <v>0</v>
      </c>
      <c r="E400" s="49">
        <f>Parametrit!$B$4-2024</f>
        <v>0</v>
      </c>
      <c r="F400" s="55"/>
      <c r="G400" s="55"/>
      <c r="H400" s="104" t="str">
        <f>IF('Investoinnit ennen 2024'!G400&gt;0,'Investoinnit ennen 2024'!G400,"")</f>
        <v/>
      </c>
      <c r="I400" s="57">
        <f t="shared" si="288"/>
        <v>0</v>
      </c>
      <c r="J400" s="49">
        <f t="shared" si="289"/>
        <v>0</v>
      </c>
      <c r="K400" s="49">
        <f t="shared" si="290"/>
        <v>0</v>
      </c>
      <c r="L400" s="49">
        <f t="shared" si="291"/>
        <v>0</v>
      </c>
      <c r="M400" s="50" cm="1">
        <f t="array" ref="M400">ROUND('Investoinnit ennen 2024'!K400*(Parametrit!$B$8/Parametrit!$B$7),_xlfn.IFS('2024'!U400=100,-2,'2024'!U400=10,-1))</f>
        <v>40700</v>
      </c>
      <c r="N400" s="50"/>
      <c r="O400" s="49"/>
      <c r="P400" s="49"/>
      <c r="Q400" s="52">
        <v>40</v>
      </c>
      <c r="R400" s="52">
        <v>50</v>
      </c>
      <c r="S400" s="31" t="str">
        <f t="shared" si="292"/>
        <v>OK</v>
      </c>
      <c r="U400">
        <v>100</v>
      </c>
    </row>
    <row r="401" spans="1:21" ht="15.75" thickBot="1" x14ac:dyDescent="0.3">
      <c r="A401" s="38" t="s">
        <v>316</v>
      </c>
      <c r="B401" s="60">
        <f t="shared" si="286"/>
        <v>0</v>
      </c>
      <c r="C401" s="55"/>
      <c r="D401" s="49">
        <f t="shared" si="287"/>
        <v>0</v>
      </c>
      <c r="E401" s="49">
        <f>Parametrit!$B$4-2024</f>
        <v>0</v>
      </c>
      <c r="F401" s="55"/>
      <c r="G401" s="55"/>
      <c r="H401" s="104" t="str">
        <f>IF('Investoinnit ennen 2024'!G401&gt;0,'Investoinnit ennen 2024'!G401,"")</f>
        <v/>
      </c>
      <c r="I401" s="57">
        <f t="shared" si="288"/>
        <v>0</v>
      </c>
      <c r="J401" s="49">
        <f t="shared" si="289"/>
        <v>0</v>
      </c>
      <c r="K401" s="49">
        <f t="shared" si="290"/>
        <v>0</v>
      </c>
      <c r="L401" s="49">
        <f t="shared" si="291"/>
        <v>0</v>
      </c>
      <c r="M401" s="50" cm="1">
        <f t="array" ref="M401">ROUND('Investoinnit ennen 2024'!K401*(Parametrit!$B$8/Parametrit!$B$7),_xlfn.IFS('2024'!U401=100,-2,'2024'!U401=10,-1))</f>
        <v>31100</v>
      </c>
      <c r="N401" s="50"/>
      <c r="O401" s="49"/>
      <c r="P401" s="49"/>
      <c r="Q401" s="52">
        <v>40</v>
      </c>
      <c r="R401" s="52">
        <v>50</v>
      </c>
      <c r="S401" s="31" t="str">
        <f t="shared" si="292"/>
        <v>OK</v>
      </c>
      <c r="U401">
        <v>100</v>
      </c>
    </row>
    <row r="402" spans="1:21" ht="15.75" thickBot="1" x14ac:dyDescent="0.3">
      <c r="A402" s="39" t="s">
        <v>317</v>
      </c>
      <c r="B402" s="30"/>
      <c r="C402" s="101"/>
      <c r="D402" s="32"/>
      <c r="E402" s="32"/>
      <c r="F402" s="101"/>
      <c r="G402" s="101"/>
      <c r="H402" s="105"/>
      <c r="M402" s="19"/>
      <c r="N402" s="19"/>
      <c r="O402" s="22"/>
      <c r="P402" s="22"/>
      <c r="Q402" s="18"/>
      <c r="R402" s="18"/>
      <c r="S402"/>
    </row>
    <row r="403" spans="1:21" ht="15.75" thickBot="1" x14ac:dyDescent="0.3">
      <c r="A403" s="38" t="s">
        <v>318</v>
      </c>
      <c r="B403" s="60">
        <f t="shared" ref="B403:B404" si="293">F403-G403</f>
        <v>0</v>
      </c>
      <c r="C403" s="55"/>
      <c r="D403" s="49">
        <f t="shared" ref="D403:D404" si="294">B403*C403/100</f>
        <v>0</v>
      </c>
      <c r="E403" s="49">
        <f>Parametrit!$B$4-2024</f>
        <v>0</v>
      </c>
      <c r="F403" s="55"/>
      <c r="G403" s="55"/>
      <c r="H403" s="104" t="str">
        <f>IF('Investoinnit ennen 2024'!G403&gt;0,'Investoinnit ennen 2024'!G403,"")</f>
        <v/>
      </c>
      <c r="I403" s="57">
        <f>IF(N403="",(D403*(M403+O403))/1000,(D403*(N403+P403))/1000)</f>
        <v>0</v>
      </c>
      <c r="J403" s="49">
        <f t="shared" ref="J403:J404" si="295">IF(D403=0,0,I403*(1-E403/H403))</f>
        <v>0</v>
      </c>
      <c r="K403" s="49">
        <f t="shared" ref="K403:K404" si="296">IF(I403=0,0,I403/H403)</f>
        <v>0</v>
      </c>
      <c r="L403" s="49">
        <f>IF(N403="",(F403*(C403/100)*(M403+O403))/1000,(F403*(C403/100)*(N403+P403)/1000))</f>
        <v>0</v>
      </c>
      <c r="M403" s="50" cm="1">
        <f t="array" ref="M403">ROUND('Investoinnit ennen 2024'!K403*(Parametrit!$B$8/Parametrit!$B$7),_xlfn.IFS('2024'!U403=100,-2,'2024'!U403=10,-1))</f>
        <v>37500</v>
      </c>
      <c r="N403" s="50"/>
      <c r="O403" s="49"/>
      <c r="P403" s="49"/>
      <c r="Q403" s="52">
        <v>40</v>
      </c>
      <c r="R403" s="52">
        <v>50</v>
      </c>
      <c r="S403" s="31" t="str">
        <f>IF(AND(B403&gt;0,C403=""),"Ilmoita tuella rahoitettu osuus",IF(C403&gt;100,"Tuella rahoitettu osuus ei voi olla yli 100",IF(AND(B403&gt;0,H403=""),"Pitoaika puuttuu",IF(E403&gt;H403,"Keski-ikä ei voi olla suurempi kuin pitoaika",IF(AND(B403&gt;0,E403=""),"Keski-ikä puuttuu",IF(AND(B403&gt;0,OR(H403&lt;Q403,H403&gt;R403)),"Syötetty pitoaika ei ole pitoaikavälin sisällä","OK"))))))</f>
        <v>OK</v>
      </c>
      <c r="U403">
        <v>100</v>
      </c>
    </row>
    <row r="404" spans="1:21" ht="15.75" thickBot="1" x14ac:dyDescent="0.3">
      <c r="A404" s="38" t="s">
        <v>319</v>
      </c>
      <c r="B404" s="60">
        <f t="shared" si="293"/>
        <v>0</v>
      </c>
      <c r="C404" s="55"/>
      <c r="D404" s="49">
        <f t="shared" si="294"/>
        <v>0</v>
      </c>
      <c r="E404" s="49">
        <f>Parametrit!$B$4-2024</f>
        <v>0</v>
      </c>
      <c r="F404" s="55"/>
      <c r="G404" s="55"/>
      <c r="H404" s="104" t="str">
        <f>IF('Investoinnit ennen 2024'!G404&gt;0,'Investoinnit ennen 2024'!G404,"")</f>
        <v/>
      </c>
      <c r="I404" s="57">
        <f>IF(N404="",(D404*(M404+O404))/1000,(D404*(N404+P404))/1000)</f>
        <v>0</v>
      </c>
      <c r="J404" s="49">
        <f t="shared" si="295"/>
        <v>0</v>
      </c>
      <c r="K404" s="49">
        <f t="shared" si="296"/>
        <v>0</v>
      </c>
      <c r="L404" s="49">
        <f>IF(N404="",(F404*(C404/100)*(M404+O404))/1000,(F404*(C404/100)*(N404+P404)/1000))</f>
        <v>0</v>
      </c>
      <c r="M404" s="50" cm="1">
        <f t="array" ref="M404">ROUND('Investoinnit ennen 2024'!K404*(Parametrit!$B$8/Parametrit!$B$7),_xlfn.IFS('2024'!U404=100,-2,'2024'!U404=10,-1))</f>
        <v>26400</v>
      </c>
      <c r="N404" s="50"/>
      <c r="O404" s="49"/>
      <c r="P404" s="49"/>
      <c r="Q404" s="52">
        <v>20</v>
      </c>
      <c r="R404" s="52">
        <v>30</v>
      </c>
      <c r="S404" s="31" t="str">
        <f>IF(AND(B404&gt;0,C404=""),"Ilmoita tuella rahoitettu osuus",IF(C404&gt;100,"Tuella rahoitettu osuus ei voi olla yli 100",IF(AND(B404&gt;0,H404=""),"Pitoaika puuttuu",IF(E404&gt;H404,"Keski-ikä ei voi olla suurempi kuin pitoaika",IF(AND(B404&gt;0,E404=""),"Keski-ikä puuttuu",IF(AND(B404&gt;0,OR(H404&lt;Q404,H404&gt;R404)),"Syötetty pitoaika ei ole pitoaikavälin sisällä","OK"))))))</f>
        <v>OK</v>
      </c>
      <c r="U404">
        <v>100</v>
      </c>
    </row>
    <row r="405" spans="1:21" ht="15.75" thickBot="1" x14ac:dyDescent="0.3">
      <c r="A405" s="6" t="s">
        <v>320</v>
      </c>
      <c r="B405" s="30"/>
      <c r="C405" s="101"/>
      <c r="D405" s="32"/>
      <c r="E405" s="32"/>
      <c r="F405" s="101"/>
      <c r="G405" s="101"/>
      <c r="H405" s="105"/>
      <c r="M405" s="24"/>
      <c r="N405" s="24"/>
      <c r="O405" s="22"/>
      <c r="P405" s="22"/>
      <c r="Q405" s="24"/>
      <c r="R405" s="24"/>
      <c r="S405"/>
    </row>
    <row r="406" spans="1:21" ht="15.75" thickBot="1" x14ac:dyDescent="0.3">
      <c r="A406" s="38" t="s">
        <v>321</v>
      </c>
      <c r="B406" s="60">
        <f t="shared" ref="B406:B408" si="297">F406-G406</f>
        <v>0</v>
      </c>
      <c r="C406" s="55"/>
      <c r="D406" s="49">
        <f t="shared" ref="D406:D408" si="298">B406*C406/100</f>
        <v>0</v>
      </c>
      <c r="E406" s="49">
        <f>Parametrit!$B$4-2024</f>
        <v>0</v>
      </c>
      <c r="F406" s="55"/>
      <c r="G406" s="55"/>
      <c r="H406" s="104" t="str">
        <f>IF('Investoinnit ennen 2024'!G406&gt;0,'Investoinnit ennen 2024'!G406,"")</f>
        <v/>
      </c>
      <c r="I406" s="57">
        <f>IF(N406="",(D406*(M406+O406))/1000,(D406*(N406+P406))/1000)</f>
        <v>0</v>
      </c>
      <c r="J406" s="49">
        <f t="shared" ref="J406:J408" si="299">IF(D406=0,0,I406*(1-E406/H406))</f>
        <v>0</v>
      </c>
      <c r="K406" s="49">
        <f t="shared" ref="K406:K408" si="300">IF(I406=0,0,I406/H406)</f>
        <v>0</v>
      </c>
      <c r="L406" s="49">
        <f>IF(N406="",(F406*(C406/100)*(M406+O406))/1000,(F406*(C406/100)*(N406+P406)/1000))</f>
        <v>0</v>
      </c>
      <c r="M406" s="50" cm="1">
        <f t="array" ref="M406">ROUND('Investoinnit ennen 2024'!K406*(Parametrit!$B$8/Parametrit!$B$7),_xlfn.IFS('2024'!U406=100,-2,'2024'!U406=10,-1))</f>
        <v>64300</v>
      </c>
      <c r="N406" s="50"/>
      <c r="O406" s="49"/>
      <c r="P406" s="49"/>
      <c r="Q406" s="52">
        <v>20</v>
      </c>
      <c r="R406" s="52">
        <v>30</v>
      </c>
      <c r="S406" s="31" t="str">
        <f>IF(AND(B406&gt;0,C406=""),"Ilmoita tuella rahoitettu osuus",IF(C406&gt;100,"Tuella rahoitettu osuus ei voi olla yli 100",IF(AND(B406&gt;0,H406=""),"Pitoaika puuttuu",IF(E406&gt;H406,"Keski-ikä ei voi olla suurempi kuin pitoaika",IF(AND(B406&gt;0,E406=""),"Keski-ikä puuttuu",IF(AND(B406&gt;0,OR(H406&lt;Q406,H406&gt;R406)),"Syötetty pitoaika ei ole pitoaikavälin sisällä","OK"))))))</f>
        <v>OK</v>
      </c>
      <c r="U406">
        <v>100</v>
      </c>
    </row>
    <row r="407" spans="1:21" ht="15.75" thickBot="1" x14ac:dyDescent="0.3">
      <c r="A407" s="38" t="s">
        <v>322</v>
      </c>
      <c r="B407" s="60">
        <f t="shared" si="297"/>
        <v>0</v>
      </c>
      <c r="C407" s="55"/>
      <c r="D407" s="49">
        <f t="shared" si="298"/>
        <v>0</v>
      </c>
      <c r="E407" s="49">
        <f>Parametrit!$B$4-2024</f>
        <v>0</v>
      </c>
      <c r="F407" s="55"/>
      <c r="G407" s="55"/>
      <c r="H407" s="104" t="str">
        <f>IF('Investoinnit ennen 2024'!G407&gt;0,'Investoinnit ennen 2024'!G407,"")</f>
        <v/>
      </c>
      <c r="I407" s="57">
        <f>IF(N407="",(D407*(M407+O407))/1000,(D407*(N407+P407))/1000)</f>
        <v>0</v>
      </c>
      <c r="J407" s="49">
        <f t="shared" si="299"/>
        <v>0</v>
      </c>
      <c r="K407" s="49">
        <f t="shared" si="300"/>
        <v>0</v>
      </c>
      <c r="L407" s="49">
        <f>IF(N407="",(F407*(C407/100)*(M407+O407))/1000,(F407*(C407/100)*(N407+P407)/1000))</f>
        <v>0</v>
      </c>
      <c r="M407" s="50" cm="1">
        <f t="array" ref="M407">ROUND('Investoinnit ennen 2024'!K407*(Parametrit!$B$8/Parametrit!$B$7),_xlfn.IFS('2024'!U407=100,-2,'2024'!U407=10,-1))</f>
        <v>80700</v>
      </c>
      <c r="N407" s="50"/>
      <c r="O407" s="49"/>
      <c r="P407" s="49"/>
      <c r="Q407" s="52">
        <v>20</v>
      </c>
      <c r="R407" s="52">
        <v>30</v>
      </c>
      <c r="S407" s="31" t="str">
        <f>IF(AND(B407&gt;0,C407=""),"Ilmoita tuella rahoitettu osuus",IF(C407&gt;100,"Tuella rahoitettu osuus ei voi olla yli 100",IF(AND(B407&gt;0,H407=""),"Pitoaika puuttuu",IF(E407&gt;H407,"Keski-ikä ei voi olla suurempi kuin pitoaika",IF(AND(B407&gt;0,E407=""),"Keski-ikä puuttuu",IF(AND(B407&gt;0,OR(H407&lt;Q407,H407&gt;R407)),"Syötetty pitoaika ei ole pitoaikavälin sisällä","OK"))))))</f>
        <v>OK</v>
      </c>
      <c r="U407">
        <v>100</v>
      </c>
    </row>
    <row r="408" spans="1:21" ht="15.75" thickBot="1" x14ac:dyDescent="0.3">
      <c r="A408" s="38" t="s">
        <v>323</v>
      </c>
      <c r="B408" s="60">
        <f t="shared" si="297"/>
        <v>0</v>
      </c>
      <c r="C408" s="55"/>
      <c r="D408" s="49">
        <f t="shared" si="298"/>
        <v>0</v>
      </c>
      <c r="E408" s="49">
        <f>Parametrit!$B$4-2024</f>
        <v>0</v>
      </c>
      <c r="F408" s="55"/>
      <c r="G408" s="55"/>
      <c r="H408" s="104" t="str">
        <f>IF('Investoinnit ennen 2024'!G408&gt;0,'Investoinnit ennen 2024'!G408,"")</f>
        <v/>
      </c>
      <c r="I408" s="57">
        <f>IF(N408="",(D408*(M408+O408))/1000,(D408*(N408+P408))/1000)</f>
        <v>0</v>
      </c>
      <c r="J408" s="49">
        <f t="shared" si="299"/>
        <v>0</v>
      </c>
      <c r="K408" s="49">
        <f t="shared" si="300"/>
        <v>0</v>
      </c>
      <c r="L408" s="49">
        <f>IF(N408="",(F408*(C408/100)*(M408+O408))/1000,(F408*(C408/100)*(N408+P408)/1000))</f>
        <v>0</v>
      </c>
      <c r="M408" s="50" cm="1">
        <f t="array" ref="M408">ROUND('Investoinnit ennen 2024'!K408*(Parametrit!$B$8/Parametrit!$B$7),_xlfn.IFS('2024'!U408=100,-2,'2024'!U408=10,-1))</f>
        <v>51300</v>
      </c>
      <c r="N408" s="50"/>
      <c r="O408" s="49"/>
      <c r="P408" s="49"/>
      <c r="Q408" s="52">
        <v>20</v>
      </c>
      <c r="R408" s="52">
        <v>30</v>
      </c>
      <c r="S408" s="31" t="str">
        <f>IF(AND(B408&gt;0,C408=""),"Ilmoita tuella rahoitettu osuus",IF(C408&gt;100,"Tuella rahoitettu osuus ei voi olla yli 100",IF(AND(B408&gt;0,H408=""),"Pitoaika puuttuu",IF(E408&gt;H408,"Keski-ikä ei voi olla suurempi kuin pitoaika",IF(AND(B408&gt;0,E408=""),"Keski-ikä puuttuu",IF(AND(B408&gt;0,OR(H408&lt;Q408,H408&gt;R408)),"Syötetty pitoaika ei ole pitoaikavälin sisällä","OK"))))))</f>
        <v>OK</v>
      </c>
      <c r="U408">
        <v>100</v>
      </c>
    </row>
    <row r="409" spans="1:21" ht="15.75" thickBot="1" x14ac:dyDescent="0.3">
      <c r="A409" s="6" t="s">
        <v>331</v>
      </c>
      <c r="B409" s="30"/>
      <c r="C409" s="101"/>
      <c r="D409" s="32"/>
      <c r="E409" s="32"/>
      <c r="F409" s="101"/>
      <c r="G409" s="101"/>
      <c r="H409" s="105"/>
      <c r="M409" s="24"/>
      <c r="N409" s="24"/>
      <c r="O409" s="22"/>
      <c r="P409" s="22"/>
      <c r="Q409" s="24"/>
      <c r="R409" s="24"/>
      <c r="S409"/>
    </row>
    <row r="410" spans="1:21" ht="15.75" thickBot="1" x14ac:dyDescent="0.3">
      <c r="A410" s="38" t="s">
        <v>332</v>
      </c>
      <c r="B410" s="60">
        <f t="shared" ref="B410:B412" si="301">F410-G410</f>
        <v>0</v>
      </c>
      <c r="C410" s="55"/>
      <c r="D410" s="49">
        <f t="shared" ref="D410:D412" si="302">B410*C410/100</f>
        <v>0</v>
      </c>
      <c r="E410" s="49">
        <f>Parametrit!$B$4-2024</f>
        <v>0</v>
      </c>
      <c r="F410" s="55"/>
      <c r="G410" s="55"/>
      <c r="H410" s="104" t="str">
        <f>IF('Investoinnit ennen 2024'!G410&gt;0,'Investoinnit ennen 2024'!G410,"")</f>
        <v/>
      </c>
      <c r="I410" s="57">
        <f>IF(N410="",(D410*(M410+O410))/1000,(D410*(N410+P410))/1000)</f>
        <v>0</v>
      </c>
      <c r="J410" s="49">
        <f t="shared" ref="J410:J412" si="303">IF(D410=0,0,I410*(1-E410/H410))</f>
        <v>0</v>
      </c>
      <c r="K410" s="49">
        <f t="shared" ref="K410:K412" si="304">IF(I410=0,0,I410/H410)</f>
        <v>0</v>
      </c>
      <c r="L410" s="49">
        <f>IF(N410="",(F410*(C410/100)*(M410+O410))/1000,(F410*(C410/100)*(N410+P410)/1000))</f>
        <v>0</v>
      </c>
      <c r="M410" s="50" cm="1">
        <f t="array" ref="M410">ROUND('Investoinnit ennen 2024'!K410*(Parametrit!$B$8/Parametrit!$B$7),_xlfn.IFS('2024'!U410=100,-2,'2024'!U410=10,-1))</f>
        <v>17800</v>
      </c>
      <c r="N410" s="50"/>
      <c r="O410" s="49"/>
      <c r="P410" s="49"/>
      <c r="Q410" s="52">
        <v>20</v>
      </c>
      <c r="R410" s="52">
        <v>30</v>
      </c>
      <c r="S410" s="31" t="str">
        <f>IF(AND(B410&gt;0,C410=""),"Ilmoita tuella rahoitettu osuus",IF(C410&gt;100,"Tuella rahoitettu osuus ei voi olla yli 100",IF(AND(B410&gt;0,H410=""),"Pitoaika puuttuu",IF(E410&gt;H410,"Keski-ikä ei voi olla suurempi kuin pitoaika",IF(AND(B410&gt;0,E410=""),"Keski-ikä puuttuu",IF(AND(B410&gt;0,OR(H410&lt;Q410,H410&gt;R410)),"Syötetty pitoaika ei ole pitoaikavälin sisällä","OK"))))))</f>
        <v>OK</v>
      </c>
      <c r="U410">
        <v>100</v>
      </c>
    </row>
    <row r="411" spans="1:21" ht="15.75" thickBot="1" x14ac:dyDescent="0.3">
      <c r="A411" s="38" t="s">
        <v>333</v>
      </c>
      <c r="B411" s="60">
        <f t="shared" si="301"/>
        <v>0</v>
      </c>
      <c r="C411" s="55"/>
      <c r="D411" s="49">
        <f t="shared" si="302"/>
        <v>0</v>
      </c>
      <c r="E411" s="49">
        <f>Parametrit!$B$4-2024</f>
        <v>0</v>
      </c>
      <c r="F411" s="55"/>
      <c r="G411" s="55"/>
      <c r="H411" s="104" t="str">
        <f>IF('Investoinnit ennen 2024'!G411&gt;0,'Investoinnit ennen 2024'!G411,"")</f>
        <v/>
      </c>
      <c r="I411" s="57">
        <f>IF(N411="",(D411*(M411+O411))/1000,(D411*(N411+P411))/1000)</f>
        <v>0</v>
      </c>
      <c r="J411" s="49">
        <f t="shared" si="303"/>
        <v>0</v>
      </c>
      <c r="K411" s="49">
        <f t="shared" si="304"/>
        <v>0</v>
      </c>
      <c r="L411" s="49">
        <f>IF(N411="",(F411*(C411/100)*(M411+O411))/1000,(F411*(C411/100)*(N411+P411)/1000))</f>
        <v>0</v>
      </c>
      <c r="M411" s="50" cm="1">
        <f t="array" ref="M411">ROUND('Investoinnit ennen 2024'!K411*(Parametrit!$B$8/Parametrit!$B$7),_xlfn.IFS('2024'!U411=100,-2,'2024'!U411=10,-1))</f>
        <v>25200</v>
      </c>
      <c r="N411" s="50"/>
      <c r="O411" s="49"/>
      <c r="P411" s="49"/>
      <c r="Q411" s="52">
        <v>20</v>
      </c>
      <c r="R411" s="52">
        <v>30</v>
      </c>
      <c r="S411" s="31" t="str">
        <f>IF(AND(B411&gt;0,C411=""),"Ilmoita tuella rahoitettu osuus",IF(C411&gt;100,"Tuella rahoitettu osuus ei voi olla yli 100",IF(AND(B411&gt;0,H411=""),"Pitoaika puuttuu",IF(E411&gt;H411,"Keski-ikä ei voi olla suurempi kuin pitoaika",IF(AND(B411&gt;0,E411=""),"Keski-ikä puuttuu",IF(AND(B411&gt;0,OR(H411&lt;Q411,H411&gt;R411)),"Syötetty pitoaika ei ole pitoaikavälin sisällä","OK"))))))</f>
        <v>OK</v>
      </c>
      <c r="U411">
        <v>100</v>
      </c>
    </row>
    <row r="412" spans="1:21" ht="15.75" thickBot="1" x14ac:dyDescent="0.3">
      <c r="A412" s="38" t="s">
        <v>334</v>
      </c>
      <c r="B412" s="60">
        <f t="shared" si="301"/>
        <v>0</v>
      </c>
      <c r="C412" s="55"/>
      <c r="D412" s="49">
        <f t="shared" si="302"/>
        <v>0</v>
      </c>
      <c r="E412" s="49">
        <f>Parametrit!$B$4-2024</f>
        <v>0</v>
      </c>
      <c r="F412" s="55"/>
      <c r="G412" s="55"/>
      <c r="H412" s="104" t="str">
        <f>IF('Investoinnit ennen 2024'!G412&gt;0,'Investoinnit ennen 2024'!G412,"")</f>
        <v/>
      </c>
      <c r="I412" s="57">
        <f>IF(N412="",(D412*(M412+O412))/1000,(D412*(N412+P412))/1000)</f>
        <v>0</v>
      </c>
      <c r="J412" s="49">
        <f t="shared" si="303"/>
        <v>0</v>
      </c>
      <c r="K412" s="49">
        <f t="shared" si="304"/>
        <v>0</v>
      </c>
      <c r="L412" s="49">
        <f>IF(N412="",(F412*(C412/100)*(M412+O412))/1000,(F412*(C412/100)*(N412+P412)/1000))</f>
        <v>0</v>
      </c>
      <c r="M412" s="50" cm="1">
        <f t="array" ref="M412">ROUND('Investoinnit ennen 2024'!K412*(Parametrit!$B$8/Parametrit!$B$7),_xlfn.IFS('2024'!U412=100,-2,'2024'!U412=10,-1))</f>
        <v>7300</v>
      </c>
      <c r="N412" s="50"/>
      <c r="O412" s="49"/>
      <c r="P412" s="49"/>
      <c r="Q412" s="52">
        <v>20</v>
      </c>
      <c r="R412" s="52">
        <v>30</v>
      </c>
      <c r="S412" s="31" t="str">
        <f>IF(AND(B412&gt;0,C412=""),"Ilmoita tuella rahoitettu osuus",IF(C412&gt;100,"Tuella rahoitettu osuus ei voi olla yli 100",IF(AND(B412&gt;0,H412=""),"Pitoaika puuttuu",IF(E412&gt;H412,"Keski-ikä ei voi olla suurempi kuin pitoaika",IF(AND(B412&gt;0,E412=""),"Keski-ikä puuttuu",IF(AND(B412&gt;0,OR(H412&lt;Q412,H412&gt;R412)),"Syötetty pitoaika ei ole pitoaikavälin sisällä","OK"))))))</f>
        <v>OK</v>
      </c>
      <c r="U412">
        <v>100</v>
      </c>
    </row>
    <row r="413" spans="1:21" ht="15.75" thickBot="1" x14ac:dyDescent="0.3">
      <c r="A413" s="10" t="s">
        <v>335</v>
      </c>
      <c r="B413" s="30"/>
      <c r="C413" s="101"/>
      <c r="D413" s="32"/>
      <c r="E413" s="32"/>
      <c r="F413" s="101"/>
      <c r="G413" s="101"/>
      <c r="H413" s="105"/>
      <c r="M413" s="23"/>
      <c r="N413" s="23"/>
      <c r="O413" s="22"/>
      <c r="P413" s="22"/>
      <c r="Q413" s="23"/>
      <c r="R413" s="23"/>
      <c r="S413"/>
    </row>
    <row r="414" spans="1:21" ht="15.75" thickBot="1" x14ac:dyDescent="0.3">
      <c r="A414" s="6" t="s">
        <v>336</v>
      </c>
      <c r="B414" s="30"/>
      <c r="C414" s="101"/>
      <c r="D414" s="32"/>
      <c r="E414" s="32"/>
      <c r="F414" s="101"/>
      <c r="G414" s="101"/>
      <c r="H414" s="105"/>
      <c r="M414" s="24"/>
      <c r="N414" s="24"/>
      <c r="O414" s="22"/>
      <c r="P414" s="22"/>
      <c r="Q414" s="24"/>
      <c r="R414" s="24"/>
      <c r="S414"/>
    </row>
    <row r="415" spans="1:21" ht="15.75" thickBot="1" x14ac:dyDescent="0.3">
      <c r="A415" s="40" t="s">
        <v>310</v>
      </c>
      <c r="B415" s="60">
        <f t="shared" ref="B415:B421" si="305">F415-G415</f>
        <v>0</v>
      </c>
      <c r="C415" s="55"/>
      <c r="D415" s="49">
        <f t="shared" ref="D415:D421" si="306">B415*C415/100</f>
        <v>0</v>
      </c>
      <c r="E415" s="49">
        <f>Parametrit!$B$4-2024</f>
        <v>0</v>
      </c>
      <c r="F415" s="55"/>
      <c r="G415" s="55"/>
      <c r="H415" s="104" t="str">
        <f>IF('Investoinnit ennen 2024'!G415&gt;0,'Investoinnit ennen 2024'!G415,"")</f>
        <v/>
      </c>
      <c r="I415" s="57">
        <f t="shared" ref="I415:I421" si="307">IF(N415="",(D415*(M415+O415))/1000,(D415*(N415+P415))/1000)</f>
        <v>0</v>
      </c>
      <c r="J415" s="49">
        <f t="shared" ref="J415:J421" si="308">IF(D415=0,0,I415*(1-E415/H415))</f>
        <v>0</v>
      </c>
      <c r="K415" s="49">
        <f t="shared" ref="K415:K421" si="309">IF(I415=0,0,I415/H415)</f>
        <v>0</v>
      </c>
      <c r="L415" s="49">
        <f t="shared" ref="L415:L421" si="310">IF(N415="",(F415*(C415/100)*(M415+O415))/1000,(F415*(C415/100)*(N415+P415)/1000))</f>
        <v>0</v>
      </c>
      <c r="M415" s="50" cm="1">
        <f t="array" ref="M415">ROUND('Investoinnit ennen 2024'!K415*(Parametrit!$B$8/Parametrit!$B$7),_xlfn.IFS('2024'!U415=100,-2,'2024'!U415=10,-1))</f>
        <v>158000</v>
      </c>
      <c r="N415" s="50"/>
      <c r="O415" s="49"/>
      <c r="P415" s="49"/>
      <c r="Q415" s="52">
        <v>40</v>
      </c>
      <c r="R415" s="52">
        <v>50</v>
      </c>
      <c r="S415" s="31" t="str">
        <f t="shared" ref="S415:S421" si="311">IF(AND(B415&gt;0,C415=""),"Ilmoita tuella rahoitettu osuus",IF(C415&gt;100,"Tuella rahoitettu osuus ei voi olla yli 100",IF(AND(B415&gt;0,H415=""),"Pitoaika puuttuu",IF(E415&gt;H415,"Keski-ikä ei voi olla suurempi kuin pitoaika",IF(AND(B415&gt;0,E415=""),"Keski-ikä puuttuu",IF(AND(B415&gt;0,OR(H415&lt;Q415,H415&gt;R415)),"Syötetty pitoaika ei ole pitoaikavälin sisällä","OK"))))))</f>
        <v>OK</v>
      </c>
      <c r="U415">
        <v>100</v>
      </c>
    </row>
    <row r="416" spans="1:21" ht="15.75" thickBot="1" x14ac:dyDescent="0.3">
      <c r="A416" s="41" t="s">
        <v>311</v>
      </c>
      <c r="B416" s="60">
        <f t="shared" si="305"/>
        <v>0</v>
      </c>
      <c r="C416" s="55"/>
      <c r="D416" s="49">
        <f t="shared" si="306"/>
        <v>0</v>
      </c>
      <c r="E416" s="49">
        <f>Parametrit!$B$4-2024</f>
        <v>0</v>
      </c>
      <c r="F416" s="55"/>
      <c r="G416" s="55"/>
      <c r="H416" s="104" t="str">
        <f>IF('Investoinnit ennen 2024'!G416&gt;0,'Investoinnit ennen 2024'!G416,"")</f>
        <v/>
      </c>
      <c r="I416" s="57">
        <f t="shared" si="307"/>
        <v>0</v>
      </c>
      <c r="J416" s="49">
        <f t="shared" si="308"/>
        <v>0</v>
      </c>
      <c r="K416" s="49">
        <f t="shared" si="309"/>
        <v>0</v>
      </c>
      <c r="L416" s="49">
        <f t="shared" si="310"/>
        <v>0</v>
      </c>
      <c r="M416" s="50" cm="1">
        <f t="array" ref="M416">ROUND('Investoinnit ennen 2024'!K416*(Parametrit!$B$8/Parametrit!$B$7),_xlfn.IFS('2024'!U416=100,-2,'2024'!U416=10,-1))</f>
        <v>44100</v>
      </c>
      <c r="N416" s="50"/>
      <c r="O416" s="49"/>
      <c r="P416" s="49"/>
      <c r="Q416" s="52">
        <v>40</v>
      </c>
      <c r="R416" s="52">
        <v>50</v>
      </c>
      <c r="S416" s="31" t="str">
        <f t="shared" si="311"/>
        <v>OK</v>
      </c>
      <c r="U416">
        <v>100</v>
      </c>
    </row>
    <row r="417" spans="1:21" ht="15.75" thickBot="1" x14ac:dyDescent="0.3">
      <c r="A417" s="41" t="s">
        <v>312</v>
      </c>
      <c r="B417" s="60">
        <f t="shared" si="305"/>
        <v>0</v>
      </c>
      <c r="C417" s="55"/>
      <c r="D417" s="49">
        <f t="shared" si="306"/>
        <v>0</v>
      </c>
      <c r="E417" s="49">
        <f>Parametrit!$B$4-2024</f>
        <v>0</v>
      </c>
      <c r="F417" s="55"/>
      <c r="G417" s="55"/>
      <c r="H417" s="104" t="str">
        <f>IF('Investoinnit ennen 2024'!G417&gt;0,'Investoinnit ennen 2024'!G417,"")</f>
        <v/>
      </c>
      <c r="I417" s="57">
        <f t="shared" si="307"/>
        <v>0</v>
      </c>
      <c r="J417" s="49">
        <f t="shared" si="308"/>
        <v>0</v>
      </c>
      <c r="K417" s="49">
        <f t="shared" si="309"/>
        <v>0</v>
      </c>
      <c r="L417" s="49">
        <f t="shared" si="310"/>
        <v>0</v>
      </c>
      <c r="M417" s="50" cm="1">
        <f t="array" ref="M417">ROUND('Investoinnit ennen 2024'!K417*(Parametrit!$B$8/Parametrit!$B$7),_xlfn.IFS('2024'!U417=100,-2,'2024'!U417=10,-1))</f>
        <v>174300</v>
      </c>
      <c r="N417" s="50"/>
      <c r="O417" s="49"/>
      <c r="P417" s="49"/>
      <c r="Q417" s="52">
        <v>40</v>
      </c>
      <c r="R417" s="52">
        <v>50</v>
      </c>
      <c r="S417" s="31" t="str">
        <f t="shared" si="311"/>
        <v>OK</v>
      </c>
      <c r="U417">
        <v>100</v>
      </c>
    </row>
    <row r="418" spans="1:21" ht="15.75" thickBot="1" x14ac:dyDescent="0.3">
      <c r="A418" s="41" t="s">
        <v>313</v>
      </c>
      <c r="B418" s="60">
        <f t="shared" si="305"/>
        <v>0</v>
      </c>
      <c r="C418" s="55"/>
      <c r="D418" s="49">
        <f t="shared" si="306"/>
        <v>0</v>
      </c>
      <c r="E418" s="49">
        <f>Parametrit!$B$4-2024</f>
        <v>0</v>
      </c>
      <c r="F418" s="55"/>
      <c r="G418" s="55"/>
      <c r="H418" s="104" t="str">
        <f>IF('Investoinnit ennen 2024'!G418&gt;0,'Investoinnit ennen 2024'!G418,"")</f>
        <v/>
      </c>
      <c r="I418" s="57">
        <f t="shared" si="307"/>
        <v>0</v>
      </c>
      <c r="J418" s="49">
        <f t="shared" si="308"/>
        <v>0</v>
      </c>
      <c r="K418" s="49">
        <f t="shared" si="309"/>
        <v>0</v>
      </c>
      <c r="L418" s="49">
        <f t="shared" si="310"/>
        <v>0</v>
      </c>
      <c r="M418" s="50" cm="1">
        <f t="array" ref="M418">ROUND('Investoinnit ennen 2024'!K418*(Parametrit!$B$8/Parametrit!$B$7),_xlfn.IFS('2024'!U418=100,-2,'2024'!U418=10,-1))</f>
        <v>47300</v>
      </c>
      <c r="N418" s="50"/>
      <c r="O418" s="49"/>
      <c r="P418" s="49"/>
      <c r="Q418" s="52">
        <v>40</v>
      </c>
      <c r="R418" s="52">
        <v>50</v>
      </c>
      <c r="S418" s="31" t="str">
        <f t="shared" si="311"/>
        <v>OK</v>
      </c>
      <c r="U418">
        <v>100</v>
      </c>
    </row>
    <row r="419" spans="1:21" ht="15.75" thickBot="1" x14ac:dyDescent="0.3">
      <c r="A419" s="42" t="s">
        <v>314</v>
      </c>
      <c r="B419" s="60">
        <f t="shared" si="305"/>
        <v>0</v>
      </c>
      <c r="C419" s="55"/>
      <c r="D419" s="49">
        <f t="shared" si="306"/>
        <v>0</v>
      </c>
      <c r="E419" s="49">
        <f>Parametrit!$B$4-2024</f>
        <v>0</v>
      </c>
      <c r="F419" s="55"/>
      <c r="G419" s="55"/>
      <c r="H419" s="104" t="str">
        <f>IF('Investoinnit ennen 2024'!G419&gt;0,'Investoinnit ennen 2024'!G419,"")</f>
        <v/>
      </c>
      <c r="I419" s="57">
        <f t="shared" si="307"/>
        <v>0</v>
      </c>
      <c r="J419" s="49">
        <f t="shared" si="308"/>
        <v>0</v>
      </c>
      <c r="K419" s="49">
        <f t="shared" si="309"/>
        <v>0</v>
      </c>
      <c r="L419" s="49">
        <f t="shared" si="310"/>
        <v>0</v>
      </c>
      <c r="M419" s="50" cm="1">
        <f t="array" ref="M419">ROUND('Investoinnit ennen 2024'!K419*(Parametrit!$B$8/Parametrit!$B$7),_xlfn.IFS('2024'!U419=100,-2,'2024'!U419=10,-1))</f>
        <v>102900</v>
      </c>
      <c r="N419" s="50"/>
      <c r="O419" s="49"/>
      <c r="P419" s="49"/>
      <c r="Q419" s="52">
        <v>40</v>
      </c>
      <c r="R419" s="52">
        <v>50</v>
      </c>
      <c r="S419" s="31" t="str">
        <f t="shared" si="311"/>
        <v>OK</v>
      </c>
      <c r="U419">
        <v>100</v>
      </c>
    </row>
    <row r="420" spans="1:21" ht="15.75" thickBot="1" x14ac:dyDescent="0.3">
      <c r="A420" s="38" t="s">
        <v>315</v>
      </c>
      <c r="B420" s="60">
        <f t="shared" si="305"/>
        <v>0</v>
      </c>
      <c r="C420" s="55"/>
      <c r="D420" s="49">
        <f t="shared" si="306"/>
        <v>0</v>
      </c>
      <c r="E420" s="49">
        <f>Parametrit!$B$4-2024</f>
        <v>0</v>
      </c>
      <c r="F420" s="55"/>
      <c r="G420" s="55"/>
      <c r="H420" s="104" t="str">
        <f>IF('Investoinnit ennen 2024'!G420&gt;0,'Investoinnit ennen 2024'!G420,"")</f>
        <v/>
      </c>
      <c r="I420" s="57">
        <f t="shared" si="307"/>
        <v>0</v>
      </c>
      <c r="J420" s="49">
        <f t="shared" si="308"/>
        <v>0</v>
      </c>
      <c r="K420" s="49">
        <f t="shared" si="309"/>
        <v>0</v>
      </c>
      <c r="L420" s="49">
        <f t="shared" si="310"/>
        <v>0</v>
      </c>
      <c r="M420" s="50" cm="1">
        <f t="array" ref="M420">ROUND('Investoinnit ennen 2024'!K420*(Parametrit!$B$8/Parametrit!$B$7),_xlfn.IFS('2024'!U420=100,-2,'2024'!U420=10,-1))</f>
        <v>28100</v>
      </c>
      <c r="N420" s="50"/>
      <c r="O420" s="49"/>
      <c r="P420" s="49"/>
      <c r="Q420" s="52">
        <v>40</v>
      </c>
      <c r="R420" s="52">
        <v>50</v>
      </c>
      <c r="S420" s="31" t="str">
        <f t="shared" si="311"/>
        <v>OK</v>
      </c>
      <c r="U420">
        <v>100</v>
      </c>
    </row>
    <row r="421" spans="1:21" ht="15.75" thickBot="1" x14ac:dyDescent="0.3">
      <c r="A421" s="38" t="s">
        <v>316</v>
      </c>
      <c r="B421" s="60">
        <f t="shared" si="305"/>
        <v>0</v>
      </c>
      <c r="C421" s="55"/>
      <c r="D421" s="49">
        <f t="shared" si="306"/>
        <v>0</v>
      </c>
      <c r="E421" s="49">
        <f>Parametrit!$B$4-2024</f>
        <v>0</v>
      </c>
      <c r="F421" s="55"/>
      <c r="G421" s="55"/>
      <c r="H421" s="104" t="str">
        <f>IF('Investoinnit ennen 2024'!G421&gt;0,'Investoinnit ennen 2024'!G421,"")</f>
        <v/>
      </c>
      <c r="I421" s="57">
        <f t="shared" si="307"/>
        <v>0</v>
      </c>
      <c r="J421" s="49">
        <f t="shared" si="308"/>
        <v>0</v>
      </c>
      <c r="K421" s="49">
        <f t="shared" si="309"/>
        <v>0</v>
      </c>
      <c r="L421" s="49">
        <f t="shared" si="310"/>
        <v>0</v>
      </c>
      <c r="M421" s="50" cm="1">
        <f t="array" ref="M421">ROUND('Investoinnit ennen 2024'!K421*(Parametrit!$B$8/Parametrit!$B$7),_xlfn.IFS('2024'!U421=100,-2,'2024'!U421=10,-1))</f>
        <v>22600</v>
      </c>
      <c r="N421" s="50"/>
      <c r="O421" s="49"/>
      <c r="P421" s="49"/>
      <c r="Q421" s="52">
        <v>40</v>
      </c>
      <c r="R421" s="52">
        <v>50</v>
      </c>
      <c r="S421" s="31" t="str">
        <f t="shared" si="311"/>
        <v>OK</v>
      </c>
      <c r="U421">
        <v>100</v>
      </c>
    </row>
    <row r="422" spans="1:21" ht="15.75" thickBot="1" x14ac:dyDescent="0.3">
      <c r="A422" s="6" t="s">
        <v>320</v>
      </c>
      <c r="B422" s="30"/>
      <c r="C422" s="101"/>
      <c r="D422" s="32"/>
      <c r="E422" s="32"/>
      <c r="F422" s="101"/>
      <c r="G422" s="101"/>
      <c r="H422" s="105"/>
      <c r="M422" s="24"/>
      <c r="N422" s="24"/>
      <c r="O422" s="22"/>
      <c r="P422" s="22"/>
      <c r="Q422" s="24"/>
      <c r="R422" s="24"/>
      <c r="S422"/>
    </row>
    <row r="423" spans="1:21" ht="15.75" thickBot="1" x14ac:dyDescent="0.3">
      <c r="A423" s="38" t="s">
        <v>321</v>
      </c>
      <c r="B423" s="60">
        <f t="shared" ref="B423:B425" si="312">F423-G423</f>
        <v>0</v>
      </c>
      <c r="C423" s="55"/>
      <c r="D423" s="49">
        <f t="shared" ref="D423:D425" si="313">B423*C423/100</f>
        <v>0</v>
      </c>
      <c r="E423" s="49">
        <f>Parametrit!$B$4-2024</f>
        <v>0</v>
      </c>
      <c r="F423" s="55"/>
      <c r="G423" s="55"/>
      <c r="H423" s="104" t="str">
        <f>IF('Investoinnit ennen 2024'!G423&gt;0,'Investoinnit ennen 2024'!G423,"")</f>
        <v/>
      </c>
      <c r="I423" s="57">
        <f>IF(N423="",(D423*(M423+O423))/1000,(D423*(N423+P423))/1000)</f>
        <v>0</v>
      </c>
      <c r="J423" s="49">
        <f t="shared" ref="J423:J425" si="314">IF(D423=0,0,I423*(1-E423/H423))</f>
        <v>0</v>
      </c>
      <c r="K423" s="49">
        <f t="shared" ref="K423:K425" si="315">IF(I423=0,0,I423/H423)</f>
        <v>0</v>
      </c>
      <c r="L423" s="49">
        <f>IF(N423="",(F423*(C423/100)*(M423+O423))/1000,(F423*(C423/100)*(N423+P423)/1000))</f>
        <v>0</v>
      </c>
      <c r="M423" s="50" cm="1">
        <f t="array" ref="M423">ROUND('Investoinnit ennen 2024'!K423*(Parametrit!$B$8/Parametrit!$B$7),_xlfn.IFS('2024'!U423=100,-2,'2024'!U423=10,-1))</f>
        <v>33400</v>
      </c>
      <c r="N423" s="50"/>
      <c r="O423" s="49"/>
      <c r="P423" s="49"/>
      <c r="Q423" s="52">
        <v>20</v>
      </c>
      <c r="R423" s="52">
        <v>30</v>
      </c>
      <c r="S423" s="31" t="str">
        <f>IF(AND(B423&gt;0,C423=""),"Ilmoita tuella rahoitettu osuus",IF(C423&gt;100,"Tuella rahoitettu osuus ei voi olla yli 100",IF(AND(B423&gt;0,H423=""),"Pitoaika puuttuu",IF(E423&gt;H423,"Keski-ikä ei voi olla suurempi kuin pitoaika",IF(AND(B423&gt;0,E423=""),"Keski-ikä puuttuu",IF(AND(B423&gt;0,OR(H423&lt;Q423,H423&gt;R423)),"Syötetty pitoaika ei ole pitoaikavälin sisällä","OK"))))))</f>
        <v>OK</v>
      </c>
      <c r="U423">
        <v>100</v>
      </c>
    </row>
    <row r="424" spans="1:21" ht="15.75" thickBot="1" x14ac:dyDescent="0.3">
      <c r="A424" s="38" t="s">
        <v>322</v>
      </c>
      <c r="B424" s="60">
        <f t="shared" si="312"/>
        <v>0</v>
      </c>
      <c r="C424" s="55"/>
      <c r="D424" s="49">
        <f t="shared" si="313"/>
        <v>0</v>
      </c>
      <c r="E424" s="49">
        <f>Parametrit!$B$4-2024</f>
        <v>0</v>
      </c>
      <c r="F424" s="55"/>
      <c r="G424" s="55"/>
      <c r="H424" s="104" t="str">
        <f>IF('Investoinnit ennen 2024'!G424&gt;0,'Investoinnit ennen 2024'!G424,"")</f>
        <v/>
      </c>
      <c r="I424" s="57">
        <f>IF(N424="",(D424*(M424+O424))/1000,(D424*(N424+P424))/1000)</f>
        <v>0</v>
      </c>
      <c r="J424" s="49">
        <f t="shared" si="314"/>
        <v>0</v>
      </c>
      <c r="K424" s="49">
        <f t="shared" si="315"/>
        <v>0</v>
      </c>
      <c r="L424" s="49">
        <f>IF(N424="",(F424*(C424/100)*(M424+O424))/1000,(F424*(C424/100)*(N424+P424)/1000))</f>
        <v>0</v>
      </c>
      <c r="M424" s="50" cm="1">
        <f t="array" ref="M424">ROUND('Investoinnit ennen 2024'!K424*(Parametrit!$B$8/Parametrit!$B$7),_xlfn.IFS('2024'!U424=100,-2,'2024'!U424=10,-1))</f>
        <v>52800</v>
      </c>
      <c r="N424" s="50"/>
      <c r="O424" s="49"/>
      <c r="P424" s="49"/>
      <c r="Q424" s="52">
        <v>20</v>
      </c>
      <c r="R424" s="52">
        <v>30</v>
      </c>
      <c r="S424" s="31" t="str">
        <f>IF(AND(B424&gt;0,C424=""),"Ilmoita tuella rahoitettu osuus",IF(C424&gt;100,"Tuella rahoitettu osuus ei voi olla yli 100",IF(AND(B424&gt;0,H424=""),"Pitoaika puuttuu",IF(E424&gt;H424,"Keski-ikä ei voi olla suurempi kuin pitoaika",IF(AND(B424&gt;0,E424=""),"Keski-ikä puuttuu",IF(AND(B424&gt;0,OR(H424&lt;Q424,H424&gt;R424)),"Syötetty pitoaika ei ole pitoaikavälin sisällä","OK"))))))</f>
        <v>OK</v>
      </c>
      <c r="U424">
        <v>100</v>
      </c>
    </row>
    <row r="425" spans="1:21" ht="15.75" thickBot="1" x14ac:dyDescent="0.3">
      <c r="A425" s="38" t="s">
        <v>323</v>
      </c>
      <c r="B425" s="60">
        <f t="shared" si="312"/>
        <v>0</v>
      </c>
      <c r="C425" s="55"/>
      <c r="D425" s="49">
        <f t="shared" si="313"/>
        <v>0</v>
      </c>
      <c r="E425" s="49">
        <f>Parametrit!$B$4-2024</f>
        <v>0</v>
      </c>
      <c r="F425" s="55"/>
      <c r="G425" s="55"/>
      <c r="H425" s="104" t="str">
        <f>IF('Investoinnit ennen 2024'!G425&gt;0,'Investoinnit ennen 2024'!G425,"")</f>
        <v/>
      </c>
      <c r="I425" s="57">
        <f>IF(N425="",(D425*(M425+O425))/1000,(D425*(N425+P425))/1000)</f>
        <v>0</v>
      </c>
      <c r="J425" s="49">
        <f t="shared" si="314"/>
        <v>0</v>
      </c>
      <c r="K425" s="49">
        <f t="shared" si="315"/>
        <v>0</v>
      </c>
      <c r="L425" s="49">
        <f>IF(N425="",(F425*(C425/100)*(M425+O425))/1000,(F425*(C425/100)*(N425+P425)/1000))</f>
        <v>0</v>
      </c>
      <c r="M425" s="50" cm="1">
        <f t="array" ref="M425">ROUND('Investoinnit ennen 2024'!K425*(Parametrit!$B$8/Parametrit!$B$7),_xlfn.IFS('2024'!U425=100,-2,'2024'!U425=10,-1))</f>
        <v>19400</v>
      </c>
      <c r="N425" s="50"/>
      <c r="O425" s="49"/>
      <c r="P425" s="49"/>
      <c r="Q425" s="52">
        <v>20</v>
      </c>
      <c r="R425" s="52">
        <v>30</v>
      </c>
      <c r="S425" s="31" t="str">
        <f>IF(AND(B425&gt;0,C425=""),"Ilmoita tuella rahoitettu osuus",IF(C425&gt;100,"Tuella rahoitettu osuus ei voi olla yli 100",IF(AND(B425&gt;0,H425=""),"Pitoaika puuttuu",IF(E425&gt;H425,"Keski-ikä ei voi olla suurempi kuin pitoaika",IF(AND(B425&gt;0,E425=""),"Keski-ikä puuttuu",IF(AND(B425&gt;0,OR(H425&lt;Q425,H425&gt;R425)),"Syötetty pitoaika ei ole pitoaikavälin sisällä","OK"))))))</f>
        <v>OK</v>
      </c>
      <c r="U425">
        <v>100</v>
      </c>
    </row>
    <row r="426" spans="1:21" ht="15.75" thickBot="1" x14ac:dyDescent="0.3">
      <c r="A426" s="10" t="s">
        <v>337</v>
      </c>
      <c r="B426" s="30"/>
      <c r="C426" s="101"/>
      <c r="D426" s="32"/>
      <c r="E426" s="32"/>
      <c r="F426" s="101"/>
      <c r="G426" s="101"/>
      <c r="H426" s="105"/>
      <c r="M426" s="23"/>
      <c r="N426" s="23"/>
      <c r="O426" s="22"/>
      <c r="P426" s="22"/>
      <c r="Q426" s="23"/>
      <c r="R426" s="23"/>
      <c r="S426"/>
    </row>
    <row r="427" spans="1:21" ht="15.75" thickBot="1" x14ac:dyDescent="0.3">
      <c r="A427" s="6" t="s">
        <v>338</v>
      </c>
      <c r="B427" s="30"/>
      <c r="C427" s="101"/>
      <c r="D427" s="32"/>
      <c r="E427" s="32"/>
      <c r="F427" s="101"/>
      <c r="G427" s="101"/>
      <c r="H427" s="105"/>
      <c r="M427" s="24"/>
      <c r="N427" s="24"/>
      <c r="O427" s="22"/>
      <c r="P427" s="22"/>
      <c r="Q427" s="24"/>
      <c r="R427" s="24"/>
      <c r="S427"/>
    </row>
    <row r="428" spans="1:21" ht="15.75" thickBot="1" x14ac:dyDescent="0.3">
      <c r="A428" s="40" t="s">
        <v>326</v>
      </c>
      <c r="B428" s="60">
        <f t="shared" ref="B428:B435" si="316">F428-G428</f>
        <v>0</v>
      </c>
      <c r="C428" s="55"/>
      <c r="D428" s="49">
        <f t="shared" ref="D428:D435" si="317">B428*C428/100</f>
        <v>0</v>
      </c>
      <c r="E428" s="49">
        <f>Parametrit!$B$4-2024</f>
        <v>0</v>
      </c>
      <c r="F428" s="55"/>
      <c r="G428" s="55"/>
      <c r="H428" s="104" t="str">
        <f>IF('Investoinnit ennen 2024'!G428&gt;0,'Investoinnit ennen 2024'!G428,"")</f>
        <v/>
      </c>
      <c r="I428" s="57">
        <f t="shared" ref="I428:I435" si="318">IF(N428="",(D428*(M428+O428))/1000,(D428*(N428+P428))/1000)</f>
        <v>0</v>
      </c>
      <c r="J428" s="49">
        <f t="shared" ref="J428:J435" si="319">IF(D428=0,0,I428*(1-E428/H428))</f>
        <v>0</v>
      </c>
      <c r="K428" s="49">
        <f t="shared" ref="K428:K435" si="320">IF(I428=0,0,I428/H428)</f>
        <v>0</v>
      </c>
      <c r="L428" s="49">
        <f t="shared" ref="L428:L435" si="321">IF(N428="",(F428*(C428/100)*(M428+O428))/1000,(F428*(C428/100)*(N428+P428)/1000))</f>
        <v>0</v>
      </c>
      <c r="M428" s="50" cm="1">
        <f t="array" ref="M428">ROUND('Investoinnit ennen 2024'!K428*(Parametrit!$B$8/Parametrit!$B$7),_xlfn.IFS('2024'!U428=100,-2,'2024'!U428=10,-1))</f>
        <v>23300</v>
      </c>
      <c r="N428" s="50"/>
      <c r="O428" s="49"/>
      <c r="P428" s="49"/>
      <c r="Q428" s="52">
        <v>40</v>
      </c>
      <c r="R428" s="52">
        <v>50</v>
      </c>
      <c r="S428" s="31" t="str">
        <f t="shared" ref="S428:S435" si="322">IF(AND(B428&gt;0,C428=""),"Ilmoita tuella rahoitettu osuus",IF(C428&gt;100,"Tuella rahoitettu osuus ei voi olla yli 100",IF(AND(B428&gt;0,H428=""),"Pitoaika puuttuu",IF(E428&gt;H428,"Keski-ikä ei voi olla suurempi kuin pitoaika",IF(AND(B428&gt;0,E428=""),"Keski-ikä puuttuu",IF(AND(B428&gt;0,OR(H428&lt;Q428,H428&gt;R428)),"Syötetty pitoaika ei ole pitoaikavälin sisällä","OK"))))))</f>
        <v>OK</v>
      </c>
      <c r="U428">
        <v>100</v>
      </c>
    </row>
    <row r="429" spans="1:21" ht="15.75" thickBot="1" x14ac:dyDescent="0.3">
      <c r="A429" s="41" t="s">
        <v>339</v>
      </c>
      <c r="B429" s="60">
        <f t="shared" si="316"/>
        <v>0</v>
      </c>
      <c r="C429" s="55"/>
      <c r="D429" s="49">
        <f t="shared" si="317"/>
        <v>0</v>
      </c>
      <c r="E429" s="49">
        <f>Parametrit!$B$4-2024</f>
        <v>0</v>
      </c>
      <c r="F429" s="55"/>
      <c r="G429" s="55"/>
      <c r="H429" s="104" t="str">
        <f>IF('Investoinnit ennen 2024'!G429&gt;0,'Investoinnit ennen 2024'!G429,"")</f>
        <v/>
      </c>
      <c r="I429" s="57">
        <f t="shared" si="318"/>
        <v>0</v>
      </c>
      <c r="J429" s="49">
        <f t="shared" si="319"/>
        <v>0</v>
      </c>
      <c r="K429" s="49">
        <f t="shared" si="320"/>
        <v>0</v>
      </c>
      <c r="L429" s="49">
        <f t="shared" si="321"/>
        <v>0</v>
      </c>
      <c r="M429" s="50" cm="1">
        <f t="array" ref="M429">ROUND('Investoinnit ennen 2024'!K429*(Parametrit!$B$8/Parametrit!$B$7),_xlfn.IFS('2024'!U429=100,-2,'2024'!U429=10,-1))</f>
        <v>14100</v>
      </c>
      <c r="N429" s="50"/>
      <c r="O429" s="49"/>
      <c r="P429" s="49"/>
      <c r="Q429" s="52">
        <v>40</v>
      </c>
      <c r="R429" s="52">
        <v>50</v>
      </c>
      <c r="S429" s="31" t="str">
        <f t="shared" si="322"/>
        <v>OK</v>
      </c>
      <c r="U429">
        <v>100</v>
      </c>
    </row>
    <row r="430" spans="1:21" ht="15.75" thickBot="1" x14ac:dyDescent="0.3">
      <c r="A430" s="41" t="s">
        <v>328</v>
      </c>
      <c r="B430" s="60">
        <f t="shared" si="316"/>
        <v>0</v>
      </c>
      <c r="C430" s="55"/>
      <c r="D430" s="49">
        <f t="shared" si="317"/>
        <v>0</v>
      </c>
      <c r="E430" s="49">
        <f>Parametrit!$B$4-2024</f>
        <v>0</v>
      </c>
      <c r="F430" s="55"/>
      <c r="G430" s="55"/>
      <c r="H430" s="104" t="str">
        <f>IF('Investoinnit ennen 2024'!G430&gt;0,'Investoinnit ennen 2024'!G430,"")</f>
        <v/>
      </c>
      <c r="I430" s="57">
        <f t="shared" si="318"/>
        <v>0</v>
      </c>
      <c r="J430" s="49">
        <f t="shared" si="319"/>
        <v>0</v>
      </c>
      <c r="K430" s="49">
        <f t="shared" si="320"/>
        <v>0</v>
      </c>
      <c r="L430" s="49">
        <f t="shared" si="321"/>
        <v>0</v>
      </c>
      <c r="M430" s="50" cm="1">
        <f t="array" ref="M430">ROUND('Investoinnit ennen 2024'!K430*(Parametrit!$B$8/Parametrit!$B$7),_xlfn.IFS('2024'!U430=100,-2,'2024'!U430=10,-1))</f>
        <v>37300</v>
      </c>
      <c r="N430" s="50"/>
      <c r="O430" s="49"/>
      <c r="P430" s="49"/>
      <c r="Q430" s="52">
        <v>40</v>
      </c>
      <c r="R430" s="52">
        <v>50</v>
      </c>
      <c r="S430" s="31" t="str">
        <f t="shared" si="322"/>
        <v>OK</v>
      </c>
      <c r="U430">
        <v>100</v>
      </c>
    </row>
    <row r="431" spans="1:21" ht="15.75" thickBot="1" x14ac:dyDescent="0.3">
      <c r="A431" s="41" t="s">
        <v>340</v>
      </c>
      <c r="B431" s="60">
        <f t="shared" si="316"/>
        <v>0</v>
      </c>
      <c r="C431" s="55"/>
      <c r="D431" s="49">
        <f t="shared" si="317"/>
        <v>0</v>
      </c>
      <c r="E431" s="49">
        <f>Parametrit!$B$4-2024</f>
        <v>0</v>
      </c>
      <c r="F431" s="55"/>
      <c r="G431" s="55"/>
      <c r="H431" s="104" t="str">
        <f>IF('Investoinnit ennen 2024'!G431&gt;0,'Investoinnit ennen 2024'!G431,"")</f>
        <v/>
      </c>
      <c r="I431" s="57">
        <f t="shared" si="318"/>
        <v>0</v>
      </c>
      <c r="J431" s="49">
        <f t="shared" si="319"/>
        <v>0</v>
      </c>
      <c r="K431" s="49">
        <f t="shared" si="320"/>
        <v>0</v>
      </c>
      <c r="L431" s="49">
        <f t="shared" si="321"/>
        <v>0</v>
      </c>
      <c r="M431" s="50" cm="1">
        <f t="array" ref="M431">ROUND('Investoinnit ennen 2024'!K431*(Parametrit!$B$8/Parametrit!$B$7),_xlfn.IFS('2024'!U431=100,-2,'2024'!U431=10,-1))</f>
        <v>26400</v>
      </c>
      <c r="N431" s="50"/>
      <c r="O431" s="49"/>
      <c r="P431" s="49"/>
      <c r="Q431" s="52">
        <v>40</v>
      </c>
      <c r="R431" s="52">
        <v>50</v>
      </c>
      <c r="S431" s="31" t="str">
        <f t="shared" si="322"/>
        <v>OK</v>
      </c>
      <c r="U431">
        <v>100</v>
      </c>
    </row>
    <row r="432" spans="1:21" ht="15.75" thickBot="1" x14ac:dyDescent="0.3">
      <c r="A432" s="42" t="s">
        <v>330</v>
      </c>
      <c r="B432" s="60">
        <f t="shared" si="316"/>
        <v>0</v>
      </c>
      <c r="C432" s="55"/>
      <c r="D432" s="49">
        <f t="shared" si="317"/>
        <v>0</v>
      </c>
      <c r="E432" s="49">
        <f>Parametrit!$B$4-2024</f>
        <v>0</v>
      </c>
      <c r="F432" s="55"/>
      <c r="G432" s="55"/>
      <c r="H432" s="104" t="str">
        <f>IF('Investoinnit ennen 2024'!G432&gt;0,'Investoinnit ennen 2024'!G432,"")</f>
        <v/>
      </c>
      <c r="I432" s="57">
        <f t="shared" si="318"/>
        <v>0</v>
      </c>
      <c r="J432" s="49">
        <f t="shared" si="319"/>
        <v>0</v>
      </c>
      <c r="K432" s="49">
        <f t="shared" si="320"/>
        <v>0</v>
      </c>
      <c r="L432" s="49">
        <f t="shared" si="321"/>
        <v>0</v>
      </c>
      <c r="M432" s="50" cm="1">
        <f t="array" ref="M432">ROUND('Investoinnit ennen 2024'!K432*(Parametrit!$B$8/Parametrit!$B$7),_xlfn.IFS('2024'!U432=100,-2,'2024'!U432=10,-1))</f>
        <v>32200</v>
      </c>
      <c r="N432" s="50"/>
      <c r="O432" s="49"/>
      <c r="P432" s="49"/>
      <c r="Q432" s="52">
        <v>40</v>
      </c>
      <c r="R432" s="52">
        <v>50</v>
      </c>
      <c r="S432" s="31" t="str">
        <f t="shared" si="322"/>
        <v>OK</v>
      </c>
      <c r="U432">
        <v>100</v>
      </c>
    </row>
    <row r="433" spans="1:21" ht="15.75" thickBot="1" x14ac:dyDescent="0.3">
      <c r="A433" s="38" t="s">
        <v>341</v>
      </c>
      <c r="B433" s="60">
        <f t="shared" si="316"/>
        <v>0</v>
      </c>
      <c r="C433" s="55"/>
      <c r="D433" s="49">
        <f t="shared" si="317"/>
        <v>0</v>
      </c>
      <c r="E433" s="49">
        <f>Parametrit!$B$4-2024</f>
        <v>0</v>
      </c>
      <c r="F433" s="55"/>
      <c r="G433" s="55"/>
      <c r="H433" s="104" t="str">
        <f>IF('Investoinnit ennen 2024'!G433&gt;0,'Investoinnit ennen 2024'!G433,"")</f>
        <v/>
      </c>
      <c r="I433" s="57">
        <f t="shared" si="318"/>
        <v>0</v>
      </c>
      <c r="J433" s="49">
        <f t="shared" si="319"/>
        <v>0</v>
      </c>
      <c r="K433" s="49">
        <f t="shared" si="320"/>
        <v>0</v>
      </c>
      <c r="L433" s="49">
        <f t="shared" si="321"/>
        <v>0</v>
      </c>
      <c r="M433" s="50" cm="1">
        <f t="array" ref="M433">ROUND('Investoinnit ennen 2024'!K433*(Parametrit!$B$8/Parametrit!$B$7),_xlfn.IFS('2024'!U433=100,-2,'2024'!U433=10,-1))</f>
        <v>14000</v>
      </c>
      <c r="N433" s="50"/>
      <c r="O433" s="49"/>
      <c r="P433" s="49"/>
      <c r="Q433" s="52">
        <v>40</v>
      </c>
      <c r="R433" s="52">
        <v>50</v>
      </c>
      <c r="S433" s="31" t="str">
        <f t="shared" si="322"/>
        <v>OK</v>
      </c>
      <c r="U433">
        <v>100</v>
      </c>
    </row>
    <row r="434" spans="1:21" ht="15.75" thickBot="1" x14ac:dyDescent="0.3">
      <c r="A434" s="38" t="s">
        <v>342</v>
      </c>
      <c r="B434" s="60">
        <f t="shared" si="316"/>
        <v>0</v>
      </c>
      <c r="C434" s="55"/>
      <c r="D434" s="49">
        <f t="shared" si="317"/>
        <v>0</v>
      </c>
      <c r="E434" s="49">
        <f>Parametrit!$B$4-2024</f>
        <v>0</v>
      </c>
      <c r="F434" s="55"/>
      <c r="G434" s="55"/>
      <c r="H434" s="104" t="str">
        <f>IF('Investoinnit ennen 2024'!G434&gt;0,'Investoinnit ennen 2024'!G434,"")</f>
        <v/>
      </c>
      <c r="I434" s="57">
        <f t="shared" si="318"/>
        <v>0</v>
      </c>
      <c r="J434" s="49">
        <f t="shared" si="319"/>
        <v>0</v>
      </c>
      <c r="K434" s="49">
        <f t="shared" si="320"/>
        <v>0</v>
      </c>
      <c r="L434" s="49">
        <f t="shared" si="321"/>
        <v>0</v>
      </c>
      <c r="M434" s="50" cm="1">
        <f t="array" ref="M434">ROUND('Investoinnit ennen 2024'!K434*(Parametrit!$B$8/Parametrit!$B$7),_xlfn.IFS('2024'!U434=100,-2,'2024'!U434=10,-1))</f>
        <v>6300</v>
      </c>
      <c r="N434" s="50"/>
      <c r="O434" s="49"/>
      <c r="P434" s="49"/>
      <c r="Q434" s="52">
        <v>40</v>
      </c>
      <c r="R434" s="52">
        <v>50</v>
      </c>
      <c r="S434" s="31" t="str">
        <f t="shared" si="322"/>
        <v>OK</v>
      </c>
      <c r="U434">
        <v>100</v>
      </c>
    </row>
    <row r="435" spans="1:21" ht="15.75" thickBot="1" x14ac:dyDescent="0.3">
      <c r="A435" s="38" t="s">
        <v>316</v>
      </c>
      <c r="B435" s="60">
        <f t="shared" si="316"/>
        <v>0</v>
      </c>
      <c r="C435" s="55"/>
      <c r="D435" s="49">
        <f t="shared" si="317"/>
        <v>0</v>
      </c>
      <c r="E435" s="49">
        <f>Parametrit!$B$4-2024</f>
        <v>0</v>
      </c>
      <c r="F435" s="55"/>
      <c r="G435" s="55"/>
      <c r="H435" s="104" t="str">
        <f>IF('Investoinnit ennen 2024'!G435&gt;0,'Investoinnit ennen 2024'!G435,"")</f>
        <v/>
      </c>
      <c r="I435" s="57">
        <f t="shared" si="318"/>
        <v>0</v>
      </c>
      <c r="J435" s="49">
        <f t="shared" si="319"/>
        <v>0</v>
      </c>
      <c r="K435" s="49">
        <f t="shared" si="320"/>
        <v>0</v>
      </c>
      <c r="L435" s="49">
        <f t="shared" si="321"/>
        <v>0</v>
      </c>
      <c r="M435" s="50" cm="1">
        <f t="array" ref="M435">ROUND('Investoinnit ennen 2024'!K435*(Parametrit!$B$8/Parametrit!$B$7),_xlfn.IFS('2024'!U435=100,-2,'2024'!U435=10,-1))</f>
        <v>5400</v>
      </c>
      <c r="N435" s="50"/>
      <c r="O435" s="49"/>
      <c r="P435" s="49"/>
      <c r="Q435" s="52">
        <v>40</v>
      </c>
      <c r="R435" s="52">
        <v>50</v>
      </c>
      <c r="S435" s="31" t="str">
        <f t="shared" si="322"/>
        <v>OK</v>
      </c>
      <c r="U435">
        <v>100</v>
      </c>
    </row>
    <row r="436" spans="1:21" ht="15.75" thickBot="1" x14ac:dyDescent="0.3">
      <c r="A436" s="39" t="s">
        <v>317</v>
      </c>
      <c r="B436" s="30"/>
      <c r="C436" s="101"/>
      <c r="D436" s="32"/>
      <c r="E436" s="32"/>
      <c r="F436" s="101"/>
      <c r="G436" s="101"/>
      <c r="H436" s="105"/>
      <c r="M436" s="19"/>
      <c r="N436" s="19"/>
      <c r="O436" s="22"/>
      <c r="P436" s="22"/>
      <c r="Q436" s="18"/>
      <c r="R436" s="18"/>
      <c r="S436"/>
    </row>
    <row r="437" spans="1:21" ht="15.75" thickBot="1" x14ac:dyDescent="0.3">
      <c r="A437" s="38" t="s">
        <v>318</v>
      </c>
      <c r="B437" s="60">
        <f>F437-G437</f>
        <v>0</v>
      </c>
      <c r="C437" s="55"/>
      <c r="D437" s="49">
        <f>B437*C437/100</f>
        <v>0</v>
      </c>
      <c r="E437" s="49">
        <f>Parametrit!$B$4-2024</f>
        <v>0</v>
      </c>
      <c r="F437" s="55"/>
      <c r="G437" s="55"/>
      <c r="H437" s="104" t="str">
        <f>IF('Investoinnit ennen 2024'!G437&gt;0,'Investoinnit ennen 2024'!G437,"")</f>
        <v/>
      </c>
      <c r="I437" s="57">
        <f>IF(N437="",(D437*(M437+O437))/1000,(D437*(N437+P437))/1000)</f>
        <v>0</v>
      </c>
      <c r="J437" s="49">
        <f>IF(D437=0,0,I437*(1-E437/H437))</f>
        <v>0</v>
      </c>
      <c r="K437" s="49">
        <f>IF(I437=0,0,I437/H437)</f>
        <v>0</v>
      </c>
      <c r="L437" s="49">
        <f>IF(N437="",(F437*(C437/100)*(M437+O437))/1000,(F437*(C437/100)*(N437+P437)/1000))</f>
        <v>0</v>
      </c>
      <c r="M437" s="50" cm="1">
        <f t="array" ref="M437">ROUND('Investoinnit ennen 2024'!K437*(Parametrit!$B$8/Parametrit!$B$7),_xlfn.IFS('2024'!U437=100,-2,'2024'!U437=10,-1))</f>
        <v>11100</v>
      </c>
      <c r="N437" s="50"/>
      <c r="O437" s="49"/>
      <c r="P437" s="49"/>
      <c r="Q437" s="52">
        <v>40</v>
      </c>
      <c r="R437" s="52">
        <v>50</v>
      </c>
      <c r="S437" s="31" t="str">
        <f>IF(AND(B437&gt;0,C437=""),"Ilmoita tuella rahoitettu osuus",IF(C437&gt;100,"Tuella rahoitettu osuus ei voi olla yli 100",IF(AND(B437&gt;0,H437=""),"Pitoaika puuttuu",IF(E437&gt;H437,"Keski-ikä ei voi olla suurempi kuin pitoaika",IF(AND(B437&gt;0,E437=""),"Keski-ikä puuttuu",IF(AND(B437&gt;0,OR(H437&lt;Q437,H437&gt;R437)),"Syötetty pitoaika ei ole pitoaikavälin sisällä","OK"))))))</f>
        <v>OK</v>
      </c>
      <c r="U437">
        <v>100</v>
      </c>
    </row>
    <row r="438" spans="1:21" ht="15.75" thickBot="1" x14ac:dyDescent="0.3">
      <c r="A438" s="6" t="s">
        <v>320</v>
      </c>
      <c r="B438" s="30"/>
      <c r="C438" s="101"/>
      <c r="D438" s="32"/>
      <c r="E438" s="32"/>
      <c r="F438" s="101"/>
      <c r="G438" s="101"/>
      <c r="H438" s="105"/>
      <c r="M438" s="24"/>
      <c r="N438" s="24"/>
      <c r="O438" s="22"/>
      <c r="P438" s="22"/>
      <c r="Q438" s="24"/>
      <c r="R438" s="24"/>
      <c r="S438"/>
    </row>
    <row r="439" spans="1:21" ht="15.75" thickBot="1" x14ac:dyDescent="0.3">
      <c r="A439" s="38" t="s">
        <v>321</v>
      </c>
      <c r="B439" s="60">
        <f t="shared" ref="B439:B441" si="323">F439-G439</f>
        <v>0</v>
      </c>
      <c r="C439" s="55"/>
      <c r="D439" s="49">
        <f t="shared" ref="D439:D441" si="324">B439*C439/100</f>
        <v>0</v>
      </c>
      <c r="E439" s="49">
        <f>Parametrit!$B$4-2024</f>
        <v>0</v>
      </c>
      <c r="F439" s="55"/>
      <c r="G439" s="55"/>
      <c r="H439" s="104" t="str">
        <f>IF('Investoinnit ennen 2024'!G439&gt;0,'Investoinnit ennen 2024'!G439,"")</f>
        <v/>
      </c>
      <c r="I439" s="57">
        <f>IF(N439="",(D439*(M439+O439))/1000,(D439*(N439+P439))/1000)</f>
        <v>0</v>
      </c>
      <c r="J439" s="49">
        <f t="shared" ref="J439:J441" si="325">IF(D439=0,0,I439*(1-E439/H439))</f>
        <v>0</v>
      </c>
      <c r="K439" s="49">
        <f t="shared" ref="K439:K441" si="326">IF(I439=0,0,I439/H439)</f>
        <v>0</v>
      </c>
      <c r="L439" s="49">
        <f>IF(N439="",(F439*(C439/100)*(M439+O439))/1000,(F439*(C439/100)*(N439+P439)/1000))</f>
        <v>0</v>
      </c>
      <c r="M439" s="50" cm="1">
        <f t="array" ref="M439">ROUND('Investoinnit ennen 2024'!K439*(Parametrit!$B$8/Parametrit!$B$7),_xlfn.IFS('2024'!U439=100,-2,'2024'!U439=10,-1))</f>
        <v>26700</v>
      </c>
      <c r="N439" s="50"/>
      <c r="O439" s="49"/>
      <c r="P439" s="49"/>
      <c r="Q439" s="52">
        <v>20</v>
      </c>
      <c r="R439" s="52">
        <v>30</v>
      </c>
      <c r="S439" s="31" t="str">
        <f>IF(AND(B439&gt;0,C439=""),"Ilmoita tuella rahoitettu osuus",IF(C439&gt;100,"Tuella rahoitettu osuus ei voi olla yli 100",IF(AND(B439&gt;0,H439=""),"Pitoaika puuttuu",IF(E439&gt;H439,"Keski-ikä ei voi olla suurempi kuin pitoaika",IF(AND(B439&gt;0,E439=""),"Keski-ikä puuttuu",IF(AND(B439&gt;0,OR(H439&lt;Q439,H439&gt;R439)),"Syötetty pitoaika ei ole pitoaikavälin sisällä","OK"))))))</f>
        <v>OK</v>
      </c>
      <c r="U439">
        <v>100</v>
      </c>
    </row>
    <row r="440" spans="1:21" ht="15.75" thickBot="1" x14ac:dyDescent="0.3">
      <c r="A440" s="38" t="s">
        <v>322</v>
      </c>
      <c r="B440" s="60">
        <f t="shared" si="323"/>
        <v>0</v>
      </c>
      <c r="C440" s="55"/>
      <c r="D440" s="49">
        <f t="shared" si="324"/>
        <v>0</v>
      </c>
      <c r="E440" s="49">
        <f>Parametrit!$B$4-2024</f>
        <v>0</v>
      </c>
      <c r="F440" s="55"/>
      <c r="G440" s="55"/>
      <c r="H440" s="104" t="str">
        <f>IF('Investoinnit ennen 2024'!G440&gt;0,'Investoinnit ennen 2024'!G440,"")</f>
        <v/>
      </c>
      <c r="I440" s="57">
        <f>IF(N440="",(D440*(M440+O440))/1000,(D440*(N440+P440))/1000)</f>
        <v>0</v>
      </c>
      <c r="J440" s="49">
        <f t="shared" si="325"/>
        <v>0</v>
      </c>
      <c r="K440" s="49">
        <f t="shared" si="326"/>
        <v>0</v>
      </c>
      <c r="L440" s="49">
        <f>IF(N440="",(F440*(C440/100)*(M440+O440))/1000,(F440*(C440/100)*(N440+P440)/1000))</f>
        <v>0</v>
      </c>
      <c r="M440" s="50" cm="1">
        <f t="array" ref="M440">ROUND('Investoinnit ennen 2024'!K440*(Parametrit!$B$8/Parametrit!$B$7),_xlfn.IFS('2024'!U440=100,-2,'2024'!U440=10,-1))</f>
        <v>38300</v>
      </c>
      <c r="N440" s="50"/>
      <c r="O440" s="49"/>
      <c r="P440" s="49"/>
      <c r="Q440" s="52">
        <v>20</v>
      </c>
      <c r="R440" s="52">
        <v>30</v>
      </c>
      <c r="S440" s="31" t="str">
        <f>IF(AND(B440&gt;0,C440=""),"Ilmoita tuella rahoitettu osuus",IF(C440&gt;100,"Tuella rahoitettu osuus ei voi olla yli 100",IF(AND(B440&gt;0,H440=""),"Pitoaika puuttuu",IF(E440&gt;H440,"Keski-ikä ei voi olla suurempi kuin pitoaika",IF(AND(B440&gt;0,E440=""),"Keski-ikä puuttuu",IF(AND(B440&gt;0,OR(H440&lt;Q440,H440&gt;R440)),"Syötetty pitoaika ei ole pitoaikavälin sisällä","OK"))))))</f>
        <v>OK</v>
      </c>
      <c r="U440">
        <v>100</v>
      </c>
    </row>
    <row r="441" spans="1:21" ht="15.75" thickBot="1" x14ac:dyDescent="0.3">
      <c r="A441" s="38" t="s">
        <v>323</v>
      </c>
      <c r="B441" s="60">
        <f t="shared" si="323"/>
        <v>0</v>
      </c>
      <c r="C441" s="55"/>
      <c r="D441" s="49">
        <f t="shared" si="324"/>
        <v>0</v>
      </c>
      <c r="E441" s="49">
        <f>Parametrit!$B$4-2024</f>
        <v>0</v>
      </c>
      <c r="F441" s="55"/>
      <c r="G441" s="55"/>
      <c r="H441" s="104" t="str">
        <f>IF('Investoinnit ennen 2024'!G441&gt;0,'Investoinnit ennen 2024'!G441,"")</f>
        <v/>
      </c>
      <c r="I441" s="57">
        <f>IF(N441="",(D441*(M441+O441))/1000,(D441*(N441+P441))/1000)</f>
        <v>0</v>
      </c>
      <c r="J441" s="49">
        <f t="shared" si="325"/>
        <v>0</v>
      </c>
      <c r="K441" s="49">
        <f t="shared" si="326"/>
        <v>0</v>
      </c>
      <c r="L441" s="49">
        <f>IF(N441="",(F441*(C441/100)*(M441+O441))/1000,(F441*(C441/100)*(N441+P441)/1000))</f>
        <v>0</v>
      </c>
      <c r="M441" s="50" cm="1">
        <f t="array" ref="M441">ROUND('Investoinnit ennen 2024'!K441*(Parametrit!$B$8/Parametrit!$B$7),_xlfn.IFS('2024'!U441=100,-2,'2024'!U441=10,-1))</f>
        <v>8800</v>
      </c>
      <c r="N441" s="50"/>
      <c r="O441" s="49"/>
      <c r="P441" s="49"/>
      <c r="Q441" s="52">
        <v>20</v>
      </c>
      <c r="R441" s="52">
        <v>30</v>
      </c>
      <c r="S441" s="31" t="str">
        <f>IF(AND(B441&gt;0,C441=""),"Ilmoita tuella rahoitettu osuus",IF(C441&gt;100,"Tuella rahoitettu osuus ei voi olla yli 100",IF(AND(B441&gt;0,H441=""),"Pitoaika puuttuu",IF(E441&gt;H441,"Keski-ikä ei voi olla suurempi kuin pitoaika",IF(AND(B441&gt;0,E441=""),"Keski-ikä puuttuu",IF(AND(B441&gt;0,OR(H441&lt;Q441,H441&gt;R441)),"Syötetty pitoaika ei ole pitoaikavälin sisällä","OK"))))))</f>
        <v>OK</v>
      </c>
      <c r="U441">
        <v>100</v>
      </c>
    </row>
    <row r="442" spans="1:21" ht="15.75" thickBot="1" x14ac:dyDescent="0.3">
      <c r="A442" s="6" t="s">
        <v>343</v>
      </c>
      <c r="B442" s="30"/>
      <c r="C442" s="101"/>
      <c r="D442" s="32"/>
      <c r="E442" s="32"/>
      <c r="F442" s="101"/>
      <c r="G442" s="101"/>
      <c r="H442" s="105"/>
      <c r="M442" s="24"/>
      <c r="N442" s="24"/>
      <c r="O442" s="22"/>
      <c r="P442" s="22"/>
      <c r="Q442" s="24"/>
      <c r="R442" s="24"/>
      <c r="S442"/>
    </row>
    <row r="443" spans="1:21" ht="15.75" thickBot="1" x14ac:dyDescent="0.3">
      <c r="A443" s="40" t="s">
        <v>326</v>
      </c>
      <c r="B443" s="60">
        <f t="shared" ref="B443:B450" si="327">F443-G443</f>
        <v>0</v>
      </c>
      <c r="C443" s="55"/>
      <c r="D443" s="49">
        <f t="shared" ref="D443:D450" si="328">B443*C443/100</f>
        <v>0</v>
      </c>
      <c r="E443" s="49">
        <f>Parametrit!$B$4-2024</f>
        <v>0</v>
      </c>
      <c r="F443" s="55"/>
      <c r="G443" s="55"/>
      <c r="H443" s="104" t="str">
        <f>IF('Investoinnit ennen 2024'!G443&gt;0,'Investoinnit ennen 2024'!G443,"")</f>
        <v/>
      </c>
      <c r="I443" s="57">
        <f t="shared" ref="I443:I450" si="329">IF(N443="",(D443*(M443+O443))/1000,(D443*(N443+P443))/1000)</f>
        <v>0</v>
      </c>
      <c r="J443" s="49">
        <f t="shared" ref="J443:J450" si="330">IF(D443=0,0,I443*(1-E443/H443))</f>
        <v>0</v>
      </c>
      <c r="K443" s="49">
        <f t="shared" ref="K443:K450" si="331">IF(I443=0,0,I443/H443)</f>
        <v>0</v>
      </c>
      <c r="L443" s="49">
        <f t="shared" ref="L443:L450" si="332">IF(N443="",(F443*(C443/100)*(M443+O443))/1000,(F443*(C443/100)*(N443+P443)/1000))</f>
        <v>0</v>
      </c>
      <c r="M443" s="50" cm="1">
        <f t="array" ref="M443">ROUND('Investoinnit ennen 2024'!K443*(Parametrit!$B$8/Parametrit!$B$7),_xlfn.IFS('2024'!U443=100,-2,'2024'!U443=10,-1))</f>
        <v>27300</v>
      </c>
      <c r="N443" s="50"/>
      <c r="O443" s="49"/>
      <c r="P443" s="49"/>
      <c r="Q443" s="52">
        <v>40</v>
      </c>
      <c r="R443" s="52">
        <v>50</v>
      </c>
      <c r="S443" s="31" t="str">
        <f t="shared" ref="S443:S450" si="333">IF(AND(B443&gt;0,C443=""),"Ilmoita tuella rahoitettu osuus",IF(C443&gt;100,"Tuella rahoitettu osuus ei voi olla yli 100",IF(AND(B443&gt;0,H443=""),"Pitoaika puuttuu",IF(E443&gt;H443,"Keski-ikä ei voi olla suurempi kuin pitoaika",IF(AND(B443&gt;0,E443=""),"Keski-ikä puuttuu",IF(AND(B443&gt;0,OR(H443&lt;Q443,H443&gt;R443)),"Syötetty pitoaika ei ole pitoaikavälin sisällä","OK"))))))</f>
        <v>OK</v>
      </c>
      <c r="U443">
        <v>100</v>
      </c>
    </row>
    <row r="444" spans="1:21" ht="15.75" thickBot="1" x14ac:dyDescent="0.3">
      <c r="A444" s="41" t="s">
        <v>339</v>
      </c>
      <c r="B444" s="60">
        <f t="shared" si="327"/>
        <v>0</v>
      </c>
      <c r="C444" s="55"/>
      <c r="D444" s="49">
        <f t="shared" si="328"/>
        <v>0</v>
      </c>
      <c r="E444" s="49">
        <f>Parametrit!$B$4-2024</f>
        <v>0</v>
      </c>
      <c r="F444" s="55"/>
      <c r="G444" s="55"/>
      <c r="H444" s="104" t="str">
        <f>IF('Investoinnit ennen 2024'!G444&gt;0,'Investoinnit ennen 2024'!G444,"")</f>
        <v/>
      </c>
      <c r="I444" s="57">
        <f t="shared" si="329"/>
        <v>0</v>
      </c>
      <c r="J444" s="49">
        <f t="shared" si="330"/>
        <v>0</v>
      </c>
      <c r="K444" s="49">
        <f t="shared" si="331"/>
        <v>0</v>
      </c>
      <c r="L444" s="49">
        <f t="shared" si="332"/>
        <v>0</v>
      </c>
      <c r="M444" s="50" cm="1">
        <f t="array" ref="M444">ROUND('Investoinnit ennen 2024'!K444*(Parametrit!$B$8/Parametrit!$B$7),_xlfn.IFS('2024'!U444=100,-2,'2024'!U444=10,-1))</f>
        <v>9900</v>
      </c>
      <c r="N444" s="50"/>
      <c r="O444" s="49"/>
      <c r="P444" s="49"/>
      <c r="Q444" s="52">
        <v>40</v>
      </c>
      <c r="R444" s="52">
        <v>50</v>
      </c>
      <c r="S444" s="31" t="str">
        <f t="shared" si="333"/>
        <v>OK</v>
      </c>
      <c r="U444">
        <v>100</v>
      </c>
    </row>
    <row r="445" spans="1:21" ht="15.75" thickBot="1" x14ac:dyDescent="0.3">
      <c r="A445" s="41" t="s">
        <v>328</v>
      </c>
      <c r="B445" s="60">
        <f t="shared" si="327"/>
        <v>0</v>
      </c>
      <c r="C445" s="55"/>
      <c r="D445" s="49">
        <f t="shared" si="328"/>
        <v>0</v>
      </c>
      <c r="E445" s="49">
        <f>Parametrit!$B$4-2024</f>
        <v>0</v>
      </c>
      <c r="F445" s="55"/>
      <c r="G445" s="55"/>
      <c r="H445" s="104" t="str">
        <f>IF('Investoinnit ennen 2024'!G445&gt;0,'Investoinnit ennen 2024'!G445,"")</f>
        <v/>
      </c>
      <c r="I445" s="57">
        <f t="shared" si="329"/>
        <v>0</v>
      </c>
      <c r="J445" s="49">
        <f t="shared" si="330"/>
        <v>0</v>
      </c>
      <c r="K445" s="49">
        <f t="shared" si="331"/>
        <v>0</v>
      </c>
      <c r="L445" s="49">
        <f t="shared" si="332"/>
        <v>0</v>
      </c>
      <c r="M445" s="50" cm="1">
        <f t="array" ref="M445">ROUND('Investoinnit ennen 2024'!K445*(Parametrit!$B$8/Parametrit!$B$7),_xlfn.IFS('2024'!U445=100,-2,'2024'!U445=10,-1))</f>
        <v>45200</v>
      </c>
      <c r="N445" s="50"/>
      <c r="O445" s="49"/>
      <c r="P445" s="49"/>
      <c r="Q445" s="52">
        <v>40</v>
      </c>
      <c r="R445" s="52">
        <v>50</v>
      </c>
      <c r="S445" s="31" t="str">
        <f t="shared" si="333"/>
        <v>OK</v>
      </c>
      <c r="U445">
        <v>100</v>
      </c>
    </row>
    <row r="446" spans="1:21" ht="15.75" thickBot="1" x14ac:dyDescent="0.3">
      <c r="A446" s="41" t="s">
        <v>340</v>
      </c>
      <c r="B446" s="60">
        <f t="shared" si="327"/>
        <v>0</v>
      </c>
      <c r="C446" s="55"/>
      <c r="D446" s="49">
        <f t="shared" si="328"/>
        <v>0</v>
      </c>
      <c r="E446" s="49">
        <f>Parametrit!$B$4-2024</f>
        <v>0</v>
      </c>
      <c r="F446" s="55"/>
      <c r="G446" s="55"/>
      <c r="H446" s="104" t="str">
        <f>IF('Investoinnit ennen 2024'!G446&gt;0,'Investoinnit ennen 2024'!G446,"")</f>
        <v/>
      </c>
      <c r="I446" s="57">
        <f t="shared" si="329"/>
        <v>0</v>
      </c>
      <c r="J446" s="49">
        <f t="shared" si="330"/>
        <v>0</v>
      </c>
      <c r="K446" s="49">
        <f t="shared" si="331"/>
        <v>0</v>
      </c>
      <c r="L446" s="49">
        <f t="shared" si="332"/>
        <v>0</v>
      </c>
      <c r="M446" s="50" cm="1">
        <f t="array" ref="M446">ROUND('Investoinnit ennen 2024'!K446*(Parametrit!$B$8/Parametrit!$B$7),_xlfn.IFS('2024'!U446=100,-2,'2024'!U446=10,-1))</f>
        <v>16500</v>
      </c>
      <c r="N446" s="50"/>
      <c r="O446" s="49"/>
      <c r="P446" s="49"/>
      <c r="Q446" s="52">
        <v>40</v>
      </c>
      <c r="R446" s="52">
        <v>50</v>
      </c>
      <c r="S446" s="31" t="str">
        <f t="shared" si="333"/>
        <v>OK</v>
      </c>
      <c r="U446">
        <v>100</v>
      </c>
    </row>
    <row r="447" spans="1:21" ht="15.75" thickBot="1" x14ac:dyDescent="0.3">
      <c r="A447" s="42" t="s">
        <v>330</v>
      </c>
      <c r="B447" s="60">
        <f t="shared" si="327"/>
        <v>0</v>
      </c>
      <c r="C447" s="55"/>
      <c r="D447" s="49">
        <f t="shared" si="328"/>
        <v>0</v>
      </c>
      <c r="E447" s="49">
        <f>Parametrit!$B$4-2024</f>
        <v>0</v>
      </c>
      <c r="F447" s="55"/>
      <c r="G447" s="55"/>
      <c r="H447" s="104" t="str">
        <f>IF('Investoinnit ennen 2024'!G447&gt;0,'Investoinnit ennen 2024'!G447,"")</f>
        <v/>
      </c>
      <c r="I447" s="57">
        <f t="shared" si="329"/>
        <v>0</v>
      </c>
      <c r="J447" s="49">
        <f t="shared" si="330"/>
        <v>0</v>
      </c>
      <c r="K447" s="49">
        <f t="shared" si="331"/>
        <v>0</v>
      </c>
      <c r="L447" s="49">
        <f t="shared" si="332"/>
        <v>0</v>
      </c>
      <c r="M447" s="50" cm="1">
        <f t="array" ref="M447">ROUND('Investoinnit ennen 2024'!K447*(Parametrit!$B$8/Parametrit!$B$7),_xlfn.IFS('2024'!U447=100,-2,'2024'!U447=10,-1))</f>
        <v>39300</v>
      </c>
      <c r="N447" s="50"/>
      <c r="O447" s="49"/>
      <c r="P447" s="49"/>
      <c r="Q447" s="52">
        <v>40</v>
      </c>
      <c r="R447" s="52">
        <v>50</v>
      </c>
      <c r="S447" s="31" t="str">
        <f t="shared" si="333"/>
        <v>OK</v>
      </c>
      <c r="U447">
        <v>100</v>
      </c>
    </row>
    <row r="448" spans="1:21" ht="15.75" thickBot="1" x14ac:dyDescent="0.3">
      <c r="A448" s="38" t="s">
        <v>341</v>
      </c>
      <c r="B448" s="60">
        <f t="shared" si="327"/>
        <v>0</v>
      </c>
      <c r="C448" s="55"/>
      <c r="D448" s="49">
        <f t="shared" si="328"/>
        <v>0</v>
      </c>
      <c r="E448" s="49">
        <f>Parametrit!$B$4-2024</f>
        <v>0</v>
      </c>
      <c r="F448" s="55"/>
      <c r="G448" s="55"/>
      <c r="H448" s="104" t="str">
        <f>IF('Investoinnit ennen 2024'!G448&gt;0,'Investoinnit ennen 2024'!G448,"")</f>
        <v/>
      </c>
      <c r="I448" s="57">
        <f t="shared" si="329"/>
        <v>0</v>
      </c>
      <c r="J448" s="49">
        <f t="shared" si="330"/>
        <v>0</v>
      </c>
      <c r="K448" s="49">
        <f t="shared" si="331"/>
        <v>0</v>
      </c>
      <c r="L448" s="49">
        <f t="shared" si="332"/>
        <v>0</v>
      </c>
      <c r="M448" s="50" cm="1">
        <f t="array" ref="M448">ROUND('Investoinnit ennen 2024'!K448*(Parametrit!$B$8/Parametrit!$B$7),_xlfn.IFS('2024'!U448=100,-2,'2024'!U448=10,-1))</f>
        <v>16300</v>
      </c>
      <c r="N448" s="50"/>
      <c r="O448" s="49"/>
      <c r="P448" s="49"/>
      <c r="Q448" s="52">
        <v>40</v>
      </c>
      <c r="R448" s="52">
        <v>50</v>
      </c>
      <c r="S448" s="31" t="str">
        <f t="shared" si="333"/>
        <v>OK</v>
      </c>
      <c r="U448">
        <v>100</v>
      </c>
    </row>
    <row r="449" spans="1:21" ht="15.75" thickBot="1" x14ac:dyDescent="0.3">
      <c r="A449" s="38" t="s">
        <v>342</v>
      </c>
      <c r="B449" s="60">
        <f t="shared" si="327"/>
        <v>0</v>
      </c>
      <c r="C449" s="55"/>
      <c r="D449" s="49">
        <f t="shared" si="328"/>
        <v>0</v>
      </c>
      <c r="E449" s="49">
        <f>Parametrit!$B$4-2024</f>
        <v>0</v>
      </c>
      <c r="F449" s="55"/>
      <c r="G449" s="55"/>
      <c r="H449" s="104" t="str">
        <f>IF('Investoinnit ennen 2024'!G449&gt;0,'Investoinnit ennen 2024'!G449,"")</f>
        <v/>
      </c>
      <c r="I449" s="57">
        <f t="shared" si="329"/>
        <v>0</v>
      </c>
      <c r="J449" s="49">
        <f t="shared" si="330"/>
        <v>0</v>
      </c>
      <c r="K449" s="49">
        <f t="shared" si="331"/>
        <v>0</v>
      </c>
      <c r="L449" s="49">
        <f t="shared" si="332"/>
        <v>0</v>
      </c>
      <c r="M449" s="50" cm="1">
        <f t="array" ref="M449">ROUND('Investoinnit ennen 2024'!K449*(Parametrit!$B$8/Parametrit!$B$7),_xlfn.IFS('2024'!U449=100,-2,'2024'!U449=10,-1))</f>
        <v>5900</v>
      </c>
      <c r="N449" s="50"/>
      <c r="O449" s="49"/>
      <c r="P449" s="49"/>
      <c r="Q449" s="52">
        <v>40</v>
      </c>
      <c r="R449" s="52">
        <v>50</v>
      </c>
      <c r="S449" s="31" t="str">
        <f t="shared" si="333"/>
        <v>OK</v>
      </c>
      <c r="U449">
        <v>100</v>
      </c>
    </row>
    <row r="450" spans="1:21" ht="15.75" thickBot="1" x14ac:dyDescent="0.3">
      <c r="A450" s="38" t="s">
        <v>316</v>
      </c>
      <c r="B450" s="60">
        <f t="shared" si="327"/>
        <v>0</v>
      </c>
      <c r="C450" s="55"/>
      <c r="D450" s="49">
        <f t="shared" si="328"/>
        <v>0</v>
      </c>
      <c r="E450" s="49">
        <f>Parametrit!$B$4-2024</f>
        <v>0</v>
      </c>
      <c r="F450" s="55"/>
      <c r="G450" s="55"/>
      <c r="H450" s="104" t="str">
        <f>IF('Investoinnit ennen 2024'!G450&gt;0,'Investoinnit ennen 2024'!G450,"")</f>
        <v/>
      </c>
      <c r="I450" s="57">
        <f t="shared" si="329"/>
        <v>0</v>
      </c>
      <c r="J450" s="49">
        <f t="shared" si="330"/>
        <v>0</v>
      </c>
      <c r="K450" s="49">
        <f t="shared" si="331"/>
        <v>0</v>
      </c>
      <c r="L450" s="49">
        <f t="shared" si="332"/>
        <v>0</v>
      </c>
      <c r="M450" s="50" cm="1">
        <f t="array" ref="M450">ROUND('Investoinnit ennen 2024'!K450*(Parametrit!$B$8/Parametrit!$B$7),_xlfn.IFS('2024'!U450=100,-2,'2024'!U450=10,-1))</f>
        <v>5400</v>
      </c>
      <c r="N450" s="50"/>
      <c r="O450" s="49"/>
      <c r="P450" s="49"/>
      <c r="Q450" s="52">
        <v>40</v>
      </c>
      <c r="R450" s="52">
        <v>50</v>
      </c>
      <c r="S450" s="31" t="str">
        <f t="shared" si="333"/>
        <v>OK</v>
      </c>
      <c r="U450">
        <v>100</v>
      </c>
    </row>
    <row r="451" spans="1:21" ht="15.75" thickBot="1" x14ac:dyDescent="0.3">
      <c r="A451" s="43" t="s">
        <v>317</v>
      </c>
      <c r="B451" s="30"/>
      <c r="C451" s="101"/>
      <c r="D451" s="32"/>
      <c r="E451" s="32"/>
      <c r="F451" s="101"/>
      <c r="G451" s="101"/>
      <c r="H451" s="105"/>
      <c r="M451" s="18"/>
      <c r="N451" s="18"/>
      <c r="O451" s="22"/>
      <c r="P451" s="22"/>
      <c r="Q451" s="18"/>
      <c r="R451" s="18"/>
      <c r="S451"/>
    </row>
    <row r="452" spans="1:21" ht="15.75" thickBot="1" x14ac:dyDescent="0.3">
      <c r="A452" s="38" t="s">
        <v>318</v>
      </c>
      <c r="B452" s="60">
        <f>F452-G452</f>
        <v>0</v>
      </c>
      <c r="C452" s="55"/>
      <c r="D452" s="49">
        <f>B452*C452/100</f>
        <v>0</v>
      </c>
      <c r="E452" s="49">
        <f>Parametrit!$B$4-2024</f>
        <v>0</v>
      </c>
      <c r="F452" s="55"/>
      <c r="G452" s="55"/>
      <c r="H452" s="104" t="str">
        <f>IF('Investoinnit ennen 2024'!G452&gt;0,'Investoinnit ennen 2024'!G452,"")</f>
        <v/>
      </c>
      <c r="I452" s="57">
        <f>IF(N452="",(D452*(M452+O452))/1000,(D452*(N452+P452))/1000)</f>
        <v>0</v>
      </c>
      <c r="J452" s="49">
        <f>IF(D452=0,0,I452*(1-E452/H452))</f>
        <v>0</v>
      </c>
      <c r="K452" s="49">
        <f>IF(I452=0,0,I452/H452)</f>
        <v>0</v>
      </c>
      <c r="L452" s="49">
        <f>IF(N452="",(F452*(C452/100)*(M452+O452))/1000,(F452*(C452/100)*(N452+P452)/1000))</f>
        <v>0</v>
      </c>
      <c r="M452" s="50" cm="1">
        <f t="array" ref="M452">ROUND('Investoinnit ennen 2024'!K452*(Parametrit!$B$8/Parametrit!$B$7),_xlfn.IFS('2024'!U452=100,-2,'2024'!U452=10,-1))</f>
        <v>11100</v>
      </c>
      <c r="N452" s="50"/>
      <c r="O452" s="49"/>
      <c r="P452" s="49"/>
      <c r="Q452" s="52">
        <v>40</v>
      </c>
      <c r="R452" s="52">
        <v>50</v>
      </c>
      <c r="S452" s="31" t="str">
        <f>IF(AND(B452&gt;0,C452=""),"Ilmoita tuella rahoitettu osuus",IF(C452&gt;100,"Tuella rahoitettu osuus ei voi olla yli 100",IF(AND(B452&gt;0,H452=""),"Pitoaika puuttuu",IF(E452&gt;H452,"Keski-ikä ei voi olla suurempi kuin pitoaika",IF(AND(B452&gt;0,E452=""),"Keski-ikä puuttuu",IF(AND(B452&gt;0,OR(H452&lt;Q452,H452&gt;R452)),"Syötetty pitoaika ei ole pitoaikavälin sisällä","OK"))))))</f>
        <v>OK</v>
      </c>
      <c r="U452">
        <v>100</v>
      </c>
    </row>
    <row r="453" spans="1:21" ht="15.75" thickBot="1" x14ac:dyDescent="0.3">
      <c r="A453" s="6" t="s">
        <v>320</v>
      </c>
      <c r="B453" s="30"/>
      <c r="C453" s="101"/>
      <c r="D453" s="32"/>
      <c r="E453" s="32"/>
      <c r="F453" s="101"/>
      <c r="G453" s="101"/>
      <c r="H453" s="105"/>
      <c r="M453" s="24"/>
      <c r="N453" s="24"/>
      <c r="O453" s="22"/>
      <c r="P453" s="22"/>
      <c r="Q453" s="24"/>
      <c r="R453" s="24"/>
      <c r="S453"/>
    </row>
    <row r="454" spans="1:21" ht="15.75" thickBot="1" x14ac:dyDescent="0.3">
      <c r="A454" s="38" t="s">
        <v>321</v>
      </c>
      <c r="B454" s="60">
        <f t="shared" ref="B454:B456" si="334">F454-G454</f>
        <v>0</v>
      </c>
      <c r="C454" s="55"/>
      <c r="D454" s="49">
        <f t="shared" ref="D454:D456" si="335">B454*C454/100</f>
        <v>0</v>
      </c>
      <c r="E454" s="49">
        <f>Parametrit!$B$4-2024</f>
        <v>0</v>
      </c>
      <c r="F454" s="55"/>
      <c r="G454" s="55"/>
      <c r="H454" s="104" t="str">
        <f>IF('Investoinnit ennen 2024'!G454&gt;0,'Investoinnit ennen 2024'!G454,"")</f>
        <v/>
      </c>
      <c r="I454" s="57">
        <f>IF(N454="",(D454*(M454+O454))/1000,(D454*(N454+P454))/1000)</f>
        <v>0</v>
      </c>
      <c r="J454" s="49">
        <f t="shared" ref="J454:J456" si="336">IF(D454=0,0,I454*(1-E454/H454))</f>
        <v>0</v>
      </c>
      <c r="K454" s="49">
        <f t="shared" ref="K454:K456" si="337">IF(I454=0,0,I454/H454)</f>
        <v>0</v>
      </c>
      <c r="L454" s="49">
        <f>IF(N454="",(F454*(C454/100)*(M454+O454))/1000,(F454*(C454/100)*(N454+P454)/1000))</f>
        <v>0</v>
      </c>
      <c r="M454" s="50" cm="1">
        <f t="array" ref="M454">ROUND('Investoinnit ennen 2024'!K454*(Parametrit!$B$8/Parametrit!$B$7),_xlfn.IFS('2024'!U454=100,-2,'2024'!U454=10,-1))</f>
        <v>30500</v>
      </c>
      <c r="N454" s="50"/>
      <c r="O454" s="49"/>
      <c r="P454" s="49"/>
      <c r="Q454" s="52">
        <v>20</v>
      </c>
      <c r="R454" s="52">
        <v>30</v>
      </c>
      <c r="S454" s="31" t="str">
        <f>IF(AND(B454&gt;0,C454=""),"Ilmoita tuella rahoitettu osuus",IF(C454&gt;100,"Tuella rahoitettu osuus ei voi olla yli 100",IF(AND(B454&gt;0,H454=""),"Pitoaika puuttuu",IF(E454&gt;H454,"Keski-ikä ei voi olla suurempi kuin pitoaika",IF(AND(B454&gt;0,E454=""),"Keski-ikä puuttuu",IF(AND(B454&gt;0,OR(H454&lt;Q454,H454&gt;R454)),"Syötetty pitoaika ei ole pitoaikavälin sisällä","OK"))))))</f>
        <v>OK</v>
      </c>
      <c r="U454">
        <v>100</v>
      </c>
    </row>
    <row r="455" spans="1:21" ht="15.75" thickBot="1" x14ac:dyDescent="0.3">
      <c r="A455" s="38" t="s">
        <v>322</v>
      </c>
      <c r="B455" s="60">
        <f t="shared" si="334"/>
        <v>0</v>
      </c>
      <c r="C455" s="55"/>
      <c r="D455" s="49">
        <f t="shared" si="335"/>
        <v>0</v>
      </c>
      <c r="E455" s="49">
        <f>Parametrit!$B$4-2024</f>
        <v>0</v>
      </c>
      <c r="F455" s="55"/>
      <c r="G455" s="55"/>
      <c r="H455" s="104" t="str">
        <f>IF('Investoinnit ennen 2024'!G455&gt;0,'Investoinnit ennen 2024'!G455,"")</f>
        <v/>
      </c>
      <c r="I455" s="57">
        <f>IF(N455="",(D455*(M455+O455))/1000,(D455*(N455+P455))/1000)</f>
        <v>0</v>
      </c>
      <c r="J455" s="49">
        <f t="shared" si="336"/>
        <v>0</v>
      </c>
      <c r="K455" s="49">
        <f t="shared" si="337"/>
        <v>0</v>
      </c>
      <c r="L455" s="49">
        <f>IF(N455="",(F455*(C455/100)*(M455+O455))/1000,(F455*(C455/100)*(N455+P455)/1000))</f>
        <v>0</v>
      </c>
      <c r="M455" s="50" cm="1">
        <f t="array" ref="M455">ROUND('Investoinnit ennen 2024'!K455*(Parametrit!$B$8/Parametrit!$B$7),_xlfn.IFS('2024'!U455=100,-2,'2024'!U455=10,-1))</f>
        <v>43800</v>
      </c>
      <c r="N455" s="50"/>
      <c r="O455" s="49"/>
      <c r="P455" s="49"/>
      <c r="Q455" s="52">
        <v>20</v>
      </c>
      <c r="R455" s="52">
        <v>30</v>
      </c>
      <c r="S455" s="31" t="str">
        <f>IF(AND(B455&gt;0,C455=""),"Ilmoita tuella rahoitettu osuus",IF(C455&gt;100,"Tuella rahoitettu osuus ei voi olla yli 100",IF(AND(B455&gt;0,H455=""),"Pitoaika puuttuu",IF(E455&gt;H455,"Keski-ikä ei voi olla suurempi kuin pitoaika",IF(AND(B455&gt;0,E455=""),"Keski-ikä puuttuu",IF(AND(B455&gt;0,OR(H455&lt;Q455,H455&gt;R455)),"Syötetty pitoaika ei ole pitoaikavälin sisällä","OK"))))))</f>
        <v>OK</v>
      </c>
      <c r="U455">
        <v>100</v>
      </c>
    </row>
    <row r="456" spans="1:21" ht="15.75" thickBot="1" x14ac:dyDescent="0.3">
      <c r="A456" s="38" t="s">
        <v>323</v>
      </c>
      <c r="B456" s="60">
        <f t="shared" si="334"/>
        <v>0</v>
      </c>
      <c r="C456" s="55"/>
      <c r="D456" s="49">
        <f t="shared" si="335"/>
        <v>0</v>
      </c>
      <c r="E456" s="49">
        <f>Parametrit!$B$4-2024</f>
        <v>0</v>
      </c>
      <c r="F456" s="55"/>
      <c r="G456" s="55"/>
      <c r="H456" s="104" t="str">
        <f>IF('Investoinnit ennen 2024'!G456&gt;0,'Investoinnit ennen 2024'!G456,"")</f>
        <v/>
      </c>
      <c r="I456" s="57">
        <f>IF(N456="",(D456*(M456+O456))/1000,(D456*(N456+P456))/1000)</f>
        <v>0</v>
      </c>
      <c r="J456" s="49">
        <f t="shared" si="336"/>
        <v>0</v>
      </c>
      <c r="K456" s="49">
        <f t="shared" si="337"/>
        <v>0</v>
      </c>
      <c r="L456" s="49">
        <f>IF(N456="",(F456*(C456/100)*(M456+O456))/1000,(F456*(C456/100)*(N456+P456)/1000))</f>
        <v>0</v>
      </c>
      <c r="M456" s="50" cm="1">
        <f t="array" ref="M456">ROUND('Investoinnit ennen 2024'!K456*(Parametrit!$B$8/Parametrit!$B$7),_xlfn.IFS('2024'!U456=100,-2,'2024'!U456=10,-1))</f>
        <v>8500</v>
      </c>
      <c r="N456" s="50"/>
      <c r="O456" s="49"/>
      <c r="P456" s="49"/>
      <c r="Q456" s="52">
        <v>20</v>
      </c>
      <c r="R456" s="52">
        <v>30</v>
      </c>
      <c r="S456" s="31" t="str">
        <f>IF(AND(B456&gt;0,C456=""),"Ilmoita tuella rahoitettu osuus",IF(C456&gt;100,"Tuella rahoitettu osuus ei voi olla yli 100",IF(AND(B456&gt;0,H456=""),"Pitoaika puuttuu",IF(E456&gt;H456,"Keski-ikä ei voi olla suurempi kuin pitoaika",IF(AND(B456&gt;0,E456=""),"Keski-ikä puuttuu",IF(AND(B456&gt;0,OR(H456&lt;Q456,H456&gt;R456)),"Syötetty pitoaika ei ole pitoaikavälin sisällä","OK"))))))</f>
        <v>OK</v>
      </c>
      <c r="U456">
        <v>100</v>
      </c>
    </row>
    <row r="457" spans="1:21" ht="15.75" thickBot="1" x14ac:dyDescent="0.3">
      <c r="A457" s="10" t="s">
        <v>344</v>
      </c>
      <c r="B457" s="30"/>
      <c r="C457" s="101"/>
      <c r="D457" s="32"/>
      <c r="E457" s="32"/>
      <c r="F457" s="101"/>
      <c r="G457" s="101"/>
      <c r="H457" s="105"/>
      <c r="M457" s="23"/>
      <c r="N457" s="23"/>
      <c r="O457" s="22"/>
      <c r="P457" s="22"/>
      <c r="Q457" s="23"/>
      <c r="R457" s="23"/>
      <c r="S457"/>
    </row>
    <row r="458" spans="1:21" ht="15.75" thickBot="1" x14ac:dyDescent="0.3">
      <c r="A458" s="6" t="s">
        <v>345</v>
      </c>
      <c r="B458" s="30"/>
      <c r="C458" s="101"/>
      <c r="D458" s="32"/>
      <c r="E458" s="32"/>
      <c r="F458" s="101"/>
      <c r="G458" s="101"/>
      <c r="H458" s="105"/>
      <c r="M458" s="24"/>
      <c r="N458" s="24"/>
      <c r="O458" s="22"/>
      <c r="P458" s="22"/>
      <c r="Q458" s="24"/>
      <c r="R458" s="24"/>
      <c r="S458"/>
    </row>
    <row r="459" spans="1:21" ht="15.75" thickBot="1" x14ac:dyDescent="0.3">
      <c r="A459" s="38" t="s">
        <v>346</v>
      </c>
      <c r="B459" s="60">
        <f>F459-G459</f>
        <v>0</v>
      </c>
      <c r="C459" s="55"/>
      <c r="D459" s="49">
        <f>B459*C459/100</f>
        <v>0</v>
      </c>
      <c r="E459" s="49">
        <f>Parametrit!$B$4-2024</f>
        <v>0</v>
      </c>
      <c r="F459" s="55"/>
      <c r="G459" s="55"/>
      <c r="H459" s="104" t="str">
        <f>IF('Investoinnit ennen 2024'!G459&gt;0,'Investoinnit ennen 2024'!G459,"")</f>
        <v/>
      </c>
      <c r="I459" s="57">
        <f>IF(N459="",(D459*(M459+O459))/1000,(D459*(N459+P459))/1000)</f>
        <v>0</v>
      </c>
      <c r="J459" s="49">
        <f>IF(D459=0,0,I459*(1-E459/H459))</f>
        <v>0</v>
      </c>
      <c r="K459" s="49">
        <f>IF(I459=0,0,I459/H459)</f>
        <v>0</v>
      </c>
      <c r="L459" s="49">
        <f>IF(N459="",(F459*(C459/100)*(M459+O459))/1000,(F459*(C459/100)*(N459+P459)/1000))</f>
        <v>0</v>
      </c>
      <c r="M459" s="50" cm="1">
        <f t="array" ref="M459">ROUND('Investoinnit ennen 2024'!K459*(Parametrit!$B$8/Parametrit!$B$7),_xlfn.IFS('2024'!U459=100,-2,'2024'!U459=10,-1))</f>
        <v>41800</v>
      </c>
      <c r="N459" s="50"/>
      <c r="O459" s="49"/>
      <c r="P459" s="49"/>
      <c r="Q459" s="52">
        <v>40</v>
      </c>
      <c r="R459" s="52">
        <v>50</v>
      </c>
      <c r="S459" s="31" t="str">
        <f>IF(AND(B459&gt;0,C459=""),"Ilmoita tuella rahoitettu osuus",IF(C459&gt;100,"Tuella rahoitettu osuus ei voi olla yli 100",IF(AND(B459&gt;0,H459=""),"Pitoaika puuttuu",IF(E459&gt;H459,"Keski-ikä ei voi olla suurempi kuin pitoaika",IF(AND(B459&gt;0,E459=""),"Keski-ikä puuttuu",IF(AND(B459&gt;0,OR(H459&lt;Q459,H459&gt;R459)),"Syötetty pitoaika ei ole pitoaikavälin sisällä","OK"))))))</f>
        <v>OK</v>
      </c>
      <c r="U459">
        <v>100</v>
      </c>
    </row>
    <row r="460" spans="1:21" ht="15.75" thickBot="1" x14ac:dyDescent="0.3">
      <c r="A460" s="6" t="s">
        <v>347</v>
      </c>
      <c r="B460" s="30"/>
      <c r="C460" s="101"/>
      <c r="D460" s="32"/>
      <c r="E460" s="32"/>
      <c r="F460" s="101"/>
      <c r="G460" s="101"/>
      <c r="H460" s="105"/>
      <c r="M460" s="24"/>
      <c r="N460" s="24"/>
      <c r="O460" s="22"/>
      <c r="P460" s="22"/>
      <c r="Q460" s="24"/>
      <c r="R460" s="24"/>
      <c r="S460"/>
    </row>
    <row r="461" spans="1:21" ht="15.75" thickBot="1" x14ac:dyDescent="0.3">
      <c r="A461" s="38" t="s">
        <v>348</v>
      </c>
      <c r="B461" s="60">
        <f t="shared" ref="B461:B470" si="338">F461-G461</f>
        <v>0</v>
      </c>
      <c r="C461" s="55"/>
      <c r="D461" s="49">
        <f t="shared" ref="D461:D470" si="339">B461*C461/100</f>
        <v>0</v>
      </c>
      <c r="E461" s="49">
        <f>Parametrit!$B$4-2024</f>
        <v>0</v>
      </c>
      <c r="F461" s="55"/>
      <c r="G461" s="55"/>
      <c r="H461" s="104" t="str">
        <f>IF('Investoinnit ennen 2024'!G461&gt;0,'Investoinnit ennen 2024'!G461,"")</f>
        <v/>
      </c>
      <c r="I461" s="57">
        <f t="shared" ref="I461:I470" si="340">IF(N461="",(D461*(M461+O461))/1000,(D461*(N461+P461))/1000)</f>
        <v>0</v>
      </c>
      <c r="J461" s="49">
        <f t="shared" ref="J461:J470" si="341">IF(D461=0,0,I461*(1-E461/H461))</f>
        <v>0</v>
      </c>
      <c r="K461" s="49">
        <f t="shared" ref="K461:K470" si="342">IF(I461=0,0,I461/H461)</f>
        <v>0</v>
      </c>
      <c r="L461" s="49">
        <f t="shared" ref="L461:L470" si="343">IF(N461="",(F461*(C461/100)*(M461+O461))/1000,(F461*(C461/100)*(N461+P461)/1000))</f>
        <v>0</v>
      </c>
      <c r="M461" s="50" cm="1">
        <f t="array" ref="M461">ROUND('Investoinnit ennen 2024'!K461*(Parametrit!$B$8/Parametrit!$B$7),_xlfn.IFS('2024'!U461=100,-2,'2024'!U461=10,-1))</f>
        <v>38800</v>
      </c>
      <c r="N461" s="50"/>
      <c r="O461" s="49"/>
      <c r="P461" s="49"/>
      <c r="Q461" s="52">
        <v>40</v>
      </c>
      <c r="R461" s="52">
        <v>50</v>
      </c>
      <c r="S461" s="31" t="str">
        <f t="shared" ref="S461:S470" si="344">IF(AND(B461&gt;0,C461=""),"Ilmoita tuella rahoitettu osuus",IF(C461&gt;100,"Tuella rahoitettu osuus ei voi olla yli 100",IF(AND(B461&gt;0,H461=""),"Pitoaika puuttuu",IF(E461&gt;H461,"Keski-ikä ei voi olla suurempi kuin pitoaika",IF(AND(B461&gt;0,E461=""),"Keski-ikä puuttuu",IF(AND(B461&gt;0,OR(H461&lt;Q461,H461&gt;R461)),"Syötetty pitoaika ei ole pitoaikavälin sisällä","OK"))))))</f>
        <v>OK</v>
      </c>
      <c r="U461">
        <v>100</v>
      </c>
    </row>
    <row r="462" spans="1:21" ht="15.75" thickBot="1" x14ac:dyDescent="0.3">
      <c r="A462" s="38" t="s">
        <v>349</v>
      </c>
      <c r="B462" s="60">
        <f t="shared" si="338"/>
        <v>0</v>
      </c>
      <c r="C462" s="55"/>
      <c r="D462" s="49">
        <f t="shared" si="339"/>
        <v>0</v>
      </c>
      <c r="E462" s="49">
        <f>Parametrit!$B$4-2024</f>
        <v>0</v>
      </c>
      <c r="F462" s="55"/>
      <c r="G462" s="55"/>
      <c r="H462" s="104" t="str">
        <f>IF('Investoinnit ennen 2024'!G462&gt;0,'Investoinnit ennen 2024'!G462,"")</f>
        <v/>
      </c>
      <c r="I462" s="57">
        <f t="shared" si="340"/>
        <v>0</v>
      </c>
      <c r="J462" s="49">
        <f t="shared" si="341"/>
        <v>0</v>
      </c>
      <c r="K462" s="49">
        <f t="shared" si="342"/>
        <v>0</v>
      </c>
      <c r="L462" s="49">
        <f t="shared" si="343"/>
        <v>0</v>
      </c>
      <c r="M462" s="50" cm="1">
        <f t="array" ref="M462">ROUND('Investoinnit ennen 2024'!K462*(Parametrit!$B$8/Parametrit!$B$7),_xlfn.IFS('2024'!U462=100,-2,'2024'!U462=10,-1))</f>
        <v>49800</v>
      </c>
      <c r="N462" s="50"/>
      <c r="O462" s="49"/>
      <c r="P462" s="49"/>
      <c r="Q462" s="52">
        <v>40</v>
      </c>
      <c r="R462" s="52">
        <v>50</v>
      </c>
      <c r="S462" s="31" t="str">
        <f t="shared" si="344"/>
        <v>OK</v>
      </c>
      <c r="U462">
        <v>100</v>
      </c>
    </row>
    <row r="463" spans="1:21" ht="15.75" thickBot="1" x14ac:dyDescent="0.3">
      <c r="A463" s="38" t="s">
        <v>350</v>
      </c>
      <c r="B463" s="60">
        <f t="shared" si="338"/>
        <v>0</v>
      </c>
      <c r="C463" s="55"/>
      <c r="D463" s="49">
        <f t="shared" si="339"/>
        <v>0</v>
      </c>
      <c r="E463" s="49">
        <f>Parametrit!$B$4-2024</f>
        <v>0</v>
      </c>
      <c r="F463" s="55"/>
      <c r="G463" s="55"/>
      <c r="H463" s="104" t="str">
        <f>IF('Investoinnit ennen 2024'!G463&gt;0,'Investoinnit ennen 2024'!G463,"")</f>
        <v/>
      </c>
      <c r="I463" s="57">
        <f t="shared" si="340"/>
        <v>0</v>
      </c>
      <c r="J463" s="49">
        <f t="shared" si="341"/>
        <v>0</v>
      </c>
      <c r="K463" s="49">
        <f t="shared" si="342"/>
        <v>0</v>
      </c>
      <c r="L463" s="49">
        <f t="shared" si="343"/>
        <v>0</v>
      </c>
      <c r="M463" s="50" cm="1">
        <f t="array" ref="M463">ROUND('Investoinnit ennen 2024'!K463*(Parametrit!$B$8/Parametrit!$B$7),_xlfn.IFS('2024'!U463=100,-2,'2024'!U463=10,-1))</f>
        <v>63900</v>
      </c>
      <c r="N463" s="50"/>
      <c r="O463" s="49"/>
      <c r="P463" s="49"/>
      <c r="Q463" s="52">
        <v>40</v>
      </c>
      <c r="R463" s="52">
        <v>50</v>
      </c>
      <c r="S463" s="31" t="str">
        <f t="shared" si="344"/>
        <v>OK</v>
      </c>
      <c r="U463">
        <v>100</v>
      </c>
    </row>
    <row r="464" spans="1:21" ht="15.75" thickBot="1" x14ac:dyDescent="0.3">
      <c r="A464" s="38" t="s">
        <v>351</v>
      </c>
      <c r="B464" s="60">
        <f t="shared" si="338"/>
        <v>0</v>
      </c>
      <c r="C464" s="55"/>
      <c r="D464" s="49">
        <f t="shared" si="339"/>
        <v>0</v>
      </c>
      <c r="E464" s="49">
        <f>Parametrit!$B$4-2024</f>
        <v>0</v>
      </c>
      <c r="F464" s="55"/>
      <c r="G464" s="55"/>
      <c r="H464" s="104" t="str">
        <f>IF('Investoinnit ennen 2024'!G464&gt;0,'Investoinnit ennen 2024'!G464,"")</f>
        <v/>
      </c>
      <c r="I464" s="57">
        <f t="shared" si="340"/>
        <v>0</v>
      </c>
      <c r="J464" s="49">
        <f t="shared" si="341"/>
        <v>0</v>
      </c>
      <c r="K464" s="49">
        <f t="shared" si="342"/>
        <v>0</v>
      </c>
      <c r="L464" s="49">
        <f t="shared" si="343"/>
        <v>0</v>
      </c>
      <c r="M464" s="50" cm="1">
        <f t="array" ref="M464">ROUND('Investoinnit ennen 2024'!K464*(Parametrit!$B$8/Parametrit!$B$7),_xlfn.IFS('2024'!U464=100,-2,'2024'!U464=10,-1))</f>
        <v>92400</v>
      </c>
      <c r="N464" s="50"/>
      <c r="O464" s="49"/>
      <c r="P464" s="49"/>
      <c r="Q464" s="52">
        <v>40</v>
      </c>
      <c r="R464" s="52">
        <v>50</v>
      </c>
      <c r="S464" s="31" t="str">
        <f t="shared" si="344"/>
        <v>OK</v>
      </c>
      <c r="U464">
        <v>100</v>
      </c>
    </row>
    <row r="465" spans="1:21" ht="15.75" thickBot="1" x14ac:dyDescent="0.3">
      <c r="A465" s="38" t="s">
        <v>352</v>
      </c>
      <c r="B465" s="60">
        <f t="shared" si="338"/>
        <v>0</v>
      </c>
      <c r="C465" s="55"/>
      <c r="D465" s="49">
        <f t="shared" si="339"/>
        <v>0</v>
      </c>
      <c r="E465" s="49">
        <f>Parametrit!$B$4-2024</f>
        <v>0</v>
      </c>
      <c r="F465" s="55"/>
      <c r="G465" s="55"/>
      <c r="H465" s="104" t="str">
        <f>IF('Investoinnit ennen 2024'!G465&gt;0,'Investoinnit ennen 2024'!G465,"")</f>
        <v/>
      </c>
      <c r="I465" s="57">
        <f t="shared" si="340"/>
        <v>0</v>
      </c>
      <c r="J465" s="49">
        <f t="shared" si="341"/>
        <v>0</v>
      </c>
      <c r="K465" s="49">
        <f t="shared" si="342"/>
        <v>0</v>
      </c>
      <c r="L465" s="49">
        <f t="shared" si="343"/>
        <v>0</v>
      </c>
      <c r="M465" s="50" cm="1">
        <f t="array" ref="M465">ROUND('Investoinnit ennen 2024'!K465*(Parametrit!$B$8/Parametrit!$B$7),_xlfn.IFS('2024'!U465=100,-2,'2024'!U465=10,-1))</f>
        <v>127400</v>
      </c>
      <c r="N465" s="50"/>
      <c r="O465" s="49"/>
      <c r="P465" s="49"/>
      <c r="Q465" s="52">
        <v>40</v>
      </c>
      <c r="R465" s="52">
        <v>50</v>
      </c>
      <c r="S465" s="31" t="str">
        <f t="shared" si="344"/>
        <v>OK</v>
      </c>
      <c r="U465">
        <v>100</v>
      </c>
    </row>
    <row r="466" spans="1:21" ht="15.75" thickBot="1" x14ac:dyDescent="0.3">
      <c r="A466" s="38" t="s">
        <v>353</v>
      </c>
      <c r="B466" s="60">
        <f t="shared" si="338"/>
        <v>0</v>
      </c>
      <c r="C466" s="55"/>
      <c r="D466" s="49">
        <f t="shared" si="339"/>
        <v>0</v>
      </c>
      <c r="E466" s="49">
        <f>Parametrit!$B$4-2024</f>
        <v>0</v>
      </c>
      <c r="F466" s="55"/>
      <c r="G466" s="55"/>
      <c r="H466" s="104" t="str">
        <f>IF('Investoinnit ennen 2024'!G466&gt;0,'Investoinnit ennen 2024'!G466,"")</f>
        <v/>
      </c>
      <c r="I466" s="57">
        <f t="shared" si="340"/>
        <v>0</v>
      </c>
      <c r="J466" s="49">
        <f t="shared" si="341"/>
        <v>0</v>
      </c>
      <c r="K466" s="49">
        <f t="shared" si="342"/>
        <v>0</v>
      </c>
      <c r="L466" s="49">
        <f t="shared" si="343"/>
        <v>0</v>
      </c>
      <c r="M466" s="50" cm="1">
        <f t="array" ref="M466">ROUND('Investoinnit ennen 2024'!K466*(Parametrit!$B$8/Parametrit!$B$7),_xlfn.IFS('2024'!U466=100,-2,'2024'!U466=10,-1))</f>
        <v>162300</v>
      </c>
      <c r="N466" s="50"/>
      <c r="O466" s="49"/>
      <c r="P466" s="49"/>
      <c r="Q466" s="52">
        <v>40</v>
      </c>
      <c r="R466" s="52">
        <v>50</v>
      </c>
      <c r="S466" s="31" t="str">
        <f t="shared" si="344"/>
        <v>OK</v>
      </c>
      <c r="U466">
        <v>100</v>
      </c>
    </row>
    <row r="467" spans="1:21" ht="15.75" thickBot="1" x14ac:dyDescent="0.3">
      <c r="A467" s="38" t="s">
        <v>354</v>
      </c>
      <c r="B467" s="60">
        <f t="shared" si="338"/>
        <v>0</v>
      </c>
      <c r="C467" s="55"/>
      <c r="D467" s="49">
        <f t="shared" si="339"/>
        <v>0</v>
      </c>
      <c r="E467" s="49">
        <f>Parametrit!$B$4-2024</f>
        <v>0</v>
      </c>
      <c r="F467" s="55"/>
      <c r="G467" s="55"/>
      <c r="H467" s="104" t="str">
        <f>IF('Investoinnit ennen 2024'!G467&gt;0,'Investoinnit ennen 2024'!G467,"")</f>
        <v/>
      </c>
      <c r="I467" s="57">
        <f t="shared" si="340"/>
        <v>0</v>
      </c>
      <c r="J467" s="49">
        <f t="shared" si="341"/>
        <v>0</v>
      </c>
      <c r="K467" s="49">
        <f t="shared" si="342"/>
        <v>0</v>
      </c>
      <c r="L467" s="49">
        <f t="shared" si="343"/>
        <v>0</v>
      </c>
      <c r="M467" s="50" cm="1">
        <f t="array" ref="M467">ROUND('Investoinnit ennen 2024'!K467*(Parametrit!$B$8/Parametrit!$B$7),_xlfn.IFS('2024'!U467=100,-2,'2024'!U467=10,-1))</f>
        <v>3900</v>
      </c>
      <c r="N467" s="50"/>
      <c r="O467" s="49"/>
      <c r="P467" s="49"/>
      <c r="Q467" s="52">
        <v>40</v>
      </c>
      <c r="R467" s="52">
        <v>50</v>
      </c>
      <c r="S467" s="31" t="str">
        <f t="shared" si="344"/>
        <v>OK</v>
      </c>
      <c r="U467">
        <v>100</v>
      </c>
    </row>
    <row r="468" spans="1:21" ht="15.75" thickBot="1" x14ac:dyDescent="0.3">
      <c r="A468" s="38" t="s">
        <v>355</v>
      </c>
      <c r="B468" s="60">
        <f t="shared" si="338"/>
        <v>0</v>
      </c>
      <c r="C468" s="55"/>
      <c r="D468" s="49">
        <f t="shared" si="339"/>
        <v>0</v>
      </c>
      <c r="E468" s="49">
        <f>Parametrit!$B$4-2024</f>
        <v>0</v>
      </c>
      <c r="F468" s="55"/>
      <c r="G468" s="55"/>
      <c r="H468" s="104" t="str">
        <f>IF('Investoinnit ennen 2024'!G468&gt;0,'Investoinnit ennen 2024'!G468,"")</f>
        <v/>
      </c>
      <c r="I468" s="57">
        <f t="shared" si="340"/>
        <v>0</v>
      </c>
      <c r="J468" s="49">
        <f t="shared" si="341"/>
        <v>0</v>
      </c>
      <c r="K468" s="49">
        <f t="shared" si="342"/>
        <v>0</v>
      </c>
      <c r="L468" s="49">
        <f t="shared" si="343"/>
        <v>0</v>
      </c>
      <c r="M468" s="50" cm="1">
        <f t="array" ref="M468">ROUND('Investoinnit ennen 2024'!K468*(Parametrit!$B$8/Parametrit!$B$7),_xlfn.IFS('2024'!U468=100,-2,'2024'!U468=10,-1))</f>
        <v>45500</v>
      </c>
      <c r="N468" s="50"/>
      <c r="O468" s="49"/>
      <c r="P468" s="49"/>
      <c r="Q468" s="52">
        <v>40</v>
      </c>
      <c r="R468" s="52">
        <v>50</v>
      </c>
      <c r="S468" s="31" t="str">
        <f t="shared" si="344"/>
        <v>OK</v>
      </c>
      <c r="U468">
        <v>100</v>
      </c>
    </row>
    <row r="469" spans="1:21" ht="15.75" thickBot="1" x14ac:dyDescent="0.3">
      <c r="A469" s="38" t="s">
        <v>356</v>
      </c>
      <c r="B469" s="60">
        <f t="shared" si="338"/>
        <v>0</v>
      </c>
      <c r="C469" s="55"/>
      <c r="D469" s="49">
        <f t="shared" si="339"/>
        <v>0</v>
      </c>
      <c r="E469" s="49">
        <f>Parametrit!$B$4-2024</f>
        <v>0</v>
      </c>
      <c r="F469" s="55"/>
      <c r="G469" s="55"/>
      <c r="H469" s="104" t="str">
        <f>IF('Investoinnit ennen 2024'!G469&gt;0,'Investoinnit ennen 2024'!G469,"")</f>
        <v/>
      </c>
      <c r="I469" s="57">
        <f t="shared" si="340"/>
        <v>0</v>
      </c>
      <c r="J469" s="49">
        <f t="shared" si="341"/>
        <v>0</v>
      </c>
      <c r="K469" s="49">
        <f t="shared" si="342"/>
        <v>0</v>
      </c>
      <c r="L469" s="49">
        <f t="shared" si="343"/>
        <v>0</v>
      </c>
      <c r="M469" s="50" cm="1">
        <f t="array" ref="M469">ROUND('Investoinnit ennen 2024'!K469*(Parametrit!$B$8/Parametrit!$B$7),_xlfn.IFS('2024'!U469=100,-2,'2024'!U469=10,-1))</f>
        <v>11900</v>
      </c>
      <c r="N469" s="50"/>
      <c r="O469" s="49"/>
      <c r="P469" s="49"/>
      <c r="Q469" s="52">
        <v>40</v>
      </c>
      <c r="R469" s="52">
        <v>50</v>
      </c>
      <c r="S469" s="31" t="str">
        <f t="shared" si="344"/>
        <v>OK</v>
      </c>
      <c r="U469">
        <v>100</v>
      </c>
    </row>
    <row r="470" spans="1:21" ht="15.75" thickBot="1" x14ac:dyDescent="0.3">
      <c r="A470" s="38" t="s">
        <v>357</v>
      </c>
      <c r="B470" s="60">
        <f t="shared" si="338"/>
        <v>0</v>
      </c>
      <c r="C470" s="55"/>
      <c r="D470" s="49">
        <f t="shared" si="339"/>
        <v>0</v>
      </c>
      <c r="E470" s="49">
        <f>Parametrit!$B$4-2024</f>
        <v>0</v>
      </c>
      <c r="F470" s="55"/>
      <c r="G470" s="55"/>
      <c r="H470" s="104" t="str">
        <f>IF('Investoinnit ennen 2024'!G470&gt;0,'Investoinnit ennen 2024'!G470,"")</f>
        <v/>
      </c>
      <c r="I470" s="57">
        <f t="shared" si="340"/>
        <v>0</v>
      </c>
      <c r="J470" s="49">
        <f t="shared" si="341"/>
        <v>0</v>
      </c>
      <c r="K470" s="49">
        <f t="shared" si="342"/>
        <v>0</v>
      </c>
      <c r="L470" s="49">
        <f t="shared" si="343"/>
        <v>0</v>
      </c>
      <c r="M470" s="50" cm="1">
        <f t="array" ref="M470">ROUND('Investoinnit ennen 2024'!K470*(Parametrit!$B$8/Parametrit!$B$7),_xlfn.IFS('2024'!U470=100,-2,'2024'!U470=10,-1))</f>
        <v>21100</v>
      </c>
      <c r="N470" s="50"/>
      <c r="O470" s="49"/>
      <c r="P470" s="49"/>
      <c r="Q470" s="52">
        <v>40</v>
      </c>
      <c r="R470" s="52">
        <v>50</v>
      </c>
      <c r="S470" s="31" t="str">
        <f t="shared" si="344"/>
        <v>OK</v>
      </c>
      <c r="U470">
        <v>100</v>
      </c>
    </row>
    <row r="471" spans="1:21" ht="15.75" thickBot="1" x14ac:dyDescent="0.3">
      <c r="A471" s="6" t="s">
        <v>358</v>
      </c>
      <c r="B471" s="30"/>
      <c r="C471" s="101"/>
      <c r="D471" s="32"/>
      <c r="E471" s="32"/>
      <c r="F471" s="101"/>
      <c r="G471" s="101"/>
      <c r="H471" s="105"/>
      <c r="M471" s="24"/>
      <c r="N471" s="24"/>
      <c r="O471" s="22"/>
      <c r="P471" s="22"/>
      <c r="Q471" s="24"/>
      <c r="R471" s="24"/>
      <c r="S471"/>
    </row>
    <row r="472" spans="1:21" ht="15.75" thickBot="1" x14ac:dyDescent="0.3">
      <c r="A472" s="44" t="s">
        <v>359</v>
      </c>
      <c r="B472" s="30"/>
      <c r="C472" s="101"/>
      <c r="D472" s="32"/>
      <c r="E472" s="32"/>
      <c r="F472" s="101"/>
      <c r="G472" s="101"/>
      <c r="H472" s="105"/>
      <c r="M472" s="18"/>
      <c r="N472" s="18"/>
      <c r="O472" s="22"/>
      <c r="P472" s="22"/>
      <c r="Q472" s="18"/>
      <c r="R472" s="18"/>
      <c r="S472"/>
    </row>
    <row r="473" spans="1:21" ht="15.75" thickBot="1" x14ac:dyDescent="0.3">
      <c r="A473" s="38" t="s">
        <v>360</v>
      </c>
      <c r="B473" s="60">
        <f t="shared" ref="B473:B475" si="345">F473-G473</f>
        <v>0</v>
      </c>
      <c r="C473" s="55"/>
      <c r="D473" s="49">
        <f t="shared" ref="D473:D475" si="346">B473*C473/100</f>
        <v>0</v>
      </c>
      <c r="E473" s="49">
        <f>Parametrit!$B$4-2024</f>
        <v>0</v>
      </c>
      <c r="F473" s="55"/>
      <c r="G473" s="55"/>
      <c r="H473" s="104" t="str">
        <f>IF('Investoinnit ennen 2024'!G473&gt;0,'Investoinnit ennen 2024'!G473,"")</f>
        <v/>
      </c>
      <c r="I473" s="57">
        <f>IF(N473="",(D473*(M473+O473))/1000,(D473*(N473+P473))/1000)</f>
        <v>0</v>
      </c>
      <c r="J473" s="49">
        <f t="shared" ref="J473:J475" si="347">IF(D473=0,0,I473*(1-E473/H473))</f>
        <v>0</v>
      </c>
      <c r="K473" s="49">
        <f t="shared" ref="K473:K475" si="348">IF(I473=0,0,I473/H473)</f>
        <v>0</v>
      </c>
      <c r="L473" s="49">
        <f>IF(N473="",(F473*(C473/100)*(M473+O473))/1000,(F473*(C473/100)*(N473+P473)/1000))</f>
        <v>0</v>
      </c>
      <c r="M473" s="50" cm="1">
        <f t="array" ref="M473">ROUND('Investoinnit ennen 2024'!K473*(Parametrit!$B$8/Parametrit!$B$7),_xlfn.IFS('2024'!U473=100,-2,'2024'!U473=10,-1))</f>
        <v>63800</v>
      </c>
      <c r="N473" s="50"/>
      <c r="O473" s="49"/>
      <c r="P473" s="49"/>
      <c r="Q473" s="52">
        <v>40</v>
      </c>
      <c r="R473" s="52">
        <v>50</v>
      </c>
      <c r="S473" s="31" t="str">
        <f>IF(AND(B473&gt;0,C473=""),"Ilmoita tuella rahoitettu osuus",IF(C473&gt;100,"Tuella rahoitettu osuus ei voi olla yli 100",IF(AND(B473&gt;0,H473=""),"Pitoaika puuttuu",IF(E473&gt;H473,"Keski-ikä ei voi olla suurempi kuin pitoaika",IF(AND(B473&gt;0,E473=""),"Keski-ikä puuttuu",IF(AND(B473&gt;0,OR(H473&lt;Q473,H473&gt;R473)),"Syötetty pitoaika ei ole pitoaikavälin sisällä","OK"))))))</f>
        <v>OK</v>
      </c>
      <c r="U473">
        <v>100</v>
      </c>
    </row>
    <row r="474" spans="1:21" ht="15.75" thickBot="1" x14ac:dyDescent="0.3">
      <c r="A474" s="38" t="s">
        <v>361</v>
      </c>
      <c r="B474" s="60">
        <f t="shared" si="345"/>
        <v>0</v>
      </c>
      <c r="C474" s="55"/>
      <c r="D474" s="49">
        <f t="shared" si="346"/>
        <v>0</v>
      </c>
      <c r="E474" s="49">
        <f>Parametrit!$B$4-2024</f>
        <v>0</v>
      </c>
      <c r="F474" s="55"/>
      <c r="G474" s="55"/>
      <c r="H474" s="104" t="str">
        <f>IF('Investoinnit ennen 2024'!G474&gt;0,'Investoinnit ennen 2024'!G474,"")</f>
        <v/>
      </c>
      <c r="I474" s="57">
        <f>IF(N474="",(D474*(M474+O474))/1000,(D474*(N474+P474))/1000)</f>
        <v>0</v>
      </c>
      <c r="J474" s="49">
        <f t="shared" si="347"/>
        <v>0</v>
      </c>
      <c r="K474" s="49">
        <f t="shared" si="348"/>
        <v>0</v>
      </c>
      <c r="L474" s="49">
        <f>IF(N474="",(F474*(C474/100)*(M474+O474))/1000,(F474*(C474/100)*(N474+P474)/1000))</f>
        <v>0</v>
      </c>
      <c r="M474" s="50" cm="1">
        <f t="array" ref="M474">ROUND('Investoinnit ennen 2024'!K474*(Parametrit!$B$8/Parametrit!$B$7),_xlfn.IFS('2024'!U474=100,-2,'2024'!U474=10,-1))</f>
        <v>77500</v>
      </c>
      <c r="N474" s="50"/>
      <c r="O474" s="49"/>
      <c r="P474" s="49"/>
      <c r="Q474" s="52">
        <v>40</v>
      </c>
      <c r="R474" s="52">
        <v>50</v>
      </c>
      <c r="S474" s="31" t="str">
        <f>IF(AND(B474&gt;0,C474=""),"Ilmoita tuella rahoitettu osuus",IF(C474&gt;100,"Tuella rahoitettu osuus ei voi olla yli 100",IF(AND(B474&gt;0,H474=""),"Pitoaika puuttuu",IF(E474&gt;H474,"Keski-ikä ei voi olla suurempi kuin pitoaika",IF(AND(B474&gt;0,E474=""),"Keski-ikä puuttuu",IF(AND(B474&gt;0,OR(H474&lt;Q474,H474&gt;R474)),"Syötetty pitoaika ei ole pitoaikavälin sisällä","OK"))))))</f>
        <v>OK</v>
      </c>
      <c r="U474">
        <v>100</v>
      </c>
    </row>
    <row r="475" spans="1:21" ht="15.75" thickBot="1" x14ac:dyDescent="0.3">
      <c r="A475" s="38" t="s">
        <v>362</v>
      </c>
      <c r="B475" s="60">
        <f t="shared" si="345"/>
        <v>0</v>
      </c>
      <c r="C475" s="55"/>
      <c r="D475" s="49">
        <f t="shared" si="346"/>
        <v>0</v>
      </c>
      <c r="E475" s="49">
        <f>Parametrit!$B$4-2024</f>
        <v>0</v>
      </c>
      <c r="F475" s="55"/>
      <c r="G475" s="55"/>
      <c r="H475" s="104" t="str">
        <f>IF('Investoinnit ennen 2024'!G475&gt;0,'Investoinnit ennen 2024'!G475,"")</f>
        <v/>
      </c>
      <c r="I475" s="57">
        <f>IF(N475="",(D475*(M475+O475))/1000,(D475*(N475+P475))/1000)</f>
        <v>0</v>
      </c>
      <c r="J475" s="49">
        <f t="shared" si="347"/>
        <v>0</v>
      </c>
      <c r="K475" s="49">
        <f t="shared" si="348"/>
        <v>0</v>
      </c>
      <c r="L475" s="49">
        <f>IF(N475="",(F475*(C475/100)*(M475+O475))/1000,(F475*(C475/100)*(N475+P475)/1000))</f>
        <v>0</v>
      </c>
      <c r="M475" s="50" cm="1">
        <f t="array" ref="M475">ROUND('Investoinnit ennen 2024'!K475*(Parametrit!$B$8/Parametrit!$B$7),_xlfn.IFS('2024'!U475=100,-2,'2024'!U475=10,-1))</f>
        <v>115000</v>
      </c>
      <c r="N475" s="50"/>
      <c r="O475" s="49"/>
      <c r="P475" s="49"/>
      <c r="Q475" s="52">
        <v>40</v>
      </c>
      <c r="R475" s="52">
        <v>50</v>
      </c>
      <c r="S475" s="31" t="str">
        <f>IF(AND(B475&gt;0,C475=""),"Ilmoita tuella rahoitettu osuus",IF(C475&gt;100,"Tuella rahoitettu osuus ei voi olla yli 100",IF(AND(B475&gt;0,H475=""),"Pitoaika puuttuu",IF(E475&gt;H475,"Keski-ikä ei voi olla suurempi kuin pitoaika",IF(AND(B475&gt;0,E475=""),"Keski-ikä puuttuu",IF(AND(B475&gt;0,OR(H475&lt;Q475,H475&gt;R475)),"Syötetty pitoaika ei ole pitoaikavälin sisällä","OK"))))))</f>
        <v>OK</v>
      </c>
      <c r="U475">
        <v>100</v>
      </c>
    </row>
    <row r="476" spans="1:21" ht="15.75" thickBot="1" x14ac:dyDescent="0.3">
      <c r="A476" s="44" t="s">
        <v>363</v>
      </c>
      <c r="B476" s="30"/>
      <c r="C476" s="101"/>
      <c r="D476" s="32"/>
      <c r="E476" s="32"/>
      <c r="F476" s="101"/>
      <c r="G476" s="101"/>
      <c r="H476" s="105"/>
      <c r="M476" s="18"/>
      <c r="N476" s="18"/>
      <c r="O476" s="22"/>
      <c r="P476" s="22"/>
      <c r="Q476" s="18"/>
      <c r="R476" s="18"/>
      <c r="S476"/>
    </row>
    <row r="477" spans="1:21" ht="15.75" thickBot="1" x14ac:dyDescent="0.3">
      <c r="A477" s="38" t="s">
        <v>364</v>
      </c>
      <c r="B477" s="60">
        <f>F477-G477</f>
        <v>0</v>
      </c>
      <c r="C477" s="55"/>
      <c r="D477" s="49">
        <f>B477*C477/100</f>
        <v>0</v>
      </c>
      <c r="E477" s="49">
        <f>Parametrit!$B$4-2024</f>
        <v>0</v>
      </c>
      <c r="F477" s="55"/>
      <c r="G477" s="55"/>
      <c r="H477" s="104" t="str">
        <f>IF('Investoinnit ennen 2024'!G477&gt;0,'Investoinnit ennen 2024'!G477,"")</f>
        <v/>
      </c>
      <c r="I477" s="57">
        <f>IF(N477="",(D477*(M477+O477))/1000,(D477*(N477+P477))/1000)</f>
        <v>0</v>
      </c>
      <c r="J477" s="49">
        <f>IF(D477=0,0,I477*(1-E477/H477))</f>
        <v>0</v>
      </c>
      <c r="K477" s="49">
        <f>IF(I477=0,0,I477/H477)</f>
        <v>0</v>
      </c>
      <c r="L477" s="49">
        <f>IF(N477="",(F477*(C477/100)*(M477+O477))/1000,(F477*(C477/100)*(N477+P477)/1000))</f>
        <v>0</v>
      </c>
      <c r="M477" s="50" cm="1">
        <f t="array" ref="M477">ROUND('Investoinnit ennen 2024'!K477*(Parametrit!$B$8/Parametrit!$B$7),_xlfn.IFS('2024'!U477=100,-2,'2024'!U477=10,-1))</f>
        <v>42500</v>
      </c>
      <c r="N477" s="50"/>
      <c r="O477" s="49"/>
      <c r="P477" s="49"/>
      <c r="Q477" s="52">
        <v>40</v>
      </c>
      <c r="R477" s="52">
        <v>50</v>
      </c>
      <c r="S477" s="31" t="str">
        <f>IF(AND(B477&gt;0,C477=""),"Ilmoita tuella rahoitettu osuus",IF(C477&gt;100,"Tuella rahoitettu osuus ei voi olla yli 100",IF(AND(B477&gt;0,H477=""),"Pitoaika puuttuu",IF(E477&gt;H477,"Keski-ikä ei voi olla suurempi kuin pitoaika",IF(AND(B477&gt;0,E477=""),"Keski-ikä puuttuu",IF(AND(B477&gt;0,OR(H477&lt;Q477,H477&gt;R477)),"Syötetty pitoaika ei ole pitoaikavälin sisällä","OK"))))))</f>
        <v>OK</v>
      </c>
      <c r="U477">
        <v>100</v>
      </c>
    </row>
    <row r="478" spans="1:21" ht="15.75" thickBot="1" x14ac:dyDescent="0.3">
      <c r="A478" s="44" t="s">
        <v>365</v>
      </c>
      <c r="B478" s="30"/>
      <c r="C478" s="101"/>
      <c r="D478" s="32"/>
      <c r="E478" s="32"/>
      <c r="F478" s="101"/>
      <c r="G478" s="101"/>
      <c r="H478" s="105"/>
      <c r="M478" s="18"/>
      <c r="N478" s="18"/>
      <c r="O478" s="22"/>
      <c r="P478" s="22"/>
      <c r="Q478" s="18"/>
      <c r="R478" s="18"/>
      <c r="S478"/>
    </row>
    <row r="479" spans="1:21" ht="15.75" thickBot="1" x14ac:dyDescent="0.3">
      <c r="A479" s="38" t="s">
        <v>366</v>
      </c>
      <c r="B479" s="60">
        <f>F479-G479</f>
        <v>0</v>
      </c>
      <c r="C479" s="55"/>
      <c r="D479" s="49">
        <f>B479*C479/100</f>
        <v>0</v>
      </c>
      <c r="E479" s="49">
        <f>Parametrit!$B$4-2024</f>
        <v>0</v>
      </c>
      <c r="F479" s="55"/>
      <c r="G479" s="55"/>
      <c r="H479" s="104" t="str">
        <f>IF('Investoinnit ennen 2024'!G479&gt;0,'Investoinnit ennen 2024'!G479,"")</f>
        <v/>
      </c>
      <c r="I479" s="57">
        <f>IF(N479="",(D479*(M479+O479))/1000,(D479*(N479+P479))/1000)</f>
        <v>0</v>
      </c>
      <c r="J479" s="49">
        <f>IF(D479=0,0,I479*(1-E479/H479))</f>
        <v>0</v>
      </c>
      <c r="K479" s="49">
        <f>IF(I479=0,0,I479/H479)</f>
        <v>0</v>
      </c>
      <c r="L479" s="49">
        <f>IF(N479="",(F479*(C479/100)*(M479+O479))/1000,(F479*(C479/100)*(N479+P479)/1000))</f>
        <v>0</v>
      </c>
      <c r="M479" s="50" cm="1">
        <f t="array" ref="M479">ROUND('Investoinnit ennen 2024'!K479*(Parametrit!$B$8/Parametrit!$B$7),_xlfn.IFS('2024'!U479=100,-2,'2024'!U479=10,-1))</f>
        <v>16400</v>
      </c>
      <c r="N479" s="50"/>
      <c r="O479" s="49"/>
      <c r="P479" s="49"/>
      <c r="Q479" s="52">
        <v>25</v>
      </c>
      <c r="R479" s="52">
        <v>40</v>
      </c>
      <c r="S479" s="31" t="str">
        <f>IF(AND(B479&gt;0,C479=""),"Ilmoita tuella rahoitettu osuus",IF(C479&gt;100,"Tuella rahoitettu osuus ei voi olla yli 100",IF(AND(B479&gt;0,H479=""),"Pitoaika puuttuu",IF(E479&gt;H479,"Keski-ikä ei voi olla suurempi kuin pitoaika",IF(AND(B479&gt;0,E479=""),"Keski-ikä puuttuu",IF(AND(B479&gt;0,OR(H479&lt;Q479,H479&gt;R479)),"Syötetty pitoaika ei ole pitoaikavälin sisällä","OK"))))))</f>
        <v>OK</v>
      </c>
      <c r="U479">
        <v>100</v>
      </c>
    </row>
    <row r="480" spans="1:21" ht="15.75" thickBot="1" x14ac:dyDescent="0.3">
      <c r="A480" s="44" t="s">
        <v>367</v>
      </c>
      <c r="B480" s="30"/>
      <c r="C480" s="101"/>
      <c r="D480" s="32"/>
      <c r="E480" s="32"/>
      <c r="F480" s="101"/>
      <c r="G480" s="101"/>
      <c r="H480" s="105"/>
      <c r="M480" s="18"/>
      <c r="N480" s="18"/>
      <c r="O480" s="22"/>
      <c r="P480" s="22"/>
      <c r="Q480" s="18"/>
      <c r="R480" s="18"/>
      <c r="S480"/>
    </row>
    <row r="481" spans="1:21" ht="15.75" thickBot="1" x14ac:dyDescent="0.3">
      <c r="A481" s="38" t="s">
        <v>368</v>
      </c>
      <c r="B481" s="60">
        <f>F481-G481</f>
        <v>0</v>
      </c>
      <c r="C481" s="55"/>
      <c r="D481" s="49">
        <f>B481*C481/100</f>
        <v>0</v>
      </c>
      <c r="E481" s="49">
        <f>Parametrit!$B$4-2024</f>
        <v>0</v>
      </c>
      <c r="F481" s="55"/>
      <c r="G481" s="55"/>
      <c r="H481" s="104" t="str">
        <f>IF('Investoinnit ennen 2024'!G481&gt;0,'Investoinnit ennen 2024'!G481,"")</f>
        <v/>
      </c>
      <c r="I481" s="57">
        <f>IF(N481="",(D481*(M481+O481))/1000,(D481*(N481+P481))/1000)</f>
        <v>0</v>
      </c>
      <c r="J481" s="49">
        <f>IF(D481=0,0,I481*(1-E481/H481))</f>
        <v>0</v>
      </c>
      <c r="K481" s="49">
        <f>IF(I481=0,0,I481/H481)</f>
        <v>0</v>
      </c>
      <c r="L481" s="49">
        <f>IF(N481="",(F481*(C481/100)*(M481+O481))/1000,(F481*(C481/100)*(N481+P481)/1000))</f>
        <v>0</v>
      </c>
      <c r="M481" s="50" cm="1">
        <f t="array" ref="M481">ROUND('Investoinnit ennen 2024'!K481*(Parametrit!$B$8/Parametrit!$B$7),_xlfn.IFS('2024'!U481=100,-2,'2024'!U481=10,-1))</f>
        <v>19600</v>
      </c>
      <c r="N481" s="50"/>
      <c r="O481" s="49"/>
      <c r="P481" s="49"/>
      <c r="Q481" s="52">
        <v>40</v>
      </c>
      <c r="R481" s="52">
        <v>50</v>
      </c>
      <c r="S481" s="31" t="str">
        <f>IF(AND(B481&gt;0,C481=""),"Ilmoita tuella rahoitettu osuus",IF(C481&gt;100,"Tuella rahoitettu osuus ei voi olla yli 100",IF(AND(B481&gt;0,H481=""),"Pitoaika puuttuu",IF(E481&gt;H481,"Keski-ikä ei voi olla suurempi kuin pitoaika",IF(AND(B481&gt;0,E481=""),"Keski-ikä puuttuu",IF(AND(B481&gt;0,OR(H481&lt;Q481,H481&gt;R481)),"Syötetty pitoaika ei ole pitoaikavälin sisällä","OK"))))))</f>
        <v>OK</v>
      </c>
      <c r="U481">
        <v>100</v>
      </c>
    </row>
    <row r="482" spans="1:21" ht="15.75" thickBot="1" x14ac:dyDescent="0.3">
      <c r="A482" s="6" t="s">
        <v>369</v>
      </c>
      <c r="B482" s="30"/>
      <c r="C482" s="101"/>
      <c r="D482" s="32"/>
      <c r="E482" s="32"/>
      <c r="F482" s="101"/>
      <c r="G482" s="101"/>
      <c r="H482" s="105"/>
      <c r="M482" s="24"/>
      <c r="N482" s="24"/>
      <c r="O482" s="22"/>
      <c r="P482" s="22"/>
      <c r="Q482" s="24"/>
      <c r="R482" s="24"/>
      <c r="S482"/>
    </row>
    <row r="483" spans="1:21" ht="23.25" thickBot="1" x14ac:dyDescent="0.3">
      <c r="A483" s="44" t="s">
        <v>370</v>
      </c>
      <c r="B483" s="30"/>
      <c r="C483" s="101"/>
      <c r="D483" s="32"/>
      <c r="E483" s="32"/>
      <c r="F483" s="101"/>
      <c r="G483" s="101"/>
      <c r="H483" s="105"/>
      <c r="M483" s="18"/>
      <c r="N483" s="18"/>
      <c r="O483" s="22"/>
      <c r="P483" s="22"/>
      <c r="Q483" s="18"/>
      <c r="R483" s="18"/>
      <c r="S483"/>
    </row>
    <row r="484" spans="1:21" ht="15.75" thickBot="1" x14ac:dyDescent="0.3">
      <c r="A484" s="38" t="s">
        <v>371</v>
      </c>
      <c r="B484" s="60">
        <f>F484-G484</f>
        <v>0</v>
      </c>
      <c r="C484" s="55"/>
      <c r="D484" s="49">
        <f>B484*C484/100</f>
        <v>0</v>
      </c>
      <c r="E484" s="49">
        <f>Parametrit!$B$4-2024</f>
        <v>0</v>
      </c>
      <c r="F484" s="55"/>
      <c r="G484" s="55"/>
      <c r="H484" s="104" t="str">
        <f>IF('Investoinnit ennen 2024'!G484&gt;0,'Investoinnit ennen 2024'!G484,"")</f>
        <v/>
      </c>
      <c r="I484" s="57">
        <f>IF(N484="",(D484*(M484+O484))/1000,(D484*(N484+P484))/1000)</f>
        <v>0</v>
      </c>
      <c r="J484" s="49">
        <f>IF(D484=0,0,I484*(1-E484/H484))</f>
        <v>0</v>
      </c>
      <c r="K484" s="49">
        <f>IF(I484=0,0,I484/H484)</f>
        <v>0</v>
      </c>
      <c r="L484" s="49">
        <f>IF(N484="",(F484*(C484/100)*(M484+O484))/1000,(F484*(C484/100)*(N484+P484)/1000))</f>
        <v>0</v>
      </c>
      <c r="M484" s="50" cm="1">
        <f t="array" ref="M484">ROUND('Investoinnit ennen 2024'!K484*(Parametrit!$B$8/Parametrit!$B$7),_xlfn.IFS('2024'!U484=100,-2,'2024'!U484=10,-1))</f>
        <v>11300</v>
      </c>
      <c r="N484" s="50"/>
      <c r="O484" s="49"/>
      <c r="P484" s="49"/>
      <c r="Q484" s="52">
        <v>40</v>
      </c>
      <c r="R484" s="52">
        <v>50</v>
      </c>
      <c r="S484" s="31" t="str">
        <f>IF(AND(B484&gt;0,C484=""),"Ilmoita tuella rahoitettu osuus",IF(C484&gt;100,"Tuella rahoitettu osuus ei voi olla yli 100",IF(AND(B484&gt;0,H484=""),"Pitoaika puuttuu",IF(E484&gt;H484,"Keski-ikä ei voi olla suurempi kuin pitoaika",IF(AND(B484&gt;0,E484=""),"Keski-ikä puuttuu",IF(AND(B484&gt;0,OR(H484&lt;Q484,H484&gt;R484)),"Syötetty pitoaika ei ole pitoaikavälin sisällä","OK"))))))</f>
        <v>OK</v>
      </c>
      <c r="U484">
        <v>100</v>
      </c>
    </row>
    <row r="485" spans="1:21" ht="15.75" thickBot="1" x14ac:dyDescent="0.3">
      <c r="A485" s="44" t="s">
        <v>372</v>
      </c>
      <c r="B485" s="30"/>
      <c r="C485" s="101"/>
      <c r="D485" s="32"/>
      <c r="E485" s="32"/>
      <c r="F485" s="101"/>
      <c r="G485" s="101"/>
      <c r="H485" s="105"/>
      <c r="M485" s="18"/>
      <c r="N485" s="18"/>
      <c r="O485" s="22"/>
      <c r="P485" s="22"/>
      <c r="Q485" s="18"/>
      <c r="R485" s="18"/>
      <c r="S485"/>
    </row>
    <row r="486" spans="1:21" ht="15.75" thickBot="1" x14ac:dyDescent="0.3">
      <c r="A486" s="38" t="s">
        <v>373</v>
      </c>
      <c r="B486" s="60">
        <f t="shared" ref="B486:B488" si="349">F486-G486</f>
        <v>0</v>
      </c>
      <c r="C486" s="55"/>
      <c r="D486" s="49">
        <f t="shared" ref="D486:D488" si="350">B486*C486/100</f>
        <v>0</v>
      </c>
      <c r="E486" s="49">
        <f>Parametrit!$B$4-2024</f>
        <v>0</v>
      </c>
      <c r="F486" s="55"/>
      <c r="G486" s="55"/>
      <c r="H486" s="104" t="str">
        <f>IF('Investoinnit ennen 2024'!G486&gt;0,'Investoinnit ennen 2024'!G486,"")</f>
        <v/>
      </c>
      <c r="I486" s="57">
        <f>IF(N486="",(D486*(M486+O486))/1000,(D486*(N486+P486))/1000)</f>
        <v>0</v>
      </c>
      <c r="J486" s="49">
        <f t="shared" ref="J486:J488" si="351">IF(D486=0,0,I486*(1-E486/H486))</f>
        <v>0</v>
      </c>
      <c r="K486" s="49">
        <f t="shared" ref="K486:K488" si="352">IF(I486=0,0,I486/H486)</f>
        <v>0</v>
      </c>
      <c r="L486" s="49">
        <f>IF(N486="",(F486*(C486/100)*(M486+O486))/1000,(F486*(C486/100)*(N486+P486)/1000))</f>
        <v>0</v>
      </c>
      <c r="M486" s="50" cm="1">
        <f t="array" ref="M486">ROUND('Investoinnit ennen 2024'!K486*(Parametrit!$B$8/Parametrit!$B$7),_xlfn.IFS('2024'!U486=100,-2,'2024'!U486=10,-1))</f>
        <v>12300</v>
      </c>
      <c r="N486" s="50"/>
      <c r="O486" s="49"/>
      <c r="P486" s="49"/>
      <c r="Q486" s="52">
        <v>40</v>
      </c>
      <c r="R486" s="52">
        <v>50</v>
      </c>
      <c r="S486" s="31" t="str">
        <f>IF(AND(B486&gt;0,C486=""),"Ilmoita tuella rahoitettu osuus",IF(C486&gt;100,"Tuella rahoitettu osuus ei voi olla yli 100",IF(AND(B486&gt;0,H486=""),"Pitoaika puuttuu",IF(E486&gt;H486,"Keski-ikä ei voi olla suurempi kuin pitoaika",IF(AND(B486&gt;0,E486=""),"Keski-ikä puuttuu",IF(AND(B486&gt;0,OR(H486&lt;Q486,H486&gt;R486)),"Syötetty pitoaika ei ole pitoaikavälin sisällä","OK"))))))</f>
        <v>OK</v>
      </c>
      <c r="U486">
        <v>100</v>
      </c>
    </row>
    <row r="487" spans="1:21" ht="15.75" thickBot="1" x14ac:dyDescent="0.3">
      <c r="A487" s="38" t="s">
        <v>374</v>
      </c>
      <c r="B487" s="60">
        <f t="shared" si="349"/>
        <v>0</v>
      </c>
      <c r="C487" s="55"/>
      <c r="D487" s="49">
        <f t="shared" si="350"/>
        <v>0</v>
      </c>
      <c r="E487" s="49">
        <f>Parametrit!$B$4-2024</f>
        <v>0</v>
      </c>
      <c r="F487" s="55"/>
      <c r="G487" s="55"/>
      <c r="H487" s="104" t="str">
        <f>IF('Investoinnit ennen 2024'!G487&gt;0,'Investoinnit ennen 2024'!G487,"")</f>
        <v/>
      </c>
      <c r="I487" s="57">
        <f>IF(N487="",(D487*(M487+O487))/1000,(D487*(N487+P487))/1000)</f>
        <v>0</v>
      </c>
      <c r="J487" s="49">
        <f t="shared" si="351"/>
        <v>0</v>
      </c>
      <c r="K487" s="49">
        <f t="shared" si="352"/>
        <v>0</v>
      </c>
      <c r="L487" s="49">
        <f>IF(N487="",(F487*(C487/100)*(M487+O487))/1000,(F487*(C487/100)*(N487+P487)/1000))</f>
        <v>0</v>
      </c>
      <c r="M487" s="50" cm="1">
        <f t="array" ref="M487">ROUND('Investoinnit ennen 2024'!K487*(Parametrit!$B$8/Parametrit!$B$7),_xlfn.IFS('2024'!U487=100,-2,'2024'!U487=10,-1))</f>
        <v>13700</v>
      </c>
      <c r="N487" s="50"/>
      <c r="O487" s="49"/>
      <c r="P487" s="49"/>
      <c r="Q487" s="52">
        <v>40</v>
      </c>
      <c r="R487" s="52">
        <v>50</v>
      </c>
      <c r="S487" s="31" t="str">
        <f>IF(AND(B487&gt;0,C487=""),"Ilmoita tuella rahoitettu osuus",IF(C487&gt;100,"Tuella rahoitettu osuus ei voi olla yli 100",IF(AND(B487&gt;0,H487=""),"Pitoaika puuttuu",IF(E487&gt;H487,"Keski-ikä ei voi olla suurempi kuin pitoaika",IF(AND(B487&gt;0,E487=""),"Keski-ikä puuttuu",IF(AND(B487&gt;0,OR(H487&lt;Q487,H487&gt;R487)),"Syötetty pitoaika ei ole pitoaikavälin sisällä","OK"))))))</f>
        <v>OK</v>
      </c>
      <c r="U487">
        <v>100</v>
      </c>
    </row>
    <row r="488" spans="1:21" ht="15.75" thickBot="1" x14ac:dyDescent="0.3">
      <c r="A488" s="38" t="s">
        <v>375</v>
      </c>
      <c r="B488" s="60">
        <f t="shared" si="349"/>
        <v>0</v>
      </c>
      <c r="C488" s="55"/>
      <c r="D488" s="49">
        <f t="shared" si="350"/>
        <v>0</v>
      </c>
      <c r="E488" s="49">
        <f>Parametrit!$B$4-2024</f>
        <v>0</v>
      </c>
      <c r="F488" s="55"/>
      <c r="G488" s="55"/>
      <c r="H488" s="104" t="str">
        <f>IF('Investoinnit ennen 2024'!G488&gt;0,'Investoinnit ennen 2024'!G488,"")</f>
        <v/>
      </c>
      <c r="I488" s="57">
        <f>IF(N488="",(D488*(M488+O488))/1000,(D488*(N488+P488))/1000)</f>
        <v>0</v>
      </c>
      <c r="J488" s="49">
        <f t="shared" si="351"/>
        <v>0</v>
      </c>
      <c r="K488" s="49">
        <f t="shared" si="352"/>
        <v>0</v>
      </c>
      <c r="L488" s="49">
        <f>IF(N488="",(F488*(C488/100)*(M488+O488))/1000,(F488*(C488/100)*(N488+P488)/1000))</f>
        <v>0</v>
      </c>
      <c r="M488" s="50" cm="1">
        <f t="array" ref="M488">ROUND('Investoinnit ennen 2024'!K488*(Parametrit!$B$8/Parametrit!$B$7),_xlfn.IFS('2024'!U488=100,-2,'2024'!U488=10,-1))</f>
        <v>15800</v>
      </c>
      <c r="N488" s="50"/>
      <c r="O488" s="49"/>
      <c r="P488" s="49"/>
      <c r="Q488" s="52">
        <v>40</v>
      </c>
      <c r="R488" s="52">
        <v>50</v>
      </c>
      <c r="S488" s="31" t="str">
        <f>IF(AND(B488&gt;0,C488=""),"Ilmoita tuella rahoitettu osuus",IF(C488&gt;100,"Tuella rahoitettu osuus ei voi olla yli 100",IF(AND(B488&gt;0,H488=""),"Pitoaika puuttuu",IF(E488&gt;H488,"Keski-ikä ei voi olla suurempi kuin pitoaika",IF(AND(B488&gt;0,E488=""),"Keski-ikä puuttuu",IF(AND(B488&gt;0,OR(H488&lt;Q488,H488&gt;R488)),"Syötetty pitoaika ei ole pitoaikavälin sisällä","OK"))))))</f>
        <v>OK</v>
      </c>
      <c r="U488">
        <v>100</v>
      </c>
    </row>
    <row r="489" spans="1:21" ht="15.75" thickBot="1" x14ac:dyDescent="0.3">
      <c r="A489" s="44" t="s">
        <v>376</v>
      </c>
      <c r="B489" s="30"/>
      <c r="C489" s="101"/>
      <c r="D489" s="32"/>
      <c r="E489" s="32"/>
      <c r="F489" s="101"/>
      <c r="G489" s="101"/>
      <c r="H489" s="105"/>
      <c r="M489" s="18"/>
      <c r="N489" s="18"/>
      <c r="O489" s="22"/>
      <c r="P489" s="22"/>
      <c r="Q489" s="18"/>
      <c r="R489" s="18"/>
      <c r="S489"/>
    </row>
    <row r="490" spans="1:21" ht="15.75" thickBot="1" x14ac:dyDescent="0.3">
      <c r="A490" s="38" t="s">
        <v>377</v>
      </c>
      <c r="B490" s="60">
        <f>F490-G490</f>
        <v>0</v>
      </c>
      <c r="C490" s="55"/>
      <c r="D490" s="49">
        <f>B490*C490/100</f>
        <v>0</v>
      </c>
      <c r="E490" s="49">
        <f>Parametrit!$B$4-2024</f>
        <v>0</v>
      </c>
      <c r="F490" s="55"/>
      <c r="G490" s="55"/>
      <c r="H490" s="104" t="str">
        <f>IF('Investoinnit ennen 2024'!G490&gt;0,'Investoinnit ennen 2024'!G490,"")</f>
        <v/>
      </c>
      <c r="I490" s="57">
        <f>IF(N490="",(D490*(M490+O490))/1000,(D490*(N490+P490))/1000)</f>
        <v>0</v>
      </c>
      <c r="J490" s="49">
        <f>IF(D490=0,0,I490*(1-E490/H490))</f>
        <v>0</v>
      </c>
      <c r="K490" s="49">
        <f>IF(I490=0,0,I490/H490)</f>
        <v>0</v>
      </c>
      <c r="L490" s="49">
        <f>IF(N490="",(F490*(C490/100)*(M490+O490))/1000,(F490*(C490/100)*(N490+P490)/1000))</f>
        <v>0</v>
      </c>
      <c r="M490" s="50" cm="1">
        <f t="array" ref="M490">ROUND('Investoinnit ennen 2024'!K490*(Parametrit!$B$8/Parametrit!$B$7),_xlfn.IFS('2024'!U490=100,-2,'2024'!U490=10,-1))</f>
        <v>23700</v>
      </c>
      <c r="N490" s="50"/>
      <c r="O490" s="49"/>
      <c r="P490" s="49"/>
      <c r="Q490" s="52">
        <v>40</v>
      </c>
      <c r="R490" s="52">
        <v>50</v>
      </c>
      <c r="S490" s="31" t="str">
        <f>IF(AND(B490&gt;0,C490=""),"Ilmoita tuella rahoitettu osuus",IF(C490&gt;100,"Tuella rahoitettu osuus ei voi olla yli 100",IF(AND(B490&gt;0,H490=""),"Pitoaika puuttuu",IF(E490&gt;H490,"Keski-ikä ei voi olla suurempi kuin pitoaika",IF(AND(B490&gt;0,E490=""),"Keski-ikä puuttuu",IF(AND(B490&gt;0,OR(H490&lt;Q490,H490&gt;R490)),"Syötetty pitoaika ei ole pitoaikavälin sisällä","OK"))))))</f>
        <v>OK</v>
      </c>
      <c r="U490">
        <v>100</v>
      </c>
    </row>
    <row r="491" spans="1:21" ht="15.75" thickBot="1" x14ac:dyDescent="0.3">
      <c r="A491" s="10" t="s">
        <v>378</v>
      </c>
      <c r="B491" s="30"/>
      <c r="C491" s="101"/>
      <c r="D491" s="32"/>
      <c r="E491" s="32"/>
      <c r="F491" s="101"/>
      <c r="G491" s="101"/>
      <c r="H491" s="105"/>
      <c r="M491" s="19"/>
      <c r="N491" s="19"/>
      <c r="O491" s="22"/>
      <c r="P491" s="22"/>
      <c r="Q491" s="18"/>
      <c r="R491" s="18"/>
      <c r="S491"/>
    </row>
    <row r="492" spans="1:21" ht="15.75" thickBot="1" x14ac:dyDescent="0.3">
      <c r="A492" s="6" t="s">
        <v>379</v>
      </c>
      <c r="B492" s="30"/>
      <c r="C492" s="101"/>
      <c r="D492" s="32"/>
      <c r="E492" s="32"/>
      <c r="F492" s="101"/>
      <c r="G492" s="101"/>
      <c r="H492" s="105"/>
      <c r="M492" s="24"/>
      <c r="N492" s="24"/>
      <c r="O492" s="22"/>
      <c r="P492" s="22"/>
      <c r="Q492" s="24"/>
      <c r="R492" s="24"/>
      <c r="S492"/>
    </row>
    <row r="493" spans="1:21" ht="15.75" thickBot="1" x14ac:dyDescent="0.3">
      <c r="A493" s="44" t="s">
        <v>380</v>
      </c>
      <c r="B493" s="30"/>
      <c r="C493" s="101"/>
      <c r="D493" s="32"/>
      <c r="E493" s="32"/>
      <c r="F493" s="101"/>
      <c r="G493" s="101"/>
      <c r="H493" s="105"/>
      <c r="M493" s="18"/>
      <c r="N493" s="18"/>
      <c r="O493" s="22"/>
      <c r="P493" s="22"/>
      <c r="Q493" s="18"/>
      <c r="R493" s="18"/>
      <c r="S493"/>
    </row>
    <row r="494" spans="1:21" ht="15.75" thickBot="1" x14ac:dyDescent="0.3">
      <c r="A494" s="38" t="s">
        <v>381</v>
      </c>
      <c r="B494" s="60">
        <f t="shared" ref="B494:B501" si="353">F494-G494</f>
        <v>0</v>
      </c>
      <c r="C494" s="55"/>
      <c r="D494" s="49">
        <f t="shared" ref="D494:D501" si="354">B494*C494/100</f>
        <v>0</v>
      </c>
      <c r="E494" s="49">
        <f>Parametrit!$B$4-2024</f>
        <v>0</v>
      </c>
      <c r="F494" s="55"/>
      <c r="G494" s="55"/>
      <c r="H494" s="104" t="str">
        <f>IF('Investoinnit ennen 2024'!G494&gt;0,'Investoinnit ennen 2024'!G494,"")</f>
        <v/>
      </c>
      <c r="I494" s="57">
        <f t="shared" ref="I494:I501" si="355">IF(N494="",(D494*(M494+O494))/1000,(D494*(N494+P494))/1000)</f>
        <v>0</v>
      </c>
      <c r="J494" s="49">
        <f t="shared" ref="J494:J501" si="356">IF(D494=0,0,I494*(1-E494/H494))</f>
        <v>0</v>
      </c>
      <c r="K494" s="49">
        <f t="shared" ref="K494:K501" si="357">IF(I494=0,0,I494/H494)</f>
        <v>0</v>
      </c>
      <c r="L494" s="49">
        <f t="shared" ref="L494:L501" si="358">IF(N494="",(F494*(C494/100)*(M494+O494))/1000,(F494*(C494/100)*(N494+P494)/1000))</f>
        <v>0</v>
      </c>
      <c r="M494" s="50" cm="1">
        <f t="array" ref="M494">ROUND('Investoinnit ennen 2024'!K494*(Parametrit!$B$8/Parametrit!$B$7),_xlfn.IFS('2024'!U494=100,-2,'2024'!U494=10,-1))</f>
        <v>248900</v>
      </c>
      <c r="N494" s="50"/>
      <c r="O494" s="49"/>
      <c r="P494" s="49"/>
      <c r="Q494" s="52">
        <v>40</v>
      </c>
      <c r="R494" s="52">
        <v>50</v>
      </c>
      <c r="S494" s="31" t="str">
        <f t="shared" ref="S494:S501" si="359">IF(AND(B494&gt;0,C494=""),"Ilmoita tuella rahoitettu osuus",IF(C494&gt;100,"Tuella rahoitettu osuus ei voi olla yli 100",IF(AND(B494&gt;0,H494=""),"Pitoaika puuttuu",IF(E494&gt;H494,"Keski-ikä ei voi olla suurempi kuin pitoaika",IF(AND(B494&gt;0,E494=""),"Keski-ikä puuttuu",IF(AND(B494&gt;0,OR(H494&lt;Q494,H494&gt;R494)),"Syötetty pitoaika ei ole pitoaikavälin sisällä","OK"))))))</f>
        <v>OK</v>
      </c>
      <c r="U494">
        <v>100</v>
      </c>
    </row>
    <row r="495" spans="1:21" ht="15.75" thickBot="1" x14ac:dyDescent="0.3">
      <c r="A495" s="38" t="s">
        <v>382</v>
      </c>
      <c r="B495" s="60">
        <f t="shared" si="353"/>
        <v>0</v>
      </c>
      <c r="C495" s="55"/>
      <c r="D495" s="49">
        <f t="shared" si="354"/>
        <v>0</v>
      </c>
      <c r="E495" s="49">
        <f>Parametrit!$B$4-2024</f>
        <v>0</v>
      </c>
      <c r="F495" s="55"/>
      <c r="G495" s="55"/>
      <c r="H495" s="104" t="str">
        <f>IF('Investoinnit ennen 2024'!G495&gt;0,'Investoinnit ennen 2024'!G495,"")</f>
        <v/>
      </c>
      <c r="I495" s="57">
        <f t="shared" si="355"/>
        <v>0</v>
      </c>
      <c r="J495" s="49">
        <f t="shared" si="356"/>
        <v>0</v>
      </c>
      <c r="K495" s="49">
        <f t="shared" si="357"/>
        <v>0</v>
      </c>
      <c r="L495" s="49">
        <f t="shared" si="358"/>
        <v>0</v>
      </c>
      <c r="M495" s="50" cm="1">
        <f t="array" ref="M495">ROUND('Investoinnit ennen 2024'!K495*(Parametrit!$B$8/Parametrit!$B$7),_xlfn.IFS('2024'!U495=100,-2,'2024'!U495=10,-1))</f>
        <v>322000</v>
      </c>
      <c r="N495" s="50"/>
      <c r="O495" s="49"/>
      <c r="P495" s="49"/>
      <c r="Q495" s="52">
        <v>40</v>
      </c>
      <c r="R495" s="52">
        <v>50</v>
      </c>
      <c r="S495" s="31" t="str">
        <f t="shared" si="359"/>
        <v>OK</v>
      </c>
      <c r="U495">
        <v>100</v>
      </c>
    </row>
    <row r="496" spans="1:21" ht="15.75" thickBot="1" x14ac:dyDescent="0.3">
      <c r="A496" s="38" t="s">
        <v>383</v>
      </c>
      <c r="B496" s="60">
        <f t="shared" si="353"/>
        <v>0</v>
      </c>
      <c r="C496" s="55"/>
      <c r="D496" s="49">
        <f t="shared" si="354"/>
        <v>0</v>
      </c>
      <c r="E496" s="49">
        <f>Parametrit!$B$4-2024</f>
        <v>0</v>
      </c>
      <c r="F496" s="55"/>
      <c r="G496" s="55"/>
      <c r="H496" s="104" t="str">
        <f>IF('Investoinnit ennen 2024'!G496&gt;0,'Investoinnit ennen 2024'!G496,"")</f>
        <v/>
      </c>
      <c r="I496" s="57">
        <f t="shared" si="355"/>
        <v>0</v>
      </c>
      <c r="J496" s="49">
        <f t="shared" si="356"/>
        <v>0</v>
      </c>
      <c r="K496" s="49">
        <f t="shared" si="357"/>
        <v>0</v>
      </c>
      <c r="L496" s="49">
        <f t="shared" si="358"/>
        <v>0</v>
      </c>
      <c r="M496" s="50" cm="1">
        <f t="array" ref="M496">ROUND('Investoinnit ennen 2024'!K496*(Parametrit!$B$8/Parametrit!$B$7),_xlfn.IFS('2024'!U496=100,-2,'2024'!U496=10,-1))</f>
        <v>431900</v>
      </c>
      <c r="N496" s="50"/>
      <c r="O496" s="49"/>
      <c r="P496" s="49"/>
      <c r="Q496" s="52">
        <v>40</v>
      </c>
      <c r="R496" s="52">
        <v>50</v>
      </c>
      <c r="S496" s="31" t="str">
        <f t="shared" si="359"/>
        <v>OK</v>
      </c>
      <c r="U496">
        <v>100</v>
      </c>
    </row>
    <row r="497" spans="1:21" ht="15.75" thickBot="1" x14ac:dyDescent="0.3">
      <c r="A497" s="38" t="s">
        <v>384</v>
      </c>
      <c r="B497" s="60">
        <f t="shared" si="353"/>
        <v>0</v>
      </c>
      <c r="C497" s="55"/>
      <c r="D497" s="49">
        <f t="shared" si="354"/>
        <v>0</v>
      </c>
      <c r="E497" s="49">
        <f>Parametrit!$B$4-2024</f>
        <v>0</v>
      </c>
      <c r="F497" s="55"/>
      <c r="G497" s="55"/>
      <c r="H497" s="104" t="str">
        <f>IF('Investoinnit ennen 2024'!G497&gt;0,'Investoinnit ennen 2024'!G497,"")</f>
        <v/>
      </c>
      <c r="I497" s="57">
        <f t="shared" si="355"/>
        <v>0</v>
      </c>
      <c r="J497" s="49">
        <f t="shared" si="356"/>
        <v>0</v>
      </c>
      <c r="K497" s="49">
        <f t="shared" si="357"/>
        <v>0</v>
      </c>
      <c r="L497" s="49">
        <f t="shared" si="358"/>
        <v>0</v>
      </c>
      <c r="M497" s="50" cm="1">
        <f t="array" ref="M497">ROUND('Investoinnit ennen 2024'!K497*(Parametrit!$B$8/Parametrit!$B$7),_xlfn.IFS('2024'!U497=100,-2,'2024'!U497=10,-1))</f>
        <v>505100</v>
      </c>
      <c r="N497" s="50"/>
      <c r="O497" s="49"/>
      <c r="P497" s="49"/>
      <c r="Q497" s="52">
        <v>40</v>
      </c>
      <c r="R497" s="52">
        <v>50</v>
      </c>
      <c r="S497" s="31" t="str">
        <f t="shared" si="359"/>
        <v>OK</v>
      </c>
      <c r="U497">
        <v>100</v>
      </c>
    </row>
    <row r="498" spans="1:21" ht="15.75" thickBot="1" x14ac:dyDescent="0.3">
      <c r="A498" s="38" t="s">
        <v>385</v>
      </c>
      <c r="B498" s="60">
        <f t="shared" si="353"/>
        <v>0</v>
      </c>
      <c r="C498" s="55"/>
      <c r="D498" s="49">
        <f t="shared" si="354"/>
        <v>0</v>
      </c>
      <c r="E498" s="49">
        <f>Parametrit!$B$4-2024</f>
        <v>0</v>
      </c>
      <c r="F498" s="55"/>
      <c r="G498" s="55"/>
      <c r="H498" s="104" t="str">
        <f>IF('Investoinnit ennen 2024'!G498&gt;0,'Investoinnit ennen 2024'!G498,"")</f>
        <v/>
      </c>
      <c r="I498" s="57">
        <f t="shared" si="355"/>
        <v>0</v>
      </c>
      <c r="J498" s="49">
        <f t="shared" si="356"/>
        <v>0</v>
      </c>
      <c r="K498" s="49">
        <f t="shared" si="357"/>
        <v>0</v>
      </c>
      <c r="L498" s="49">
        <f t="shared" si="358"/>
        <v>0</v>
      </c>
      <c r="M498" s="50" cm="1">
        <f t="array" ref="M498">ROUND('Investoinnit ennen 2024'!K498*(Parametrit!$B$8/Parametrit!$B$7),_xlfn.IFS('2024'!U498=100,-2,'2024'!U498=10,-1))</f>
        <v>596600</v>
      </c>
      <c r="N498" s="50"/>
      <c r="O498" s="49"/>
      <c r="P498" s="49"/>
      <c r="Q498" s="52">
        <v>40</v>
      </c>
      <c r="R498" s="52">
        <v>50</v>
      </c>
      <c r="S498" s="31" t="str">
        <f t="shared" si="359"/>
        <v>OK</v>
      </c>
      <c r="U498">
        <v>100</v>
      </c>
    </row>
    <row r="499" spans="1:21" ht="15.75" thickBot="1" x14ac:dyDescent="0.3">
      <c r="A499" s="38" t="s">
        <v>386</v>
      </c>
      <c r="B499" s="60">
        <f t="shared" si="353"/>
        <v>0</v>
      </c>
      <c r="C499" s="55"/>
      <c r="D499" s="49">
        <f t="shared" si="354"/>
        <v>0</v>
      </c>
      <c r="E499" s="49">
        <f>Parametrit!$B$4-2024</f>
        <v>0</v>
      </c>
      <c r="F499" s="55"/>
      <c r="G499" s="55"/>
      <c r="H499" s="104" t="str">
        <f>IF('Investoinnit ennen 2024'!G499&gt;0,'Investoinnit ennen 2024'!G499,"")</f>
        <v/>
      </c>
      <c r="I499" s="57">
        <f t="shared" si="355"/>
        <v>0</v>
      </c>
      <c r="J499" s="49">
        <f t="shared" si="356"/>
        <v>0</v>
      </c>
      <c r="K499" s="49">
        <f t="shared" si="357"/>
        <v>0</v>
      </c>
      <c r="L499" s="49">
        <f t="shared" si="358"/>
        <v>0</v>
      </c>
      <c r="M499" s="50" cm="1">
        <f t="array" ref="M499">ROUND('Investoinnit ennen 2024'!K499*(Parametrit!$B$8/Parametrit!$B$7),_xlfn.IFS('2024'!U499=100,-2,'2024'!U499=10,-1))</f>
        <v>688100</v>
      </c>
      <c r="N499" s="50"/>
      <c r="O499" s="49"/>
      <c r="P499" s="49"/>
      <c r="Q499" s="52">
        <v>40</v>
      </c>
      <c r="R499" s="52">
        <v>50</v>
      </c>
      <c r="S499" s="31" t="str">
        <f t="shared" si="359"/>
        <v>OK</v>
      </c>
      <c r="U499">
        <v>100</v>
      </c>
    </row>
    <row r="500" spans="1:21" ht="15.75" thickBot="1" x14ac:dyDescent="0.3">
      <c r="A500" s="38" t="s">
        <v>387</v>
      </c>
      <c r="B500" s="60">
        <f t="shared" si="353"/>
        <v>0</v>
      </c>
      <c r="C500" s="55"/>
      <c r="D500" s="49">
        <f t="shared" si="354"/>
        <v>0</v>
      </c>
      <c r="E500" s="49">
        <f>Parametrit!$B$4-2024</f>
        <v>0</v>
      </c>
      <c r="F500" s="55"/>
      <c r="G500" s="55"/>
      <c r="H500" s="104" t="str">
        <f>IF('Investoinnit ennen 2024'!G500&gt;0,'Investoinnit ennen 2024'!G500,"")</f>
        <v/>
      </c>
      <c r="I500" s="57">
        <f t="shared" si="355"/>
        <v>0</v>
      </c>
      <c r="J500" s="49">
        <f t="shared" si="356"/>
        <v>0</v>
      </c>
      <c r="K500" s="49">
        <f t="shared" si="357"/>
        <v>0</v>
      </c>
      <c r="L500" s="49">
        <f t="shared" si="358"/>
        <v>0</v>
      </c>
      <c r="M500" s="50" cm="1">
        <f t="array" ref="M500">ROUND('Investoinnit ennen 2024'!K500*(Parametrit!$B$8/Parametrit!$B$7),_xlfn.IFS('2024'!U500=100,-2,'2024'!U500=10,-1))</f>
        <v>871100</v>
      </c>
      <c r="N500" s="50"/>
      <c r="O500" s="49"/>
      <c r="P500" s="49"/>
      <c r="Q500" s="52">
        <v>40</v>
      </c>
      <c r="R500" s="52">
        <v>50</v>
      </c>
      <c r="S500" s="31" t="str">
        <f t="shared" si="359"/>
        <v>OK</v>
      </c>
      <c r="U500">
        <v>100</v>
      </c>
    </row>
    <row r="501" spans="1:21" ht="15.75" thickBot="1" x14ac:dyDescent="0.3">
      <c r="A501" s="38" t="s">
        <v>388</v>
      </c>
      <c r="B501" s="60">
        <f t="shared" si="353"/>
        <v>0</v>
      </c>
      <c r="C501" s="55"/>
      <c r="D501" s="49">
        <f t="shared" si="354"/>
        <v>0</v>
      </c>
      <c r="E501" s="49">
        <f>Parametrit!$B$4-2024</f>
        <v>0</v>
      </c>
      <c r="F501" s="55"/>
      <c r="G501" s="55"/>
      <c r="H501" s="104" t="str">
        <f>IF('Investoinnit ennen 2024'!G501&gt;0,'Investoinnit ennen 2024'!G501,"")</f>
        <v/>
      </c>
      <c r="I501" s="57">
        <f t="shared" si="355"/>
        <v>0</v>
      </c>
      <c r="J501" s="49">
        <f t="shared" si="356"/>
        <v>0</v>
      </c>
      <c r="K501" s="49">
        <f t="shared" si="357"/>
        <v>0</v>
      </c>
      <c r="L501" s="49">
        <f t="shared" si="358"/>
        <v>0</v>
      </c>
      <c r="M501" s="50" cm="1">
        <f t="array" ref="M501">ROUND('Investoinnit ennen 2024'!K501*(Parametrit!$B$8/Parametrit!$B$7),_xlfn.IFS('2024'!U501=100,-2,'2024'!U501=10,-1))</f>
        <v>1054200</v>
      </c>
      <c r="N501" s="50"/>
      <c r="O501" s="49"/>
      <c r="P501" s="49"/>
      <c r="Q501" s="52">
        <v>40</v>
      </c>
      <c r="R501" s="52">
        <v>50</v>
      </c>
      <c r="S501" s="31" t="str">
        <f t="shared" si="359"/>
        <v>OK</v>
      </c>
      <c r="U501">
        <v>100</v>
      </c>
    </row>
    <row r="502" spans="1:21" ht="15.75" thickBot="1" x14ac:dyDescent="0.3">
      <c r="A502" s="45" t="s">
        <v>389</v>
      </c>
      <c r="B502" s="30"/>
      <c r="C502" s="101"/>
      <c r="D502" s="32"/>
      <c r="E502" s="32"/>
      <c r="F502" s="101"/>
      <c r="G502" s="101"/>
      <c r="H502" s="105"/>
      <c r="M502" s="18"/>
      <c r="N502" s="18"/>
      <c r="O502" s="22"/>
      <c r="P502" s="22"/>
      <c r="Q502" s="18"/>
      <c r="R502" s="18"/>
      <c r="S502"/>
    </row>
    <row r="503" spans="1:21" ht="15.75" thickBot="1" x14ac:dyDescent="0.3">
      <c r="A503" s="38" t="s">
        <v>390</v>
      </c>
      <c r="B503" s="60">
        <f>F503-G503</f>
        <v>0</v>
      </c>
      <c r="C503" s="55"/>
      <c r="D503" s="49">
        <f>B503*C503/100</f>
        <v>0</v>
      </c>
      <c r="E503" s="49">
        <f>Parametrit!$B$4-2024</f>
        <v>0</v>
      </c>
      <c r="F503" s="55"/>
      <c r="G503" s="55"/>
      <c r="H503" s="104" t="str">
        <f>IF('Investoinnit ennen 2024'!G503&gt;0,'Investoinnit ennen 2024'!G503,"")</f>
        <v/>
      </c>
      <c r="I503" s="57">
        <f>IF(N503="",(D503*(M503+O503))/1000,(D503*(N503+P503))/1000)</f>
        <v>0</v>
      </c>
      <c r="J503" s="49">
        <f>IF(D503=0,0,I503*(1-E503/H503))</f>
        <v>0</v>
      </c>
      <c r="K503" s="49">
        <f>IF(I503=0,0,I503/H503)</f>
        <v>0</v>
      </c>
      <c r="L503" s="49">
        <f>IF(N503="",(F503*(C503/100)*(M503+O503))/1000,(F503*(C503/100)*(N503+P503)/1000))</f>
        <v>0</v>
      </c>
      <c r="M503" s="50" cm="1">
        <f t="array" ref="M503">ROUND('Investoinnit ennen 2024'!K503*(Parametrit!$B$8/Parametrit!$B$7),_xlfn.IFS('2024'!U503=100,-2,'2024'!U503=10,-1))</f>
        <v>41000</v>
      </c>
      <c r="N503" s="50"/>
      <c r="O503" s="49"/>
      <c r="P503" s="49"/>
      <c r="Q503" s="52">
        <v>40</v>
      </c>
      <c r="R503" s="52">
        <v>50</v>
      </c>
      <c r="S503" s="31" t="str">
        <f>IF(AND(B503&gt;0,C503=""),"Ilmoita tuella rahoitettu osuus",IF(C503&gt;100,"Tuella rahoitettu osuus ei voi olla yli 100",IF(AND(B503&gt;0,H503=""),"Pitoaika puuttuu",IF(E503&gt;H503,"Keski-ikä ei voi olla suurempi kuin pitoaika",IF(AND(B503&gt;0,E503=""),"Keski-ikä puuttuu",IF(AND(B503&gt;0,OR(H503&lt;Q503,H503&gt;R503)),"Syötetty pitoaika ei ole pitoaikavälin sisällä","OK"))))))</f>
        <v>OK</v>
      </c>
      <c r="U503">
        <v>100</v>
      </c>
    </row>
    <row r="504" spans="1:21" ht="15.75" thickBot="1" x14ac:dyDescent="0.3">
      <c r="A504" s="12" t="s">
        <v>391</v>
      </c>
      <c r="B504" s="30"/>
      <c r="C504" s="101"/>
      <c r="D504" s="32"/>
      <c r="E504" s="32"/>
      <c r="F504" s="101"/>
      <c r="G504" s="101"/>
      <c r="H504" s="105"/>
      <c r="M504" s="18"/>
      <c r="N504" s="18"/>
      <c r="O504" s="22"/>
      <c r="P504" s="22"/>
      <c r="Q504" s="18"/>
      <c r="R504" s="18"/>
      <c r="S504"/>
    </row>
    <row r="505" spans="1:21" ht="15.75" thickBot="1" x14ac:dyDescent="0.3">
      <c r="A505" s="13" t="s">
        <v>392</v>
      </c>
      <c r="B505" s="30"/>
      <c r="C505" s="101"/>
      <c r="D505" s="32"/>
      <c r="E505" s="32"/>
      <c r="F505" s="101"/>
      <c r="G505" s="101"/>
      <c r="H505" s="105"/>
      <c r="M505" s="23"/>
      <c r="N505" s="23"/>
      <c r="O505" s="22"/>
      <c r="P505" s="22"/>
      <c r="Q505" s="23"/>
      <c r="R505" s="23"/>
      <c r="S505"/>
    </row>
    <row r="506" spans="1:21" ht="15.75" thickBot="1" x14ac:dyDescent="0.3">
      <c r="A506" s="38" t="s">
        <v>393</v>
      </c>
      <c r="B506" s="60">
        <f t="shared" ref="B506:B508" si="360">F506-G506</f>
        <v>0</v>
      </c>
      <c r="C506" s="55"/>
      <c r="D506" s="49">
        <f t="shared" ref="D506:D508" si="361">B506*C506/100</f>
        <v>0</v>
      </c>
      <c r="E506" s="49">
        <f>Parametrit!$B$4-2024</f>
        <v>0</v>
      </c>
      <c r="F506" s="55"/>
      <c r="G506" s="55"/>
      <c r="H506" s="104" t="str">
        <f>IF('Investoinnit ennen 2024'!G506&gt;0,'Investoinnit ennen 2024'!G506,"")</f>
        <v/>
      </c>
      <c r="I506" s="57">
        <f>IF(N506="",(D506*(M506+O506))/1000,(D506*(N506+P506))/1000)</f>
        <v>0</v>
      </c>
      <c r="J506" s="49">
        <f t="shared" ref="J506:J508" si="362">IF(D506=0,0,I506*(1-E506/H506))</f>
        <v>0</v>
      </c>
      <c r="K506" s="49">
        <f t="shared" ref="K506:K508" si="363">IF(I506=0,0,I506/H506)</f>
        <v>0</v>
      </c>
      <c r="L506" s="49">
        <f>IF(N506="",(F506*(C506/100)*(M506+O506))/1000,(F506*(C506/100)*(N506+P506)/1000))</f>
        <v>0</v>
      </c>
      <c r="M506" s="50" cm="1">
        <f t="array" ref="M506">ROUND('Investoinnit ennen 2024'!K506*(Parametrit!$B$8/Parametrit!$B$7),_xlfn.IFS('2024'!U506=100,-2,'2024'!U506=10,-1))</f>
        <v>148500</v>
      </c>
      <c r="N506" s="50"/>
      <c r="O506" s="49"/>
      <c r="P506" s="49"/>
      <c r="Q506" s="52">
        <v>45</v>
      </c>
      <c r="R506" s="52">
        <v>55</v>
      </c>
      <c r="S506" s="31" t="str">
        <f>IF(AND(B506&gt;0,C506=""),"Ilmoita tuella rahoitettu osuus",IF(C506&gt;100,"Tuella rahoitettu osuus ei voi olla yli 100",IF(AND(B506&gt;0,H506=""),"Pitoaika puuttuu",IF(E506&gt;H506,"Keski-ikä ei voi olla suurempi kuin pitoaika",IF(AND(B506&gt;0,E506=""),"Keski-ikä puuttuu",IF(AND(B506&gt;0,OR(H506&lt;Q506,H506&gt;R506)),"Syötetty pitoaika ei ole pitoaikavälin sisällä","OK"))))))</f>
        <v>OK</v>
      </c>
      <c r="U506">
        <v>100</v>
      </c>
    </row>
    <row r="507" spans="1:21" ht="15.75" thickBot="1" x14ac:dyDescent="0.3">
      <c r="A507" s="38" t="s">
        <v>394</v>
      </c>
      <c r="B507" s="60">
        <f t="shared" si="360"/>
        <v>0</v>
      </c>
      <c r="C507" s="55"/>
      <c r="D507" s="49">
        <f t="shared" si="361"/>
        <v>0</v>
      </c>
      <c r="E507" s="49">
        <f>Parametrit!$B$4-2024</f>
        <v>0</v>
      </c>
      <c r="F507" s="55"/>
      <c r="G507" s="55"/>
      <c r="H507" s="104" t="str">
        <f>IF('Investoinnit ennen 2024'!G507&gt;0,'Investoinnit ennen 2024'!G507,"")</f>
        <v/>
      </c>
      <c r="I507" s="57">
        <f>IF(N507="",(D507*(M507+O507))/1000,(D507*(N507+P507))/1000)</f>
        <v>0</v>
      </c>
      <c r="J507" s="49">
        <f t="shared" si="362"/>
        <v>0</v>
      </c>
      <c r="K507" s="49">
        <f t="shared" si="363"/>
        <v>0</v>
      </c>
      <c r="L507" s="49">
        <f>IF(N507="",(F507*(C507/100)*(M507+O507))/1000,(F507*(C507/100)*(N507+P507)/1000))</f>
        <v>0</v>
      </c>
      <c r="M507" s="50" cm="1">
        <f t="array" ref="M507">ROUND('Investoinnit ennen 2024'!K507*(Parametrit!$B$8/Parametrit!$B$7),_xlfn.IFS('2024'!U507=100,-2,'2024'!U507=10,-1))</f>
        <v>209100</v>
      </c>
      <c r="N507" s="50"/>
      <c r="O507" s="49"/>
      <c r="P507" s="49"/>
      <c r="Q507" s="52">
        <v>45</v>
      </c>
      <c r="R507" s="52">
        <v>55</v>
      </c>
      <c r="S507" s="31" t="str">
        <f>IF(AND(B507&gt;0,C507=""),"Ilmoita tuella rahoitettu osuus",IF(C507&gt;100,"Tuella rahoitettu osuus ei voi olla yli 100",IF(AND(B507&gt;0,H507=""),"Pitoaika puuttuu",IF(E507&gt;H507,"Keski-ikä ei voi olla suurempi kuin pitoaika",IF(AND(B507&gt;0,E507=""),"Keski-ikä puuttuu",IF(AND(B507&gt;0,OR(H507&lt;Q507,H507&gt;R507)),"Syötetty pitoaika ei ole pitoaikavälin sisällä","OK"))))))</f>
        <v>OK</v>
      </c>
      <c r="U507">
        <v>100</v>
      </c>
    </row>
    <row r="508" spans="1:21" x14ac:dyDescent="0.25">
      <c r="A508" s="40" t="s">
        <v>395</v>
      </c>
      <c r="B508" s="60">
        <f t="shared" si="360"/>
        <v>0</v>
      </c>
      <c r="C508" s="55"/>
      <c r="D508" s="49">
        <f t="shared" si="361"/>
        <v>0</v>
      </c>
      <c r="E508" s="49">
        <f>Parametrit!$B$4-2024</f>
        <v>0</v>
      </c>
      <c r="F508" s="55"/>
      <c r="G508" s="55"/>
      <c r="H508" s="104" t="str">
        <f>IF('Investoinnit ennen 2024'!G508&gt;0,'Investoinnit ennen 2024'!G508,"")</f>
        <v/>
      </c>
      <c r="I508" s="57">
        <f>IF(N508="",(D508*(M508+O508))/1000,(D508*(N508+P508))/1000)</f>
        <v>0</v>
      </c>
      <c r="J508" s="49">
        <f t="shared" si="362"/>
        <v>0</v>
      </c>
      <c r="K508" s="49">
        <f t="shared" si="363"/>
        <v>0</v>
      </c>
      <c r="L508" s="49">
        <f>IF(N508="",(F508*(C508/100)*(M508+O508))/1000,(F508*(C508/100)*(N508+P508)/1000))</f>
        <v>0</v>
      </c>
      <c r="M508" s="50" cm="1">
        <f t="array" ref="M508">ROUND('Investoinnit ennen 2024'!K508*(Parametrit!$B$8/Parametrit!$B$7),_xlfn.IFS('2024'!U508=100,-2,'2024'!U508=10,-1))</f>
        <v>293100</v>
      </c>
      <c r="N508" s="50"/>
      <c r="O508" s="49"/>
      <c r="P508" s="49"/>
      <c r="Q508" s="52">
        <v>45</v>
      </c>
      <c r="R508" s="52">
        <v>55</v>
      </c>
      <c r="S508" s="31" t="str">
        <f>IF(AND(B508&gt;0,C508=""),"Ilmoita tuella rahoitettu osuus",IF(C508&gt;100,"Tuella rahoitettu osuus ei voi olla yli 100",IF(AND(B508&gt;0,H508=""),"Pitoaika puuttuu",IF(E508&gt;H508,"Keski-ikä ei voi olla suurempi kuin pitoaika",IF(AND(B508&gt;0,E508=""),"Keski-ikä puuttuu",IF(AND(B508&gt;0,OR(H508&lt;Q508,H508&gt;R508)),"Syötetty pitoaika ei ole pitoaikavälin sisällä","OK"))))))</f>
        <v>OK</v>
      </c>
      <c r="U508">
        <v>100</v>
      </c>
    </row>
    <row r="509" spans="1:21" ht="15.75" thickBot="1" x14ac:dyDescent="0.3">
      <c r="A509" s="14" t="s">
        <v>396</v>
      </c>
      <c r="B509" s="30"/>
      <c r="C509" s="101"/>
      <c r="D509" s="32"/>
      <c r="E509" s="32"/>
      <c r="F509" s="101"/>
      <c r="G509" s="101"/>
      <c r="H509" s="105"/>
      <c r="M509" s="20"/>
      <c r="N509" s="20"/>
      <c r="O509" s="22"/>
      <c r="P509" s="22"/>
      <c r="Q509" s="20"/>
      <c r="R509" s="20"/>
      <c r="S509"/>
    </row>
    <row r="510" spans="1:21" ht="15.75" thickBot="1" x14ac:dyDescent="0.3">
      <c r="A510" s="38" t="s">
        <v>397</v>
      </c>
      <c r="B510" s="60">
        <f t="shared" ref="B510:B512" si="364">F510-G510</f>
        <v>0</v>
      </c>
      <c r="C510" s="55"/>
      <c r="D510" s="49">
        <f t="shared" ref="D510:D512" si="365">B510*C510/100</f>
        <v>0</v>
      </c>
      <c r="E510" s="49">
        <f>Parametrit!$B$4-2024</f>
        <v>0</v>
      </c>
      <c r="F510" s="55"/>
      <c r="G510" s="55"/>
      <c r="H510" s="104" t="str">
        <f>IF('Investoinnit ennen 2024'!G510&gt;0,'Investoinnit ennen 2024'!G510,"")</f>
        <v/>
      </c>
      <c r="I510" s="57">
        <f>IF(N510="",(D510*(M510+O510))/1000,(D510*(N510+P510))/1000)</f>
        <v>0</v>
      </c>
      <c r="J510" s="49">
        <f t="shared" ref="J510:J512" si="366">IF(D510=0,0,I510*(1-E510/H510))</f>
        <v>0</v>
      </c>
      <c r="K510" s="49">
        <f t="shared" ref="K510:K512" si="367">IF(I510=0,0,I510/H510)</f>
        <v>0</v>
      </c>
      <c r="L510" s="49">
        <f>IF(N510="",(F510*(C510/100)*(M510+O510))/1000,(F510*(C510/100)*(N510+P510)/1000))</f>
        <v>0</v>
      </c>
      <c r="M510" s="50" cm="1">
        <f t="array" ref="M510">ROUND('Investoinnit ennen 2024'!K510*(Parametrit!$B$8/Parametrit!$B$7),_xlfn.IFS('2024'!U510=100,-2,'2024'!U510=10,-1))</f>
        <v>594900</v>
      </c>
      <c r="N510" s="50"/>
      <c r="O510" s="49"/>
      <c r="P510" s="49"/>
      <c r="Q510" s="52">
        <v>45</v>
      </c>
      <c r="R510" s="52">
        <v>60</v>
      </c>
      <c r="S510" s="31" t="str">
        <f>IF(AND(B510&gt;0,C510=""),"Ilmoita tuella rahoitettu osuus",IF(C510&gt;100,"Tuella rahoitettu osuus ei voi olla yli 100",IF(AND(B510&gt;0,H510=""),"Pitoaika puuttuu",IF(E510&gt;H510,"Keski-ikä ei voi olla suurempi kuin pitoaika",IF(AND(B510&gt;0,E510=""),"Keski-ikä puuttuu",IF(AND(B510&gt;0,OR(H510&lt;Q510,H510&gt;R510)),"Syötetty pitoaika ei ole pitoaikavälin sisällä","OK"))))))</f>
        <v>OK</v>
      </c>
      <c r="U510">
        <v>100</v>
      </c>
    </row>
    <row r="511" spans="1:21" ht="15.75" thickBot="1" x14ac:dyDescent="0.3">
      <c r="A511" s="38" t="s">
        <v>398</v>
      </c>
      <c r="B511" s="60">
        <f t="shared" si="364"/>
        <v>0</v>
      </c>
      <c r="C511" s="55"/>
      <c r="D511" s="49">
        <f t="shared" si="365"/>
        <v>0</v>
      </c>
      <c r="E511" s="49">
        <f>Parametrit!$B$4-2024</f>
        <v>0</v>
      </c>
      <c r="F511" s="55"/>
      <c r="G511" s="55"/>
      <c r="H511" s="104" t="str">
        <f>IF('Investoinnit ennen 2024'!G511&gt;0,'Investoinnit ennen 2024'!G511,"")</f>
        <v/>
      </c>
      <c r="I511" s="57">
        <f>IF(N511="",(D511*(M511+O511))/1000,(D511*(N511+P511))/1000)</f>
        <v>0</v>
      </c>
      <c r="J511" s="49">
        <f t="shared" si="366"/>
        <v>0</v>
      </c>
      <c r="K511" s="49">
        <f t="shared" si="367"/>
        <v>0</v>
      </c>
      <c r="L511" s="49">
        <f>IF(N511="",(F511*(C511/100)*(M511+O511))/1000,(F511*(C511/100)*(N511+P511)/1000))</f>
        <v>0</v>
      </c>
      <c r="M511" s="50" cm="1">
        <f t="array" ref="M511">ROUND('Investoinnit ennen 2024'!K511*(Parametrit!$B$8/Parametrit!$B$7),_xlfn.IFS('2024'!U511=100,-2,'2024'!U511=10,-1))</f>
        <v>3087200</v>
      </c>
      <c r="N511" s="50"/>
      <c r="O511" s="49"/>
      <c r="P511" s="49"/>
      <c r="Q511" s="52">
        <v>45</v>
      </c>
      <c r="R511" s="52">
        <v>60</v>
      </c>
      <c r="S511" s="31" t="str">
        <f>IF(AND(B511&gt;0,C511=""),"Ilmoita tuella rahoitettu osuus",IF(C511&gt;100,"Tuella rahoitettu osuus ei voi olla yli 100",IF(AND(B511&gt;0,H511=""),"Pitoaika puuttuu",IF(E511&gt;H511,"Keski-ikä ei voi olla suurempi kuin pitoaika",IF(AND(B511&gt;0,E511=""),"Keski-ikä puuttuu",IF(AND(B511&gt;0,OR(H511&lt;Q511,H511&gt;R511)),"Syötetty pitoaika ei ole pitoaikavälin sisällä","OK"))))))</f>
        <v>OK</v>
      </c>
      <c r="U511">
        <v>100</v>
      </c>
    </row>
    <row r="512" spans="1:21" ht="15.75" thickBot="1" x14ac:dyDescent="0.3">
      <c r="A512" s="38" t="s">
        <v>399</v>
      </c>
      <c r="B512" s="60">
        <f t="shared" si="364"/>
        <v>0</v>
      </c>
      <c r="C512" s="55"/>
      <c r="D512" s="49">
        <f t="shared" si="365"/>
        <v>0</v>
      </c>
      <c r="E512" s="49">
        <f>Parametrit!$B$4-2024</f>
        <v>0</v>
      </c>
      <c r="F512" s="55"/>
      <c r="G512" s="55"/>
      <c r="H512" s="104" t="str">
        <f>IF('Investoinnit ennen 2024'!G512&gt;0,'Investoinnit ennen 2024'!G512,"")</f>
        <v/>
      </c>
      <c r="I512" s="57">
        <f>IF(N512="",(D512*(M512+O512))/1000,(D512*(N512+P512))/1000)</f>
        <v>0</v>
      </c>
      <c r="J512" s="49">
        <f t="shared" si="366"/>
        <v>0</v>
      </c>
      <c r="K512" s="49">
        <f t="shared" si="367"/>
        <v>0</v>
      </c>
      <c r="L512" s="49">
        <f>IF(N512="",(F512*(C512/100)*(M512+O512))/1000,(F512*(C512/100)*(N512+P512)/1000))</f>
        <v>0</v>
      </c>
      <c r="M512" s="50" cm="1">
        <f t="array" ref="M512">ROUND('Investoinnit ennen 2024'!K512*(Parametrit!$B$8/Parametrit!$B$7),_xlfn.IFS('2024'!U512=100,-2,'2024'!U512=10,-1))</f>
        <v>6246100</v>
      </c>
      <c r="N512" s="50"/>
      <c r="O512" s="49"/>
      <c r="P512" s="49"/>
      <c r="Q512" s="52">
        <v>45</v>
      </c>
      <c r="R512" s="52">
        <v>60</v>
      </c>
      <c r="S512" s="31" t="str">
        <f>IF(AND(B512&gt;0,C512=""),"Ilmoita tuella rahoitettu osuus",IF(C512&gt;100,"Tuella rahoitettu osuus ei voi olla yli 100",IF(AND(B512&gt;0,H512=""),"Pitoaika puuttuu",IF(E512&gt;H512,"Keski-ikä ei voi olla suurempi kuin pitoaika",IF(AND(B512&gt;0,E512=""),"Keski-ikä puuttuu",IF(AND(B512&gt;0,OR(H512&lt;Q512,H512&gt;R512)),"Syötetty pitoaika ei ole pitoaikavälin sisällä","OK"))))))</f>
        <v>OK</v>
      </c>
      <c r="U512">
        <v>100</v>
      </c>
    </row>
    <row r="513" spans="1:21" ht="15.75" thickBot="1" x14ac:dyDescent="0.3">
      <c r="A513" s="12" t="s">
        <v>400</v>
      </c>
      <c r="B513" s="30"/>
      <c r="C513" s="101"/>
      <c r="D513" s="32"/>
      <c r="E513" s="32"/>
      <c r="F513" s="101"/>
      <c r="G513" s="101"/>
      <c r="H513" s="105"/>
      <c r="M513" s="20"/>
      <c r="N513" s="20"/>
      <c r="O513" s="22"/>
      <c r="P513" s="22"/>
      <c r="Q513" s="20"/>
      <c r="R513" s="20"/>
      <c r="S513"/>
    </row>
    <row r="514" spans="1:21" ht="15.75" thickBot="1" x14ac:dyDescent="0.3">
      <c r="A514" s="38" t="s">
        <v>401</v>
      </c>
      <c r="B514" s="60">
        <f t="shared" ref="B514:B516" si="368">F514-G514</f>
        <v>0</v>
      </c>
      <c r="C514" s="55"/>
      <c r="D514" s="49">
        <f t="shared" ref="D514:D516" si="369">B514*C514/100</f>
        <v>0</v>
      </c>
      <c r="E514" s="56"/>
      <c r="F514" s="55"/>
      <c r="G514" s="55"/>
      <c r="H514" s="110"/>
      <c r="I514" s="57">
        <f>IF(N514="",(D514*(M514+O514))/1000,(D514*(N514+P514))/1000)</f>
        <v>0</v>
      </c>
      <c r="J514" s="49">
        <f>I514</f>
        <v>0</v>
      </c>
      <c r="K514" s="49">
        <v>0</v>
      </c>
      <c r="L514" s="49">
        <f>IF(N514="",(F514*(C514/100)*(M514+O514))/1000,(F514*(C514/100)*(N514+P514)/1000))</f>
        <v>0</v>
      </c>
      <c r="M514" s="50" cm="1">
        <f t="array" ref="M514">ROUND('Investoinnit ennen 2024'!K514*(Parametrit!$B$8/Parametrit!$B$7),_xlfn.IFS('2024'!U514=100,-2,'2024'!U514=10,-1))</f>
        <v>42500</v>
      </c>
      <c r="N514" s="50"/>
      <c r="O514" s="49"/>
      <c r="P514" s="49"/>
      <c r="Q514" s="52"/>
      <c r="R514" s="52"/>
      <c r="S514" s="31" t="str">
        <f>IF(AND(B514&gt;0,C514=""),"Ilmoita tuella rahoitettu osuus",IF(C514&gt;100,"Tuella rahoitettu osuus ei voi olla yli 100",IF(AND(B514&gt;0,H514=""),"Pitoaika puuttuu",IF(E514&gt;H514,"Keski-ikä ei voi olla suurempi kuin pitoaika",IF(AND(B514&gt;0,E514=""),"Keski-ikä puuttuu",IF(AND(B514&gt;0,OR(H514&lt;Q514,H514&gt;R514)),"Syötetty pitoaika ei ole pitoaikavälin sisällä","OK"))))))</f>
        <v>OK</v>
      </c>
      <c r="U514">
        <v>100</v>
      </c>
    </row>
    <row r="515" spans="1:21" ht="15.75" thickBot="1" x14ac:dyDescent="0.3">
      <c r="A515" s="38" t="s">
        <v>402</v>
      </c>
      <c r="B515" s="60">
        <f t="shared" si="368"/>
        <v>0</v>
      </c>
      <c r="C515" s="55"/>
      <c r="D515" s="49">
        <f t="shared" si="369"/>
        <v>0</v>
      </c>
      <c r="E515" s="56"/>
      <c r="F515" s="55"/>
      <c r="G515" s="55"/>
      <c r="H515" s="110"/>
      <c r="I515" s="57">
        <f>IF(N515="",(D515*(M515+O515))/1000,(D515*(N515+P515))/1000)</f>
        <v>0</v>
      </c>
      <c r="J515" s="49">
        <f t="shared" ref="J515:J516" si="370">I515</f>
        <v>0</v>
      </c>
      <c r="K515" s="49">
        <v>0</v>
      </c>
      <c r="L515" s="49">
        <f>IF(N515="",(F515*(C515/100)*(M515+O515))/1000,(F515*(C515/100)*(N515+P515)/1000))</f>
        <v>0</v>
      </c>
      <c r="M515" s="50" cm="1">
        <f t="array" ref="M515">ROUND('Investoinnit ennen 2024'!K515*(Parametrit!$B$8/Parametrit!$B$7),_xlfn.IFS('2024'!U515=100,-2,'2024'!U515=10,-1))</f>
        <v>132700</v>
      </c>
      <c r="N515" s="50"/>
      <c r="O515" s="49"/>
      <c r="P515" s="49"/>
      <c r="Q515" s="52"/>
      <c r="R515" s="52"/>
      <c r="S515" s="31" t="str">
        <f>IF(AND(B515&gt;0,C515=""),"Ilmoita tuella rahoitettu osuus",IF(C515&gt;100,"Tuella rahoitettu osuus ei voi olla yli 100",IF(AND(B515&gt;0,H515=""),"Pitoaika puuttuu",IF(E515&gt;H515,"Keski-ikä ei voi olla suurempi kuin pitoaika",IF(AND(B515&gt;0,E515=""),"Keski-ikä puuttuu",IF(AND(B515&gt;0,OR(H515&lt;Q515,H515&gt;R515)),"Syötetty pitoaika ei ole pitoaikavälin sisällä","OK"))))))</f>
        <v>OK</v>
      </c>
      <c r="U515">
        <v>100</v>
      </c>
    </row>
    <row r="516" spans="1:21" ht="15.75" thickBot="1" x14ac:dyDescent="0.3">
      <c r="A516" s="38" t="s">
        <v>403</v>
      </c>
      <c r="B516" s="60">
        <f t="shared" si="368"/>
        <v>0</v>
      </c>
      <c r="C516" s="103"/>
      <c r="D516" s="58">
        <f t="shared" si="369"/>
        <v>0</v>
      </c>
      <c r="E516" s="59"/>
      <c r="F516" s="103"/>
      <c r="G516" s="103"/>
      <c r="H516" s="111"/>
      <c r="I516" s="57">
        <f>IF(N516="",(D516*(M516+O516))/1000,(D516*(N516+P516))/1000)</f>
        <v>0</v>
      </c>
      <c r="J516" s="49">
        <f t="shared" si="370"/>
        <v>0</v>
      </c>
      <c r="K516" s="49">
        <v>0</v>
      </c>
      <c r="L516" s="49">
        <f>IF(N516="",(F516*(C516/100)*(M516+O516))/1000,(F516*(C516/100)*(N516+P516)/1000))</f>
        <v>0</v>
      </c>
      <c r="M516" s="50" cm="1">
        <f t="array" ref="M516">ROUND('Investoinnit ennen 2024'!K516*(Parametrit!$B$8/Parametrit!$B$7),_xlfn.IFS('2024'!U516=100,-2,'2024'!U516=10,-1))</f>
        <v>447400</v>
      </c>
      <c r="N516" s="50"/>
      <c r="O516" s="49"/>
      <c r="P516" s="49"/>
      <c r="Q516" s="52"/>
      <c r="R516" s="52"/>
      <c r="S516" s="31" t="str">
        <f>IF(AND(B516&gt;0,C516=""),"Ilmoita tuella rahoitettu osuus",IF(C516&gt;100,"Tuella rahoitettu osuus ei voi olla yli 100",IF(AND(B516&gt;0,H516=""),"Pitoaika puuttuu",IF(E516&gt;H516,"Keski-ikä ei voi olla suurempi kuin pitoaika",IF(AND(B516&gt;0,E516=""),"Keski-ikä puuttuu",IF(AND(B516&gt;0,OR(H516&lt;Q516,H516&gt;R516)),"Syötetty pitoaika ei ole pitoaikavälin sisällä","OK"))))))</f>
        <v>OK</v>
      </c>
      <c r="U516">
        <v>100</v>
      </c>
    </row>
    <row r="517" spans="1:21" x14ac:dyDescent="0.25">
      <c r="I517" s="92">
        <f>SUM(I5:I516)</f>
        <v>0</v>
      </c>
      <c r="J517" s="92">
        <f>SUM(J5:J516)</f>
        <v>0</v>
      </c>
      <c r="K517" s="92">
        <f t="shared" ref="K517:L517" si="371">SUM(K5:K516)</f>
        <v>0</v>
      </c>
      <c r="L517" s="92">
        <f t="shared" si="371"/>
        <v>0</v>
      </c>
    </row>
    <row r="518" spans="1:21" x14ac:dyDescent="0.25">
      <c r="M518" s="132"/>
    </row>
  </sheetData>
  <sheetProtection algorithmName="SHA-512" hashValue="eObZVyApcwf+9MW91HENhw+hyO2d5irEljC2AoBWvt/O8vLleckneouvtxFHdRHGBWxTnQEju/Y1sXIc7XhWMA==" saltValue="JBPlR14BlzZ8C/wsiVz8MA==" spinCount="100000" sheet="1" objects="1" scenarios="1" sort="0" autoFilter="0"/>
  <autoFilter ref="A2:U517" xr:uid="{DFEB5286-4A83-49B0-8CF3-5896794CE259}"/>
  <conditionalFormatting sqref="S5">
    <cfRule type="notContainsText" dxfId="4" priority="4" operator="notContains" text="OK">
      <formula>ISERROR(SEARCH("OK",S5))</formula>
    </cfRule>
    <cfRule type="containsText" dxfId="3" priority="5" operator="containsText" text="OK">
      <formula>NOT(ISERROR(SEARCH("OK",S5)))</formula>
    </cfRule>
  </conditionalFormatting>
  <conditionalFormatting sqref="S5:S516">
    <cfRule type="containsBlanks" dxfId="2" priority="1">
      <formula>LEN(TRIM(S5))=0</formula>
    </cfRule>
  </conditionalFormatting>
  <conditionalFormatting sqref="S6:S516">
    <cfRule type="notContainsText" dxfId="1" priority="2" operator="notContains" text="OK">
      <formula>ISERROR(SEARCH("OK",S6))</formula>
    </cfRule>
    <cfRule type="containsText" dxfId="0" priority="3" operator="containsText" text="OK">
      <formula>NOT(ISERROR(SEARCH("OK",S6)))</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0664C-2943-4F6B-9F06-EDBC6B69ADD1}">
  <dimension ref="A1:V517"/>
  <sheetViews>
    <sheetView zoomScaleNormal="100" workbookViewId="0">
      <pane ySplit="2" topLeftCell="A3" activePane="bottomLeft" state="frozen"/>
      <selection activeCell="A2" sqref="A2"/>
      <selection pane="bottomLeft" activeCell="C5" sqref="C5"/>
    </sheetView>
  </sheetViews>
  <sheetFormatPr defaultRowHeight="15" x14ac:dyDescent="0.25"/>
  <cols>
    <col min="1" max="1" width="95.5703125" style="15" customWidth="1"/>
    <col min="2" max="2" width="17.42578125" customWidth="1"/>
    <col min="3" max="3" width="12.28515625" customWidth="1"/>
    <col min="8" max="8" width="9.140625" style="136"/>
    <col min="9" max="9" width="9.140625" customWidth="1"/>
    <col min="13" max="14" width="12.5703125" customWidth="1"/>
    <col min="15" max="15" width="14.42578125" customWidth="1"/>
    <col min="16" max="16" width="15.28515625" customWidth="1"/>
    <col min="17" max="18" width="13.28515625" customWidth="1"/>
    <col min="19" max="19" width="34.5703125" style="31" customWidth="1"/>
    <col min="21" max="21" width="0" hidden="1" customWidth="1"/>
  </cols>
  <sheetData>
    <row r="1" spans="1:22" s="16" customFormat="1" ht="42.75" thickBot="1" x14ac:dyDescent="0.3">
      <c r="A1" s="17" t="s">
        <v>464</v>
      </c>
      <c r="B1" s="34" t="s">
        <v>477</v>
      </c>
      <c r="C1" s="34" t="s">
        <v>430</v>
      </c>
      <c r="D1" s="34" t="s">
        <v>405</v>
      </c>
      <c r="E1" s="34" t="s">
        <v>406</v>
      </c>
      <c r="F1" s="34" t="s">
        <v>431</v>
      </c>
      <c r="G1" s="34" t="s">
        <v>407</v>
      </c>
      <c r="H1" s="134" t="s">
        <v>1</v>
      </c>
      <c r="I1" s="34" t="s">
        <v>408</v>
      </c>
      <c r="J1" s="34" t="s">
        <v>409</v>
      </c>
      <c r="K1" s="34" t="s">
        <v>410</v>
      </c>
      <c r="L1" s="34" t="s">
        <v>411</v>
      </c>
      <c r="M1" s="119" t="s">
        <v>424</v>
      </c>
      <c r="N1" s="119" t="s">
        <v>426</v>
      </c>
      <c r="O1" s="34" t="s">
        <v>425</v>
      </c>
      <c r="P1" s="34" t="s">
        <v>427</v>
      </c>
      <c r="Q1" s="120" t="s">
        <v>421</v>
      </c>
      <c r="R1" s="121" t="s">
        <v>422</v>
      </c>
      <c r="S1" s="126" t="s">
        <v>420</v>
      </c>
      <c r="V1">
        <v>2025</v>
      </c>
    </row>
    <row r="2" spans="1:22" s="16" customFormat="1" ht="42.75" thickBot="1" x14ac:dyDescent="0.3">
      <c r="A2" s="93" t="s">
        <v>442</v>
      </c>
      <c r="B2" s="122" t="s">
        <v>443</v>
      </c>
      <c r="C2" s="122" t="s">
        <v>445</v>
      </c>
      <c r="D2" s="122" t="s">
        <v>446</v>
      </c>
      <c r="E2" s="34" t="s">
        <v>447</v>
      </c>
      <c r="F2" s="34" t="s">
        <v>457</v>
      </c>
      <c r="G2" s="34" t="s">
        <v>448</v>
      </c>
      <c r="H2" s="134" t="s">
        <v>449</v>
      </c>
      <c r="I2" s="123" t="s">
        <v>451</v>
      </c>
      <c r="J2" s="123" t="s">
        <v>452</v>
      </c>
      <c r="K2" s="123" t="s">
        <v>453</v>
      </c>
      <c r="L2" s="27" t="s">
        <v>458</v>
      </c>
      <c r="M2" s="123" t="s">
        <v>459</v>
      </c>
      <c r="N2" s="123" t="s">
        <v>460</v>
      </c>
      <c r="O2" s="123" t="s">
        <v>461</v>
      </c>
      <c r="P2" s="123" t="s">
        <v>462</v>
      </c>
      <c r="Q2" s="27" t="s">
        <v>454</v>
      </c>
      <c r="R2" s="27" t="s">
        <v>455</v>
      </c>
      <c r="S2" s="126" t="s">
        <v>456</v>
      </c>
      <c r="V2"/>
    </row>
    <row r="3" spans="1:22" ht="15.75" thickBot="1" x14ac:dyDescent="0.3">
      <c r="A3" s="1" t="s">
        <v>2</v>
      </c>
      <c r="B3" s="46"/>
      <c r="C3" s="47"/>
      <c r="D3" s="47"/>
      <c r="E3" s="47"/>
      <c r="F3" s="47"/>
      <c r="G3" s="47"/>
      <c r="H3" s="135"/>
      <c r="M3" s="21"/>
      <c r="N3" s="21"/>
      <c r="O3" s="22"/>
      <c r="P3" s="22"/>
      <c r="Q3" s="21"/>
      <c r="R3" s="21"/>
      <c r="S3"/>
    </row>
    <row r="4" spans="1:22" ht="15.75" thickBot="1" x14ac:dyDescent="0.3">
      <c r="A4" s="2" t="s">
        <v>3</v>
      </c>
      <c r="B4" s="30"/>
      <c r="C4" s="32"/>
      <c r="D4" s="32"/>
      <c r="E4" s="32"/>
      <c r="F4" s="32"/>
      <c r="G4" s="32"/>
      <c r="H4" s="133"/>
      <c r="I4" s="32"/>
      <c r="J4" s="32"/>
      <c r="K4" s="32"/>
      <c r="L4" s="32"/>
      <c r="M4" s="21"/>
      <c r="N4" s="21"/>
      <c r="O4" s="22"/>
      <c r="P4" s="22"/>
      <c r="Q4" s="21"/>
      <c r="R4" s="21"/>
      <c r="S4"/>
    </row>
    <row r="5" spans="1:22" ht="15.75" thickBot="1" x14ac:dyDescent="0.3">
      <c r="A5" s="38" t="s">
        <v>4</v>
      </c>
      <c r="B5" s="60">
        <f>F5-G5</f>
        <v>0</v>
      </c>
      <c r="C5" s="55"/>
      <c r="D5" s="49">
        <f>B5*C5/100</f>
        <v>0</v>
      </c>
      <c r="E5" s="49">
        <f>Parametrit!$B$4-2025</f>
        <v>-1</v>
      </c>
      <c r="F5" s="55"/>
      <c r="G5" s="55"/>
      <c r="H5" s="104" t="str">
        <f>IF('Investoinnit ennen 2024'!G5&gt;0,'Investoinnit ennen 2024'!G5,"")</f>
        <v/>
      </c>
      <c r="I5" s="57">
        <f>IF(N5="",(D5*(M5+O5))/1000,(D5*(N5+P5))/1000)</f>
        <v>0</v>
      </c>
      <c r="J5" s="49">
        <f>IF(D5=0,0,I5*(1-E5/H5))</f>
        <v>0</v>
      </c>
      <c r="K5" s="49">
        <f>IF(I5=0,0,I5/H5)</f>
        <v>0</v>
      </c>
      <c r="L5" s="49">
        <f>IF(N5="",(F5*(C5/100)*(M5+O5))/1000,(F5*(C5/100)*(N5+P5)/1000))</f>
        <v>0</v>
      </c>
      <c r="M5" s="50" cm="1">
        <f t="array" ref="M5">ROUND('Investoinnit ennen 2024'!K5*(Parametrit!$B$9/Parametrit!$B$7),_xlfn.IFS('2024'!U5=100,-2,'2024'!U5=10,-1))</f>
        <v>0</v>
      </c>
      <c r="N5" s="50"/>
      <c r="O5" s="49"/>
      <c r="P5" s="49"/>
      <c r="Q5" s="51">
        <v>35</v>
      </c>
      <c r="R5" s="51">
        <v>45</v>
      </c>
      <c r="S5" s="31" t="str">
        <f>IF(AND(B5&gt;0,C5=""),"Ilmoita tuella rahoitettu osuus",IF(C5&gt;100,"Tuella rahoitettu osuus ei voi olla yli 100",IF(AND(B5&gt;0,H5=""),"Pitoaika puuttuu",IF(E5&gt;H5,"Keski-ikä ei voi olla suurempi kuin pitoaika",IF(AND(B5&gt;0,E5=""),"Keski-ikä puuttuu",IF(AND(B5&gt;0,OR(H5&lt;Q5,H5&gt;R5)),"Syötetty pitoaika ei ole pitoaikavälin sisällä","OK"))))))</f>
        <v>OK</v>
      </c>
      <c r="U5">
        <v>100</v>
      </c>
    </row>
    <row r="6" spans="1:22" ht="15.75" thickBot="1" x14ac:dyDescent="0.3">
      <c r="A6" s="38" t="s">
        <v>5</v>
      </c>
      <c r="B6" s="60">
        <f>F6-G6</f>
        <v>0</v>
      </c>
      <c r="C6" s="55"/>
      <c r="D6" s="49">
        <f>B6*C6/100</f>
        <v>0</v>
      </c>
      <c r="E6" s="49">
        <f>Parametrit!$B$4-2025</f>
        <v>-1</v>
      </c>
      <c r="F6" s="55"/>
      <c r="G6" s="55"/>
      <c r="H6" s="104" t="str">
        <f>IF('Investoinnit ennen 2024'!G6&gt;0,'Investoinnit ennen 2024'!G6,"")</f>
        <v/>
      </c>
      <c r="I6" s="57">
        <f>IF(N6="",(D6*(M6+O6))/1000,(D6*(N6+P6))/1000)</f>
        <v>0</v>
      </c>
      <c r="J6" s="49">
        <f>IF(D6=0,0,I6*(1-E6/H6))</f>
        <v>0</v>
      </c>
      <c r="K6" s="49">
        <f>IF(I6=0,0,I6/H6)</f>
        <v>0</v>
      </c>
      <c r="L6" s="49">
        <f>IF(N6="",(F6*(C6/100)*(M6+O6))/1000,(F6*(C6/100)*(N6+P6)/1000))</f>
        <v>0</v>
      </c>
      <c r="M6" s="50" cm="1">
        <f t="array" ref="M6">ROUND('Investoinnit ennen 2024'!K6*(Parametrit!$B$9/Parametrit!$B$7),_xlfn.IFS('2024'!U6=100,-2,'2024'!U6=10,-1))</f>
        <v>0</v>
      </c>
      <c r="N6" s="50"/>
      <c r="O6" s="49"/>
      <c r="P6" s="49"/>
      <c r="Q6" s="51">
        <v>35</v>
      </c>
      <c r="R6" s="51">
        <v>45</v>
      </c>
      <c r="S6" s="31" t="str">
        <f>IF(AND(B6&gt;0,C6=""),"Ilmoita tuella rahoitettu osuus",IF(C6&gt;100,"Tuella rahoitettu osuus ei voi olla yli 100",IF(AND(B6&gt;0,H6=""),"Pitoaika puuttuu",IF(E6&gt;H6,"Keski-ikä ei voi olla suurempi kuin pitoaika",IF(AND(B6&gt;0,E6=""),"Keski-ikä puuttuu",IF(AND(B6&gt;0,OR(H6&lt;Q6,H6&gt;R6)),"Syötetty pitoaika ei ole pitoaikavälin sisällä","OK"))))))</f>
        <v>OK</v>
      </c>
      <c r="U6">
        <v>100</v>
      </c>
    </row>
    <row r="7" spans="1:22" ht="15.75" thickBot="1" x14ac:dyDescent="0.3">
      <c r="A7" s="38" t="s">
        <v>6</v>
      </c>
      <c r="B7" s="60">
        <f>F7-G7</f>
        <v>0</v>
      </c>
      <c r="C7" s="55"/>
      <c r="D7" s="49">
        <f>B7*C7/100</f>
        <v>0</v>
      </c>
      <c r="E7" s="49">
        <f>Parametrit!$B$4-2025</f>
        <v>-1</v>
      </c>
      <c r="F7" s="55"/>
      <c r="G7" s="55"/>
      <c r="H7" s="104" t="str">
        <f>IF('Investoinnit ennen 2024'!G7&gt;0,'Investoinnit ennen 2024'!G7,"")</f>
        <v/>
      </c>
      <c r="I7" s="57">
        <f>IF(N7="",(D7*(M7+O7))/1000,(D7*(N7+P7))/1000)</f>
        <v>0</v>
      </c>
      <c r="J7" s="49">
        <f>IF(D7=0,0,I7*(1-E7/H7))</f>
        <v>0</v>
      </c>
      <c r="K7" s="49">
        <f>IF(I7=0,0,I7/H7)</f>
        <v>0</v>
      </c>
      <c r="L7" s="49">
        <f>IF(N7="",(F7*(C7/100)*(M7+O7))/1000,(F7*(C7/100)*(N7+P7)/1000))</f>
        <v>0</v>
      </c>
      <c r="M7" s="50" cm="1">
        <f t="array" ref="M7">ROUND('Investoinnit ennen 2024'!K7*(Parametrit!$B$9/Parametrit!$B$7),_xlfn.IFS('2024'!U7=100,-2,'2024'!U7=10,-1))</f>
        <v>0</v>
      </c>
      <c r="N7" s="50"/>
      <c r="O7" s="49"/>
      <c r="P7" s="49"/>
      <c r="Q7" s="51">
        <v>35</v>
      </c>
      <c r="R7" s="51">
        <v>45</v>
      </c>
      <c r="S7" s="31" t="str">
        <f>IF(AND(B7&gt;0,C7=""),"Ilmoita tuella rahoitettu osuus",IF(C7&gt;100,"Tuella rahoitettu osuus ei voi olla yli 100",IF(AND(B7&gt;0,H7=""),"Pitoaika puuttuu",IF(E7&gt;H7,"Keski-ikä ei voi olla suurempi kuin pitoaika",IF(AND(B7&gt;0,E7=""),"Keski-ikä puuttuu",IF(AND(B7&gt;0,OR(H7&lt;Q7,H7&gt;R7)),"Syötetty pitoaika ei ole pitoaikavälin sisällä","OK"))))))</f>
        <v>OK</v>
      </c>
      <c r="U7">
        <v>100</v>
      </c>
    </row>
    <row r="8" spans="1:22" ht="15.75" thickBot="1" x14ac:dyDescent="0.3">
      <c r="A8" s="38" t="s">
        <v>7</v>
      </c>
      <c r="B8" s="60">
        <f>F8-G8</f>
        <v>0</v>
      </c>
      <c r="C8" s="55"/>
      <c r="D8" s="49">
        <f>B8*C8/100</f>
        <v>0</v>
      </c>
      <c r="E8" s="49">
        <f>Parametrit!$B$4-2025</f>
        <v>-1</v>
      </c>
      <c r="F8" s="55"/>
      <c r="G8" s="55"/>
      <c r="H8" s="104" t="str">
        <f>IF('Investoinnit ennen 2024'!G8&gt;0,'Investoinnit ennen 2024'!G8,"")</f>
        <v/>
      </c>
      <c r="I8" s="57">
        <f>IF(N8="",(D8*(M8+O8))/1000,(D8*(N8+P8))/1000)</f>
        <v>0</v>
      </c>
      <c r="J8" s="49">
        <f>IF(D8=0,0,I8*(1-E8/H8))</f>
        <v>0</v>
      </c>
      <c r="K8" s="49">
        <f>IF(I8=0,0,I8/H8)</f>
        <v>0</v>
      </c>
      <c r="L8" s="49">
        <f>IF(N8="",(F8*(C8/100)*(M8+O8))/1000,(F8*(C8/100)*(N8+P8)/1000))</f>
        <v>0</v>
      </c>
      <c r="M8" s="50" cm="1">
        <f t="array" ref="M8">ROUND('Investoinnit ennen 2024'!K8*(Parametrit!$B$9/Parametrit!$B$7),_xlfn.IFS('2024'!U8=100,-2,'2024'!U8=10,-1))</f>
        <v>0</v>
      </c>
      <c r="N8" s="50"/>
      <c r="O8" s="49"/>
      <c r="P8" s="49"/>
      <c r="Q8" s="51">
        <v>35</v>
      </c>
      <c r="R8" s="51">
        <v>45</v>
      </c>
      <c r="S8" s="31" t="str">
        <f>IF(AND(B8&gt;0,C8=""),"Ilmoita tuella rahoitettu osuus",IF(C8&gt;100,"Tuella rahoitettu osuus ei voi olla yli 100",IF(AND(B8&gt;0,H8=""),"Pitoaika puuttuu",IF(E8&gt;H8,"Keski-ikä ei voi olla suurempi kuin pitoaika",IF(AND(B8&gt;0,E8=""),"Keski-ikä puuttuu",IF(AND(B8&gt;0,OR(H8&lt;Q8,H8&gt;R8)),"Syötetty pitoaika ei ole pitoaikavälin sisällä","OK"))))))</f>
        <v>OK</v>
      </c>
      <c r="U8">
        <v>100</v>
      </c>
    </row>
    <row r="9" spans="1:22" ht="15.75" thickBot="1" x14ac:dyDescent="0.3">
      <c r="A9" s="38" t="s">
        <v>8</v>
      </c>
      <c r="B9" s="60">
        <f>F9-G9</f>
        <v>0</v>
      </c>
      <c r="C9" s="55"/>
      <c r="D9" s="49">
        <f>B9*C9/100</f>
        <v>0</v>
      </c>
      <c r="E9" s="49">
        <f>Parametrit!$B$4-2025</f>
        <v>-1</v>
      </c>
      <c r="F9" s="55"/>
      <c r="G9" s="55"/>
      <c r="H9" s="104" t="str">
        <f>IF('Investoinnit ennen 2024'!G9&gt;0,'Investoinnit ennen 2024'!G9,"")</f>
        <v/>
      </c>
      <c r="I9" s="57">
        <f>IF(N9="",(D9*(M9+O9))/1000,(D9*(N9+P9))/1000)</f>
        <v>0</v>
      </c>
      <c r="J9" s="49">
        <f>IF(D9=0,0,I9*(1-E9/H9))</f>
        <v>0</v>
      </c>
      <c r="K9" s="49">
        <f>IF(I9=0,0,I9/H9)</f>
        <v>0</v>
      </c>
      <c r="L9" s="49">
        <f>IF(N9="",(F9*(C9/100)*(M9+O9))/1000,(F9*(C9/100)*(N9+P9)/1000))</f>
        <v>0</v>
      </c>
      <c r="M9" s="50" cm="1">
        <f t="array" ref="M9">ROUND('Investoinnit ennen 2024'!K9*(Parametrit!$B$9/Parametrit!$B$7),_xlfn.IFS('2024'!U9=100,-2,'2024'!U9=10,-1))</f>
        <v>0</v>
      </c>
      <c r="N9" s="50"/>
      <c r="O9" s="49"/>
      <c r="P9" s="49"/>
      <c r="Q9" s="51">
        <v>35</v>
      </c>
      <c r="R9" s="51">
        <v>45</v>
      </c>
      <c r="S9" s="31" t="str">
        <f>IF(AND(B9&gt;0,C9=""),"Ilmoita tuella rahoitettu osuus",IF(C9&gt;100,"Tuella rahoitettu osuus ei voi olla yli 100",IF(AND(B9&gt;0,H9=""),"Pitoaika puuttuu",IF(E9&gt;H9,"Keski-ikä ei voi olla suurempi kuin pitoaika",IF(AND(B9&gt;0,E9=""),"Keski-ikä puuttuu",IF(AND(B9&gt;0,OR(H9&lt;Q9,H9&gt;R9)),"Syötetty pitoaika ei ole pitoaikavälin sisällä","OK"))))))</f>
        <v>OK</v>
      </c>
      <c r="U9">
        <v>100</v>
      </c>
    </row>
    <row r="10" spans="1:22" ht="15.75" thickBot="1" x14ac:dyDescent="0.3">
      <c r="A10" s="3" t="s">
        <v>9</v>
      </c>
      <c r="B10" s="30"/>
      <c r="C10" s="101"/>
      <c r="D10" s="32"/>
      <c r="E10" s="32"/>
      <c r="F10" s="101"/>
      <c r="G10" s="101"/>
      <c r="H10" s="105"/>
      <c r="I10" s="32"/>
      <c r="J10" s="32"/>
      <c r="K10" s="32"/>
      <c r="L10" s="32"/>
      <c r="M10" s="23"/>
      <c r="N10" s="23"/>
      <c r="O10" s="22"/>
      <c r="P10" s="22"/>
      <c r="Q10" s="23"/>
      <c r="R10" s="23"/>
      <c r="S10"/>
    </row>
    <row r="11" spans="1:22" ht="15.75" thickBot="1" x14ac:dyDescent="0.3">
      <c r="A11" s="38" t="s">
        <v>10</v>
      </c>
      <c r="B11" s="60">
        <f>F11-G11</f>
        <v>0</v>
      </c>
      <c r="C11" s="55"/>
      <c r="D11" s="49">
        <f>B11*C11/100</f>
        <v>0</v>
      </c>
      <c r="E11" s="49">
        <f>Parametrit!$B$4-2025</f>
        <v>-1</v>
      </c>
      <c r="F11" s="55"/>
      <c r="G11" s="55"/>
      <c r="H11" s="104" t="str">
        <f>IF('Investoinnit ennen 2024'!G11&gt;0,'Investoinnit ennen 2024'!G11,"")</f>
        <v/>
      </c>
      <c r="I11" s="57">
        <f>IF(N11="",(D11*(M11+O11))/1000,(D11*(N11+P11))/1000)</f>
        <v>0</v>
      </c>
      <c r="J11" s="49">
        <f>IF(D11=0,0,I11*(1-E11/H11))</f>
        <v>0</v>
      </c>
      <c r="K11" s="49">
        <f>IF(I11=0,0,I11/H11)</f>
        <v>0</v>
      </c>
      <c r="L11" s="49">
        <f>IF(N11="",(F11*(C11/100)*(M11+O11))/1000,(F11*(C11/100)*(N11+P11)/1000))</f>
        <v>0</v>
      </c>
      <c r="M11" s="50" cm="1">
        <f t="array" ref="M11">ROUND('Investoinnit ennen 2024'!K11*(Parametrit!$B$9/Parametrit!$B$7),_xlfn.IFS('2024'!U11=100,-2,'2024'!U11=10,-1))</f>
        <v>0</v>
      </c>
      <c r="N11" s="50"/>
      <c r="O11" s="49"/>
      <c r="P11" s="49"/>
      <c r="Q11" s="52">
        <v>30</v>
      </c>
      <c r="R11" s="52">
        <v>45</v>
      </c>
      <c r="S11" s="31" t="str">
        <f>IF(AND(B11&gt;0,C11=""),"Ilmoita tuella rahoitettu osuus",IF(C11&gt;100,"Tuella rahoitettu osuus ei voi olla yli 100",IF(AND(B11&gt;0,H11=""),"Pitoaika puuttuu",IF(E11&gt;H11,"Keski-ikä ei voi olla suurempi kuin pitoaika",IF(AND(B11&gt;0,E11=""),"Keski-ikä puuttuu",IF(AND(B11&gt;0,OR(H11&lt;Q11,H11&gt;R11)),"Syötetty pitoaika ei ole pitoaikavälin sisällä","OK"))))))</f>
        <v>OK</v>
      </c>
      <c r="U11">
        <v>10</v>
      </c>
    </row>
    <row r="12" spans="1:22" ht="15.75" thickBot="1" x14ac:dyDescent="0.3">
      <c r="A12" s="3" t="s">
        <v>11</v>
      </c>
      <c r="B12" s="30"/>
      <c r="C12" s="101"/>
      <c r="D12" s="32"/>
      <c r="E12" s="32"/>
      <c r="F12" s="101"/>
      <c r="G12" s="101"/>
      <c r="H12" s="105"/>
      <c r="I12" s="32"/>
      <c r="J12" s="32"/>
      <c r="K12" s="32"/>
      <c r="L12" s="32"/>
      <c r="M12" s="23"/>
      <c r="N12" s="23"/>
      <c r="O12" s="22"/>
      <c r="P12" s="22"/>
      <c r="Q12" s="23"/>
      <c r="R12" s="23"/>
      <c r="S12"/>
    </row>
    <row r="13" spans="1:22" ht="15.75" thickBot="1" x14ac:dyDescent="0.3">
      <c r="A13" s="38" t="s">
        <v>12</v>
      </c>
      <c r="B13" s="60">
        <f t="shared" ref="B13:B26" si="0">F13-G13</f>
        <v>0</v>
      </c>
      <c r="C13" s="55"/>
      <c r="D13" s="49">
        <f t="shared" ref="D13:D26" si="1">B13*C13/100</f>
        <v>0</v>
      </c>
      <c r="E13" s="49">
        <f>Parametrit!$B$4-2025</f>
        <v>-1</v>
      </c>
      <c r="F13" s="55"/>
      <c r="G13" s="55"/>
      <c r="H13" s="104" t="str">
        <f>IF('Investoinnit ennen 2024'!G13&gt;0,'Investoinnit ennen 2024'!G13,"")</f>
        <v/>
      </c>
      <c r="I13" s="57">
        <f t="shared" ref="I13:I26" si="2">IF(N13="",(D13*(M13+O13))/1000,(D13*(N13+P13))/1000)</f>
        <v>0</v>
      </c>
      <c r="J13" s="49">
        <f t="shared" ref="J13:J26" si="3">IF(D13=0,0,I13*(1-E13/H13))</f>
        <v>0</v>
      </c>
      <c r="K13" s="49">
        <f t="shared" ref="K13:K26" si="4">IF(I13=0,0,I13/H13)</f>
        <v>0</v>
      </c>
      <c r="L13" s="49">
        <f t="shared" ref="L13:L26" si="5">IF(N13="",(F13*(C13/100)*(M13+O13))/1000,(F13*(C13/100)*(N13+P13)/1000))</f>
        <v>0</v>
      </c>
      <c r="M13" s="50" cm="1">
        <f t="array" ref="M13">ROUND('Investoinnit ennen 2024'!K13*(Parametrit!$B$9/Parametrit!$B$7),_xlfn.IFS('2024'!U13=100,-2,'2024'!U13=10,-1))</f>
        <v>0</v>
      </c>
      <c r="N13" s="50"/>
      <c r="O13" s="49"/>
      <c r="P13" s="49"/>
      <c r="Q13" s="52">
        <v>40</v>
      </c>
      <c r="R13" s="52">
        <v>50</v>
      </c>
      <c r="S13" s="31" t="str">
        <f t="shared" ref="S13:S26" si="6">IF(AND(B13&gt;0,C13=""),"Ilmoita tuella rahoitettu osuus",IF(C13&gt;100,"Tuella rahoitettu osuus ei voi olla yli 100",IF(AND(B13&gt;0,H13=""),"Pitoaika puuttuu",IF(E13&gt;H13,"Keski-ikä ei voi olla suurempi kuin pitoaika",IF(AND(B13&gt;0,E13=""),"Keski-ikä puuttuu",IF(AND(B13&gt;0,OR(H13&lt;Q13,H13&gt;R13)),"Syötetty pitoaika ei ole pitoaikavälin sisällä","OK"))))))</f>
        <v>OK</v>
      </c>
      <c r="U13">
        <v>100</v>
      </c>
    </row>
    <row r="14" spans="1:22" ht="15.75" thickBot="1" x14ac:dyDescent="0.3">
      <c r="A14" s="38" t="s">
        <v>13</v>
      </c>
      <c r="B14" s="60">
        <f t="shared" si="0"/>
        <v>0</v>
      </c>
      <c r="C14" s="55"/>
      <c r="D14" s="49">
        <f t="shared" si="1"/>
        <v>0</v>
      </c>
      <c r="E14" s="49">
        <f>Parametrit!$B$4-2025</f>
        <v>-1</v>
      </c>
      <c r="F14" s="55"/>
      <c r="G14" s="55"/>
      <c r="H14" s="104" t="str">
        <f>IF('Investoinnit ennen 2024'!G14&gt;0,'Investoinnit ennen 2024'!G14,"")</f>
        <v/>
      </c>
      <c r="I14" s="57">
        <f t="shared" si="2"/>
        <v>0</v>
      </c>
      <c r="J14" s="49">
        <f t="shared" si="3"/>
        <v>0</v>
      </c>
      <c r="K14" s="49">
        <f t="shared" si="4"/>
        <v>0</v>
      </c>
      <c r="L14" s="49">
        <f t="shared" si="5"/>
        <v>0</v>
      </c>
      <c r="M14" s="50" cm="1">
        <f t="array" ref="M14">ROUND('Investoinnit ennen 2024'!K14*(Parametrit!$B$9/Parametrit!$B$7),_xlfn.IFS('2024'!U14=100,-2,'2024'!U14=10,-1))</f>
        <v>0</v>
      </c>
      <c r="N14" s="50"/>
      <c r="O14" s="49"/>
      <c r="P14" s="49"/>
      <c r="Q14" s="52">
        <v>40</v>
      </c>
      <c r="R14" s="52">
        <v>50</v>
      </c>
      <c r="S14" s="31" t="str">
        <f t="shared" si="6"/>
        <v>OK</v>
      </c>
      <c r="U14">
        <v>100</v>
      </c>
    </row>
    <row r="15" spans="1:22" ht="15.75" thickBot="1" x14ac:dyDescent="0.3">
      <c r="A15" s="38" t="s">
        <v>14</v>
      </c>
      <c r="B15" s="60">
        <f t="shared" si="0"/>
        <v>0</v>
      </c>
      <c r="C15" s="55"/>
      <c r="D15" s="49">
        <f t="shared" si="1"/>
        <v>0</v>
      </c>
      <c r="E15" s="49">
        <f>Parametrit!$B$4-2025</f>
        <v>-1</v>
      </c>
      <c r="F15" s="55"/>
      <c r="G15" s="55"/>
      <c r="H15" s="104" t="str">
        <f>IF('Investoinnit ennen 2024'!G15&gt;0,'Investoinnit ennen 2024'!G15,"")</f>
        <v/>
      </c>
      <c r="I15" s="57">
        <f t="shared" si="2"/>
        <v>0</v>
      </c>
      <c r="J15" s="49">
        <f t="shared" si="3"/>
        <v>0</v>
      </c>
      <c r="K15" s="49">
        <f t="shared" si="4"/>
        <v>0</v>
      </c>
      <c r="L15" s="49">
        <f t="shared" si="5"/>
        <v>0</v>
      </c>
      <c r="M15" s="50" cm="1">
        <f t="array" ref="M15">ROUND('Investoinnit ennen 2024'!K15*(Parametrit!$B$9/Parametrit!$B$7),_xlfn.IFS('2024'!U15=100,-2,'2024'!U15=10,-1))</f>
        <v>0</v>
      </c>
      <c r="N15" s="50"/>
      <c r="O15" s="49"/>
      <c r="P15" s="49"/>
      <c r="Q15" s="52">
        <v>40</v>
      </c>
      <c r="R15" s="52">
        <v>50</v>
      </c>
      <c r="S15" s="31" t="str">
        <f t="shared" si="6"/>
        <v>OK</v>
      </c>
      <c r="U15">
        <v>100</v>
      </c>
    </row>
    <row r="16" spans="1:22" ht="15.75" thickBot="1" x14ac:dyDescent="0.3">
      <c r="A16" s="38" t="s">
        <v>15</v>
      </c>
      <c r="B16" s="60">
        <f t="shared" si="0"/>
        <v>0</v>
      </c>
      <c r="C16" s="55"/>
      <c r="D16" s="49">
        <f t="shared" si="1"/>
        <v>0</v>
      </c>
      <c r="E16" s="49">
        <f>Parametrit!$B$4-2025</f>
        <v>-1</v>
      </c>
      <c r="F16" s="55"/>
      <c r="G16" s="55"/>
      <c r="H16" s="104" t="str">
        <f>IF('Investoinnit ennen 2024'!G16&gt;0,'Investoinnit ennen 2024'!G16,"")</f>
        <v/>
      </c>
      <c r="I16" s="57">
        <f t="shared" si="2"/>
        <v>0</v>
      </c>
      <c r="J16" s="49">
        <f t="shared" si="3"/>
        <v>0</v>
      </c>
      <c r="K16" s="49">
        <f t="shared" si="4"/>
        <v>0</v>
      </c>
      <c r="L16" s="49">
        <f t="shared" si="5"/>
        <v>0</v>
      </c>
      <c r="M16" s="50" cm="1">
        <f t="array" ref="M16">ROUND('Investoinnit ennen 2024'!K16*(Parametrit!$B$9/Parametrit!$B$7),_xlfn.IFS('2024'!U16=100,-2,'2024'!U16=10,-1))</f>
        <v>0</v>
      </c>
      <c r="N16" s="50"/>
      <c r="O16" s="49"/>
      <c r="P16" s="49"/>
      <c r="Q16" s="52">
        <v>40</v>
      </c>
      <c r="R16" s="52">
        <v>50</v>
      </c>
      <c r="S16" s="31" t="str">
        <f t="shared" si="6"/>
        <v>OK</v>
      </c>
      <c r="U16">
        <v>100</v>
      </c>
    </row>
    <row r="17" spans="1:21" ht="15.75" thickBot="1" x14ac:dyDescent="0.3">
      <c r="A17" s="38" t="s">
        <v>16</v>
      </c>
      <c r="B17" s="60">
        <f t="shared" si="0"/>
        <v>0</v>
      </c>
      <c r="C17" s="55"/>
      <c r="D17" s="49">
        <f t="shared" si="1"/>
        <v>0</v>
      </c>
      <c r="E17" s="49">
        <f>Parametrit!$B$4-2025</f>
        <v>-1</v>
      </c>
      <c r="F17" s="55"/>
      <c r="G17" s="55"/>
      <c r="H17" s="104" t="str">
        <f>IF('Investoinnit ennen 2024'!G17&gt;0,'Investoinnit ennen 2024'!G17,"")</f>
        <v/>
      </c>
      <c r="I17" s="57">
        <f t="shared" si="2"/>
        <v>0</v>
      </c>
      <c r="J17" s="49">
        <f t="shared" si="3"/>
        <v>0</v>
      </c>
      <c r="K17" s="49">
        <f t="shared" si="4"/>
        <v>0</v>
      </c>
      <c r="L17" s="49">
        <f t="shared" si="5"/>
        <v>0</v>
      </c>
      <c r="M17" s="50" cm="1">
        <f t="array" ref="M17">ROUND('Investoinnit ennen 2024'!K17*(Parametrit!$B$9/Parametrit!$B$7),_xlfn.IFS('2024'!U17=100,-2,'2024'!U17=10,-1))</f>
        <v>0</v>
      </c>
      <c r="N17" s="50"/>
      <c r="O17" s="49"/>
      <c r="P17" s="49"/>
      <c r="Q17" s="52">
        <v>40</v>
      </c>
      <c r="R17" s="52">
        <v>50</v>
      </c>
      <c r="S17" s="31" t="str">
        <f t="shared" si="6"/>
        <v>OK</v>
      </c>
      <c r="U17">
        <v>100</v>
      </c>
    </row>
    <row r="18" spans="1:21" ht="15.75" thickBot="1" x14ac:dyDescent="0.3">
      <c r="A18" s="38" t="s">
        <v>17</v>
      </c>
      <c r="B18" s="60">
        <f t="shared" si="0"/>
        <v>0</v>
      </c>
      <c r="C18" s="55"/>
      <c r="D18" s="49">
        <f t="shared" si="1"/>
        <v>0</v>
      </c>
      <c r="E18" s="49">
        <f>Parametrit!$B$4-2025</f>
        <v>-1</v>
      </c>
      <c r="F18" s="55"/>
      <c r="G18" s="55"/>
      <c r="H18" s="104" t="str">
        <f>IF('Investoinnit ennen 2024'!G18&gt;0,'Investoinnit ennen 2024'!G18,"")</f>
        <v/>
      </c>
      <c r="I18" s="57">
        <f t="shared" si="2"/>
        <v>0</v>
      </c>
      <c r="J18" s="49">
        <f t="shared" si="3"/>
        <v>0</v>
      </c>
      <c r="K18" s="49">
        <f t="shared" si="4"/>
        <v>0</v>
      </c>
      <c r="L18" s="49">
        <f t="shared" si="5"/>
        <v>0</v>
      </c>
      <c r="M18" s="50" cm="1">
        <f t="array" ref="M18">ROUND('Investoinnit ennen 2024'!K18*(Parametrit!$B$9/Parametrit!$B$7),_xlfn.IFS('2024'!U18=100,-2,'2024'!U18=10,-1))</f>
        <v>0</v>
      </c>
      <c r="N18" s="50"/>
      <c r="O18" s="49"/>
      <c r="P18" s="49"/>
      <c r="Q18" s="52">
        <v>40</v>
      </c>
      <c r="R18" s="52">
        <v>50</v>
      </c>
      <c r="S18" s="31" t="str">
        <f t="shared" si="6"/>
        <v>OK</v>
      </c>
      <c r="U18">
        <v>100</v>
      </c>
    </row>
    <row r="19" spans="1:21" ht="15.75" thickBot="1" x14ac:dyDescent="0.3">
      <c r="A19" s="38" t="s">
        <v>18</v>
      </c>
      <c r="B19" s="60">
        <f t="shared" si="0"/>
        <v>0</v>
      </c>
      <c r="C19" s="55"/>
      <c r="D19" s="49">
        <f t="shared" si="1"/>
        <v>0</v>
      </c>
      <c r="E19" s="49">
        <f>Parametrit!$B$4-2025</f>
        <v>-1</v>
      </c>
      <c r="F19" s="55"/>
      <c r="G19" s="55"/>
      <c r="H19" s="104" t="str">
        <f>IF('Investoinnit ennen 2024'!G19&gt;0,'Investoinnit ennen 2024'!G19,"")</f>
        <v/>
      </c>
      <c r="I19" s="57">
        <f t="shared" si="2"/>
        <v>0</v>
      </c>
      <c r="J19" s="49">
        <f t="shared" si="3"/>
        <v>0</v>
      </c>
      <c r="K19" s="49">
        <f t="shared" si="4"/>
        <v>0</v>
      </c>
      <c r="L19" s="49">
        <f t="shared" si="5"/>
        <v>0</v>
      </c>
      <c r="M19" s="50" cm="1">
        <f t="array" ref="M19">ROUND('Investoinnit ennen 2024'!K19*(Parametrit!$B$9/Parametrit!$B$7),_xlfn.IFS('2024'!U19=100,-2,'2024'!U19=10,-1))</f>
        <v>0</v>
      </c>
      <c r="N19" s="50"/>
      <c r="O19" s="49"/>
      <c r="P19" s="49"/>
      <c r="Q19" s="52">
        <v>40</v>
      </c>
      <c r="R19" s="52">
        <v>50</v>
      </c>
      <c r="S19" s="31" t="str">
        <f t="shared" si="6"/>
        <v>OK</v>
      </c>
      <c r="U19">
        <v>100</v>
      </c>
    </row>
    <row r="20" spans="1:21" ht="15.75" thickBot="1" x14ac:dyDescent="0.3">
      <c r="A20" s="38" t="s">
        <v>19</v>
      </c>
      <c r="B20" s="60">
        <f t="shared" si="0"/>
        <v>0</v>
      </c>
      <c r="C20" s="55"/>
      <c r="D20" s="49">
        <f t="shared" si="1"/>
        <v>0</v>
      </c>
      <c r="E20" s="49">
        <f>Parametrit!$B$4-2025</f>
        <v>-1</v>
      </c>
      <c r="F20" s="55"/>
      <c r="G20" s="55"/>
      <c r="H20" s="104" t="str">
        <f>IF('Investoinnit ennen 2024'!G20&gt;0,'Investoinnit ennen 2024'!G20,"")</f>
        <v/>
      </c>
      <c r="I20" s="57">
        <f t="shared" si="2"/>
        <v>0</v>
      </c>
      <c r="J20" s="49">
        <f t="shared" si="3"/>
        <v>0</v>
      </c>
      <c r="K20" s="49">
        <f t="shared" si="4"/>
        <v>0</v>
      </c>
      <c r="L20" s="49">
        <f t="shared" si="5"/>
        <v>0</v>
      </c>
      <c r="M20" s="50" cm="1">
        <f t="array" ref="M20">ROUND('Investoinnit ennen 2024'!K20*(Parametrit!$B$9/Parametrit!$B$7),_xlfn.IFS('2024'!U20=100,-2,'2024'!U20=10,-1))</f>
        <v>0</v>
      </c>
      <c r="N20" s="50"/>
      <c r="O20" s="49"/>
      <c r="P20" s="49"/>
      <c r="Q20" s="52">
        <v>40</v>
      </c>
      <c r="R20" s="52">
        <v>50</v>
      </c>
      <c r="S20" s="31" t="str">
        <f t="shared" si="6"/>
        <v>OK</v>
      </c>
      <c r="U20">
        <v>100</v>
      </c>
    </row>
    <row r="21" spans="1:21" ht="15.75" thickBot="1" x14ac:dyDescent="0.3">
      <c r="A21" s="38" t="s">
        <v>20</v>
      </c>
      <c r="B21" s="60">
        <f t="shared" si="0"/>
        <v>0</v>
      </c>
      <c r="C21" s="55"/>
      <c r="D21" s="49">
        <f t="shared" si="1"/>
        <v>0</v>
      </c>
      <c r="E21" s="49">
        <f>Parametrit!$B$4-2025</f>
        <v>-1</v>
      </c>
      <c r="F21" s="55"/>
      <c r="G21" s="55"/>
      <c r="H21" s="104" t="str">
        <f>IF('Investoinnit ennen 2024'!G21&gt;0,'Investoinnit ennen 2024'!G21,"")</f>
        <v/>
      </c>
      <c r="I21" s="57">
        <f t="shared" si="2"/>
        <v>0</v>
      </c>
      <c r="J21" s="49">
        <f t="shared" si="3"/>
        <v>0</v>
      </c>
      <c r="K21" s="49">
        <f t="shared" si="4"/>
        <v>0</v>
      </c>
      <c r="L21" s="49">
        <f t="shared" si="5"/>
        <v>0</v>
      </c>
      <c r="M21" s="50" cm="1">
        <f t="array" ref="M21">ROUND('Investoinnit ennen 2024'!K21*(Parametrit!$B$9/Parametrit!$B$7),_xlfn.IFS('2024'!U21=100,-2,'2024'!U21=10,-1))</f>
        <v>0</v>
      </c>
      <c r="N21" s="50"/>
      <c r="O21" s="49"/>
      <c r="P21" s="49"/>
      <c r="Q21" s="52">
        <v>40</v>
      </c>
      <c r="R21" s="52">
        <v>50</v>
      </c>
      <c r="S21" s="31" t="str">
        <f t="shared" si="6"/>
        <v>OK</v>
      </c>
      <c r="U21">
        <v>100</v>
      </c>
    </row>
    <row r="22" spans="1:21" ht="15.75" thickBot="1" x14ac:dyDescent="0.3">
      <c r="A22" s="38" t="s">
        <v>21</v>
      </c>
      <c r="B22" s="60">
        <f t="shared" si="0"/>
        <v>0</v>
      </c>
      <c r="C22" s="55"/>
      <c r="D22" s="49">
        <f t="shared" si="1"/>
        <v>0</v>
      </c>
      <c r="E22" s="49">
        <f>Parametrit!$B$4-2025</f>
        <v>-1</v>
      </c>
      <c r="F22" s="55"/>
      <c r="G22" s="55"/>
      <c r="H22" s="104" t="str">
        <f>IF('Investoinnit ennen 2024'!G22&gt;0,'Investoinnit ennen 2024'!G22,"")</f>
        <v/>
      </c>
      <c r="I22" s="57">
        <f t="shared" si="2"/>
        <v>0</v>
      </c>
      <c r="J22" s="49">
        <f t="shared" si="3"/>
        <v>0</v>
      </c>
      <c r="K22" s="49">
        <f t="shared" si="4"/>
        <v>0</v>
      </c>
      <c r="L22" s="49">
        <f t="shared" si="5"/>
        <v>0</v>
      </c>
      <c r="M22" s="50" cm="1">
        <f t="array" ref="M22">ROUND('Investoinnit ennen 2024'!K22*(Parametrit!$B$9/Parametrit!$B$7),_xlfn.IFS('2024'!U22=100,-2,'2024'!U22=10,-1))</f>
        <v>0</v>
      </c>
      <c r="N22" s="50"/>
      <c r="O22" s="49"/>
      <c r="P22" s="49"/>
      <c r="Q22" s="52">
        <v>40</v>
      </c>
      <c r="R22" s="52">
        <v>50</v>
      </c>
      <c r="S22" s="31" t="str">
        <f t="shared" si="6"/>
        <v>OK</v>
      </c>
      <c r="U22">
        <v>100</v>
      </c>
    </row>
    <row r="23" spans="1:21" ht="15.75" thickBot="1" x14ac:dyDescent="0.3">
      <c r="A23" s="38" t="s">
        <v>22</v>
      </c>
      <c r="B23" s="60">
        <f t="shared" si="0"/>
        <v>0</v>
      </c>
      <c r="C23" s="55"/>
      <c r="D23" s="49">
        <f t="shared" si="1"/>
        <v>0</v>
      </c>
      <c r="E23" s="49">
        <f>Parametrit!$B$4-2025</f>
        <v>-1</v>
      </c>
      <c r="F23" s="55"/>
      <c r="G23" s="55"/>
      <c r="H23" s="104" t="str">
        <f>IF('Investoinnit ennen 2024'!G23&gt;0,'Investoinnit ennen 2024'!G23,"")</f>
        <v/>
      </c>
      <c r="I23" s="57">
        <f t="shared" si="2"/>
        <v>0</v>
      </c>
      <c r="J23" s="49">
        <f t="shared" si="3"/>
        <v>0</v>
      </c>
      <c r="K23" s="49">
        <f t="shared" si="4"/>
        <v>0</v>
      </c>
      <c r="L23" s="49">
        <f t="shared" si="5"/>
        <v>0</v>
      </c>
      <c r="M23" s="50" cm="1">
        <f t="array" ref="M23">ROUND('Investoinnit ennen 2024'!K23*(Parametrit!$B$9/Parametrit!$B$7),_xlfn.IFS('2024'!U23=100,-2,'2024'!U23=10,-1))</f>
        <v>0</v>
      </c>
      <c r="N23" s="50"/>
      <c r="O23" s="49"/>
      <c r="P23" s="49"/>
      <c r="Q23" s="52">
        <v>40</v>
      </c>
      <c r="R23" s="52">
        <v>50</v>
      </c>
      <c r="S23" s="31" t="str">
        <f t="shared" si="6"/>
        <v>OK</v>
      </c>
      <c r="U23">
        <v>100</v>
      </c>
    </row>
    <row r="24" spans="1:21" ht="15.75" thickBot="1" x14ac:dyDescent="0.3">
      <c r="A24" s="38" t="s">
        <v>23</v>
      </c>
      <c r="B24" s="60">
        <f t="shared" si="0"/>
        <v>0</v>
      </c>
      <c r="C24" s="55"/>
      <c r="D24" s="49">
        <f t="shared" si="1"/>
        <v>0</v>
      </c>
      <c r="E24" s="49">
        <f>Parametrit!$B$4-2025</f>
        <v>-1</v>
      </c>
      <c r="F24" s="55"/>
      <c r="G24" s="55"/>
      <c r="H24" s="104" t="str">
        <f>IF('Investoinnit ennen 2024'!G24&gt;0,'Investoinnit ennen 2024'!G24,"")</f>
        <v/>
      </c>
      <c r="I24" s="57">
        <f t="shared" si="2"/>
        <v>0</v>
      </c>
      <c r="J24" s="49">
        <f t="shared" si="3"/>
        <v>0</v>
      </c>
      <c r="K24" s="49">
        <f t="shared" si="4"/>
        <v>0</v>
      </c>
      <c r="L24" s="49">
        <f t="shared" si="5"/>
        <v>0</v>
      </c>
      <c r="M24" s="50" cm="1">
        <f t="array" ref="M24">ROUND('Investoinnit ennen 2024'!K24*(Parametrit!$B$9/Parametrit!$B$7),_xlfn.IFS('2024'!U24=100,-2,'2024'!U24=10,-1))</f>
        <v>0</v>
      </c>
      <c r="N24" s="50"/>
      <c r="O24" s="49"/>
      <c r="P24" s="49"/>
      <c r="Q24" s="52">
        <v>40</v>
      </c>
      <c r="R24" s="52">
        <v>50</v>
      </c>
      <c r="S24" s="31" t="str">
        <f t="shared" si="6"/>
        <v>OK</v>
      </c>
      <c r="U24">
        <v>100</v>
      </c>
    </row>
    <row r="25" spans="1:21" ht="15.75" thickBot="1" x14ac:dyDescent="0.3">
      <c r="A25" s="38" t="s">
        <v>24</v>
      </c>
      <c r="B25" s="60">
        <f t="shared" si="0"/>
        <v>0</v>
      </c>
      <c r="C25" s="55"/>
      <c r="D25" s="49">
        <f t="shared" si="1"/>
        <v>0</v>
      </c>
      <c r="E25" s="49">
        <f>Parametrit!$B$4-2025</f>
        <v>-1</v>
      </c>
      <c r="F25" s="55"/>
      <c r="G25" s="55"/>
      <c r="H25" s="104" t="str">
        <f>IF('Investoinnit ennen 2024'!G25&gt;0,'Investoinnit ennen 2024'!G25,"")</f>
        <v/>
      </c>
      <c r="I25" s="57">
        <f t="shared" si="2"/>
        <v>0</v>
      </c>
      <c r="J25" s="49">
        <f t="shared" si="3"/>
        <v>0</v>
      </c>
      <c r="K25" s="49">
        <f t="shared" si="4"/>
        <v>0</v>
      </c>
      <c r="L25" s="49">
        <f t="shared" si="5"/>
        <v>0</v>
      </c>
      <c r="M25" s="50" cm="1">
        <f t="array" ref="M25">ROUND('Investoinnit ennen 2024'!K25*(Parametrit!$B$9/Parametrit!$B$7),_xlfn.IFS('2024'!U25=100,-2,'2024'!U25=10,-1))</f>
        <v>0</v>
      </c>
      <c r="N25" s="50"/>
      <c r="O25" s="49"/>
      <c r="P25" s="49"/>
      <c r="Q25" s="52">
        <v>40</v>
      </c>
      <c r="R25" s="52">
        <v>50</v>
      </c>
      <c r="S25" s="31" t="str">
        <f t="shared" si="6"/>
        <v>OK</v>
      </c>
      <c r="U25">
        <v>100</v>
      </c>
    </row>
    <row r="26" spans="1:21" ht="15.75" thickBot="1" x14ac:dyDescent="0.3">
      <c r="A26" s="38" t="s">
        <v>25</v>
      </c>
      <c r="B26" s="60">
        <f t="shared" si="0"/>
        <v>0</v>
      </c>
      <c r="C26" s="55"/>
      <c r="D26" s="49">
        <f t="shared" si="1"/>
        <v>0</v>
      </c>
      <c r="E26" s="49">
        <f>Parametrit!$B$4-2025</f>
        <v>-1</v>
      </c>
      <c r="F26" s="55"/>
      <c r="G26" s="55"/>
      <c r="H26" s="104" t="str">
        <f>IF('Investoinnit ennen 2024'!G26&gt;0,'Investoinnit ennen 2024'!G26,"")</f>
        <v/>
      </c>
      <c r="I26" s="57">
        <f t="shared" si="2"/>
        <v>0</v>
      </c>
      <c r="J26" s="49">
        <f t="shared" si="3"/>
        <v>0</v>
      </c>
      <c r="K26" s="49">
        <f t="shared" si="4"/>
        <v>0</v>
      </c>
      <c r="L26" s="49">
        <f t="shared" si="5"/>
        <v>0</v>
      </c>
      <c r="M26" s="50" cm="1">
        <f t="array" ref="M26">ROUND('Investoinnit ennen 2024'!K26*(Parametrit!$B$9/Parametrit!$B$7),_xlfn.IFS('2024'!U26=100,-2,'2024'!U26=10,-1))</f>
        <v>0</v>
      </c>
      <c r="N26" s="50"/>
      <c r="O26" s="49"/>
      <c r="P26" s="49"/>
      <c r="Q26" s="52">
        <v>40</v>
      </c>
      <c r="R26" s="52">
        <v>50</v>
      </c>
      <c r="S26" s="31" t="str">
        <f t="shared" si="6"/>
        <v>OK</v>
      </c>
      <c r="U26">
        <v>100</v>
      </c>
    </row>
    <row r="27" spans="1:21" ht="15.75" thickBot="1" x14ac:dyDescent="0.3">
      <c r="A27" s="3" t="s">
        <v>26</v>
      </c>
      <c r="B27" s="30"/>
      <c r="C27" s="101"/>
      <c r="D27" s="32"/>
      <c r="E27" s="32"/>
      <c r="F27" s="101"/>
      <c r="G27" s="101"/>
      <c r="H27" s="105"/>
      <c r="M27" s="23"/>
      <c r="N27" s="23"/>
      <c r="O27" s="22"/>
      <c r="P27" s="22"/>
      <c r="Q27" s="23"/>
      <c r="R27" s="23"/>
      <c r="S27"/>
    </row>
    <row r="28" spans="1:21" ht="15.75" thickBot="1" x14ac:dyDescent="0.3">
      <c r="A28" s="38" t="s">
        <v>27</v>
      </c>
      <c r="B28" s="60">
        <f>F28-G28</f>
        <v>0</v>
      </c>
      <c r="C28" s="55"/>
      <c r="D28" s="49">
        <f>B28*C28/100</f>
        <v>0</v>
      </c>
      <c r="E28" s="49">
        <f>Parametrit!$B$4-2025</f>
        <v>-1</v>
      </c>
      <c r="F28" s="55"/>
      <c r="G28" s="55"/>
      <c r="H28" s="104" t="str">
        <f>IF('Investoinnit ennen 2024'!G28&gt;0,'Investoinnit ennen 2024'!G28,"")</f>
        <v/>
      </c>
      <c r="I28" s="57">
        <f>IF(N28="",(D28*(M28+O28))/1000,(D28*(N28+P28))/1000)</f>
        <v>0</v>
      </c>
      <c r="J28" s="49">
        <f>IF(D28=0,0,I28*(1-E28/H28))</f>
        <v>0</v>
      </c>
      <c r="K28" s="49">
        <f>IF(I28=0,0,I28/H28)</f>
        <v>0</v>
      </c>
      <c r="L28" s="49">
        <f>IF(N28="",(F28*(C28/100)*(M28+O28))/1000,(F28*(C28/100)*(N28+P28)/1000))</f>
        <v>0</v>
      </c>
      <c r="M28" s="50" cm="1">
        <f t="array" ref="M28">ROUND('Investoinnit ennen 2024'!K28*(Parametrit!$B$9/Parametrit!$B$7),_xlfn.IFS('2024'!U28=100,-2,'2024'!U28=10,-1))</f>
        <v>0</v>
      </c>
      <c r="N28" s="50"/>
      <c r="O28" s="49"/>
      <c r="P28" s="49"/>
      <c r="Q28" s="52">
        <v>35</v>
      </c>
      <c r="R28" s="52">
        <v>45</v>
      </c>
      <c r="S28" s="31" t="str">
        <f>IF(AND(B28&gt;0,C28=""),"Ilmoita tuella rahoitettu osuus",IF(C28&gt;100,"Tuella rahoitettu osuus ei voi olla yli 100",IF(AND(B28&gt;0,H28=""),"Pitoaika puuttuu",IF(E28&gt;H28,"Keski-ikä ei voi olla suurempi kuin pitoaika",IF(AND(B28&gt;0,E28=""),"Keski-ikä puuttuu",IF(AND(B28&gt;0,OR(H28&lt;Q28,H28&gt;R28)),"Syötetty pitoaika ei ole pitoaikavälin sisällä","OK"))))))</f>
        <v>OK</v>
      </c>
      <c r="U28">
        <v>100</v>
      </c>
    </row>
    <row r="29" spans="1:21" ht="15.75" thickBot="1" x14ac:dyDescent="0.3">
      <c r="A29" s="38" t="s">
        <v>28</v>
      </c>
      <c r="B29" s="60">
        <f>F29-G29</f>
        <v>0</v>
      </c>
      <c r="C29" s="55"/>
      <c r="D29" s="49">
        <f>B29*C29/100</f>
        <v>0</v>
      </c>
      <c r="E29" s="49">
        <f>Parametrit!$B$4-2025</f>
        <v>-1</v>
      </c>
      <c r="F29" s="55"/>
      <c r="G29" s="55"/>
      <c r="H29" s="104" t="str">
        <f>IF('Investoinnit ennen 2024'!G29&gt;0,'Investoinnit ennen 2024'!G29,"")</f>
        <v/>
      </c>
      <c r="I29" s="57">
        <f>IF(N29="",(D29*(M29+O29))/1000,(D29*(N29+P29))/1000)</f>
        <v>0</v>
      </c>
      <c r="J29" s="49">
        <f>IF(D29=0,0,I29*(1-E29/H29))</f>
        <v>0</v>
      </c>
      <c r="K29" s="49">
        <f>IF(I29=0,0,I29/H29)</f>
        <v>0</v>
      </c>
      <c r="L29" s="49">
        <f>IF(N29="",(F29*(C29/100)*(M29+O29))/1000,(F29*(C29/100)*(N29+P29)/1000))</f>
        <v>0</v>
      </c>
      <c r="M29" s="50" cm="1">
        <f t="array" ref="M29">ROUND('Investoinnit ennen 2024'!K29*(Parametrit!$B$9/Parametrit!$B$7),_xlfn.IFS('2024'!U29=100,-2,'2024'!U29=10,-1))</f>
        <v>0</v>
      </c>
      <c r="N29" s="50"/>
      <c r="O29" s="49"/>
      <c r="P29" s="49"/>
      <c r="Q29" s="52">
        <v>35</v>
      </c>
      <c r="R29" s="52">
        <v>45</v>
      </c>
      <c r="S29" s="31" t="str">
        <f>IF(AND(B29&gt;0,C29=""),"Ilmoita tuella rahoitettu osuus",IF(C29&gt;100,"Tuella rahoitettu osuus ei voi olla yli 100",IF(AND(B29&gt;0,H29=""),"Pitoaika puuttuu",IF(E29&gt;H29,"Keski-ikä ei voi olla suurempi kuin pitoaika",IF(AND(B29&gt;0,E29=""),"Keski-ikä puuttuu",IF(AND(B29&gt;0,OR(H29&lt;Q29,H29&gt;R29)),"Syötetty pitoaika ei ole pitoaikavälin sisällä","OK"))))))</f>
        <v>OK</v>
      </c>
      <c r="U29">
        <v>100</v>
      </c>
    </row>
    <row r="30" spans="1:21" ht="15.75" thickBot="1" x14ac:dyDescent="0.3">
      <c r="A30" s="38" t="s">
        <v>29</v>
      </c>
      <c r="B30" s="60">
        <f>F30-G30</f>
        <v>0</v>
      </c>
      <c r="C30" s="55"/>
      <c r="D30" s="49">
        <f>B30*C30/100</f>
        <v>0</v>
      </c>
      <c r="E30" s="49">
        <f>Parametrit!$B$4-2025</f>
        <v>-1</v>
      </c>
      <c r="F30" s="55"/>
      <c r="G30" s="55"/>
      <c r="H30" s="104" t="str">
        <f>IF('Investoinnit ennen 2024'!G30&gt;0,'Investoinnit ennen 2024'!G30,"")</f>
        <v/>
      </c>
      <c r="I30" s="57">
        <f>IF(N30="",(D30*(M30+O30))/1000,(D30*(N30+P30))/1000)</f>
        <v>0</v>
      </c>
      <c r="J30" s="49">
        <f>IF(D30=0,0,I30*(1-E30/H30))</f>
        <v>0</v>
      </c>
      <c r="K30" s="49">
        <f>IF(I30=0,0,I30/H30)</f>
        <v>0</v>
      </c>
      <c r="L30" s="49">
        <f>IF(N30="",(F30*(C30/100)*(M30+O30))/1000,(F30*(C30/100)*(N30+P30)/1000))</f>
        <v>0</v>
      </c>
      <c r="M30" s="50" cm="1">
        <f t="array" ref="M30">ROUND('Investoinnit ennen 2024'!K30*(Parametrit!$B$9/Parametrit!$B$7),_xlfn.IFS('2024'!U30=100,-2,'2024'!U30=10,-1))</f>
        <v>0</v>
      </c>
      <c r="N30" s="50"/>
      <c r="O30" s="49"/>
      <c r="P30" s="49"/>
      <c r="Q30" s="52">
        <v>35</v>
      </c>
      <c r="R30" s="52">
        <v>45</v>
      </c>
      <c r="S30" s="31" t="str">
        <f>IF(AND(B30&gt;0,C30=""),"Ilmoita tuella rahoitettu osuus",IF(C30&gt;100,"Tuella rahoitettu osuus ei voi olla yli 100",IF(AND(B30&gt;0,H30=""),"Pitoaika puuttuu",IF(E30&gt;H30,"Keski-ikä ei voi olla suurempi kuin pitoaika",IF(AND(B30&gt;0,E30=""),"Keski-ikä puuttuu",IF(AND(B30&gt;0,OR(H30&lt;Q30,H30&gt;R30)),"Syötetty pitoaika ei ole pitoaikavälin sisällä","OK"))))))</f>
        <v>OK</v>
      </c>
      <c r="U30">
        <v>100</v>
      </c>
    </row>
    <row r="31" spans="1:21" ht="15.75" thickBot="1" x14ac:dyDescent="0.3">
      <c r="A31" s="4" t="s">
        <v>30</v>
      </c>
      <c r="B31" s="30"/>
      <c r="C31" s="101"/>
      <c r="D31" s="32"/>
      <c r="E31" s="32"/>
      <c r="F31" s="101"/>
      <c r="G31" s="101"/>
      <c r="H31" s="105"/>
      <c r="M31" s="23"/>
      <c r="N31" s="23"/>
      <c r="O31" s="22"/>
      <c r="P31" s="22"/>
      <c r="Q31" s="23"/>
      <c r="R31" s="23"/>
      <c r="S31"/>
    </row>
    <row r="32" spans="1:21" ht="15.75" thickBot="1" x14ac:dyDescent="0.3">
      <c r="A32" s="38" t="s">
        <v>31</v>
      </c>
      <c r="B32" s="60">
        <f t="shared" ref="B32:B38" si="7">F32-G32</f>
        <v>0</v>
      </c>
      <c r="C32" s="55"/>
      <c r="D32" s="49">
        <f t="shared" ref="D32:D38" si="8">B32*C32/100</f>
        <v>0</v>
      </c>
      <c r="E32" s="49">
        <f>Parametrit!$B$4-2025</f>
        <v>-1</v>
      </c>
      <c r="F32" s="55"/>
      <c r="G32" s="55"/>
      <c r="H32" s="104" t="str">
        <f>IF('Investoinnit ennen 2024'!G32&gt;0,'Investoinnit ennen 2024'!G32,"")</f>
        <v/>
      </c>
      <c r="I32" s="57">
        <f t="shared" ref="I32:I38" si="9">IF(N32="",(D32*(M32+O32))/1000,(D32*(N32+P32))/1000)</f>
        <v>0</v>
      </c>
      <c r="J32" s="49">
        <f t="shared" ref="J32:J38" si="10">IF(D32=0,0,I32*(1-E32/H32))</f>
        <v>0</v>
      </c>
      <c r="K32" s="49">
        <f t="shared" ref="K32:K38" si="11">IF(I32=0,0,I32/H32)</f>
        <v>0</v>
      </c>
      <c r="L32" s="49">
        <f t="shared" ref="L32:L38" si="12">IF(N32="",(F32*(C32/100)*(M32+O32))/1000,(F32*(C32/100)*(N32+P32)/1000))</f>
        <v>0</v>
      </c>
      <c r="M32" s="50" cm="1">
        <f t="array" ref="M32">ROUND('Investoinnit ennen 2024'!K32*(Parametrit!$B$9/Parametrit!$B$7),_xlfn.IFS('2024'!U32=100,-2,'2024'!U32=10,-1))</f>
        <v>0</v>
      </c>
      <c r="N32" s="50"/>
      <c r="O32" s="49"/>
      <c r="P32" s="49"/>
      <c r="Q32" s="52">
        <v>25</v>
      </c>
      <c r="R32" s="52">
        <v>35</v>
      </c>
      <c r="S32" s="31" t="str">
        <f t="shared" ref="S32:S38" si="13">IF(AND(B32&gt;0,C32=""),"Ilmoita tuella rahoitettu osuus",IF(C32&gt;100,"Tuella rahoitettu osuus ei voi olla yli 100",IF(AND(B32&gt;0,H32=""),"Pitoaika puuttuu",IF(E32&gt;H32,"Keski-ikä ei voi olla suurempi kuin pitoaika",IF(AND(B32&gt;0,E32=""),"Keski-ikä puuttuu",IF(AND(B32&gt;0,OR(H32&lt;Q32,H32&gt;R32)),"Syötetty pitoaika ei ole pitoaikavälin sisällä","OK"))))))</f>
        <v>OK</v>
      </c>
      <c r="U32">
        <v>100</v>
      </c>
    </row>
    <row r="33" spans="1:21" ht="15.75" thickBot="1" x14ac:dyDescent="0.3">
      <c r="A33" s="38" t="s">
        <v>32</v>
      </c>
      <c r="B33" s="60">
        <f t="shared" si="7"/>
        <v>0</v>
      </c>
      <c r="C33" s="55"/>
      <c r="D33" s="49">
        <f t="shared" si="8"/>
        <v>0</v>
      </c>
      <c r="E33" s="49">
        <f>Parametrit!$B$4-2025</f>
        <v>-1</v>
      </c>
      <c r="F33" s="55"/>
      <c r="G33" s="55"/>
      <c r="H33" s="104" t="str">
        <f>IF('Investoinnit ennen 2024'!G33&gt;0,'Investoinnit ennen 2024'!G33,"")</f>
        <v/>
      </c>
      <c r="I33" s="57">
        <f t="shared" si="9"/>
        <v>0</v>
      </c>
      <c r="J33" s="49">
        <f t="shared" si="10"/>
        <v>0</v>
      </c>
      <c r="K33" s="49">
        <f t="shared" si="11"/>
        <v>0</v>
      </c>
      <c r="L33" s="49">
        <f t="shared" si="12"/>
        <v>0</v>
      </c>
      <c r="M33" s="50" cm="1">
        <f t="array" ref="M33">ROUND('Investoinnit ennen 2024'!K33*(Parametrit!$B$9/Parametrit!$B$7),_xlfn.IFS('2024'!U33=100,-2,'2024'!U33=10,-1))</f>
        <v>0</v>
      </c>
      <c r="N33" s="50"/>
      <c r="O33" s="49"/>
      <c r="P33" s="49"/>
      <c r="Q33" s="52">
        <v>25</v>
      </c>
      <c r="R33" s="52">
        <v>35</v>
      </c>
      <c r="S33" s="31" t="str">
        <f t="shared" si="13"/>
        <v>OK</v>
      </c>
      <c r="U33">
        <v>100</v>
      </c>
    </row>
    <row r="34" spans="1:21" ht="15.75" thickBot="1" x14ac:dyDescent="0.3">
      <c r="A34" s="38" t="s">
        <v>33</v>
      </c>
      <c r="B34" s="60">
        <f t="shared" si="7"/>
        <v>0</v>
      </c>
      <c r="C34" s="55"/>
      <c r="D34" s="49">
        <f t="shared" si="8"/>
        <v>0</v>
      </c>
      <c r="E34" s="49">
        <f>Parametrit!$B$4-2025</f>
        <v>-1</v>
      </c>
      <c r="F34" s="55"/>
      <c r="G34" s="55"/>
      <c r="H34" s="104" t="str">
        <f>IF('Investoinnit ennen 2024'!G34&gt;0,'Investoinnit ennen 2024'!G34,"")</f>
        <v/>
      </c>
      <c r="I34" s="57">
        <f t="shared" si="9"/>
        <v>0</v>
      </c>
      <c r="J34" s="49">
        <f t="shared" si="10"/>
        <v>0</v>
      </c>
      <c r="K34" s="49">
        <f t="shared" si="11"/>
        <v>0</v>
      </c>
      <c r="L34" s="49">
        <f t="shared" si="12"/>
        <v>0</v>
      </c>
      <c r="M34" s="50" cm="1">
        <f t="array" ref="M34">ROUND('Investoinnit ennen 2024'!K34*(Parametrit!$B$9/Parametrit!$B$7),_xlfn.IFS('2024'!U34=100,-2,'2024'!U34=10,-1))</f>
        <v>0</v>
      </c>
      <c r="N34" s="50"/>
      <c r="O34" s="49"/>
      <c r="P34" s="49"/>
      <c r="Q34" s="52">
        <v>25</v>
      </c>
      <c r="R34" s="52">
        <v>35</v>
      </c>
      <c r="S34" s="31" t="str">
        <f t="shared" si="13"/>
        <v>OK</v>
      </c>
      <c r="U34">
        <v>100</v>
      </c>
    </row>
    <row r="35" spans="1:21" ht="15.75" thickBot="1" x14ac:dyDescent="0.3">
      <c r="A35" s="38" t="s">
        <v>34</v>
      </c>
      <c r="B35" s="60">
        <f t="shared" si="7"/>
        <v>0</v>
      </c>
      <c r="C35" s="55"/>
      <c r="D35" s="49">
        <f t="shared" si="8"/>
        <v>0</v>
      </c>
      <c r="E35" s="49">
        <f>Parametrit!$B$4-2025</f>
        <v>-1</v>
      </c>
      <c r="F35" s="55"/>
      <c r="G35" s="55"/>
      <c r="H35" s="104" t="str">
        <f>IF('Investoinnit ennen 2024'!G35&gt;0,'Investoinnit ennen 2024'!G35,"")</f>
        <v/>
      </c>
      <c r="I35" s="57">
        <f t="shared" si="9"/>
        <v>0</v>
      </c>
      <c r="J35" s="49">
        <f t="shared" si="10"/>
        <v>0</v>
      </c>
      <c r="K35" s="49">
        <f t="shared" si="11"/>
        <v>0</v>
      </c>
      <c r="L35" s="49">
        <f t="shared" si="12"/>
        <v>0</v>
      </c>
      <c r="M35" s="50" cm="1">
        <f t="array" ref="M35">ROUND('Investoinnit ennen 2024'!K35*(Parametrit!$B$9/Parametrit!$B$7),_xlfn.IFS('2024'!U35=100,-2,'2024'!U35=10,-1))</f>
        <v>0</v>
      </c>
      <c r="N35" s="50"/>
      <c r="O35" s="49"/>
      <c r="P35" s="49"/>
      <c r="Q35" s="52">
        <v>25</v>
      </c>
      <c r="R35" s="52">
        <v>35</v>
      </c>
      <c r="S35" s="31" t="str">
        <f t="shared" si="13"/>
        <v>OK</v>
      </c>
      <c r="U35">
        <v>100</v>
      </c>
    </row>
    <row r="36" spans="1:21" ht="15.75" thickBot="1" x14ac:dyDescent="0.3">
      <c r="A36" s="38" t="s">
        <v>35</v>
      </c>
      <c r="B36" s="60">
        <f t="shared" si="7"/>
        <v>0</v>
      </c>
      <c r="C36" s="55"/>
      <c r="D36" s="49">
        <f t="shared" si="8"/>
        <v>0</v>
      </c>
      <c r="E36" s="49">
        <f>Parametrit!$B$4-2025</f>
        <v>-1</v>
      </c>
      <c r="F36" s="55"/>
      <c r="G36" s="55"/>
      <c r="H36" s="104" t="str">
        <f>IF('Investoinnit ennen 2024'!G36&gt;0,'Investoinnit ennen 2024'!G36,"")</f>
        <v/>
      </c>
      <c r="I36" s="57">
        <f t="shared" si="9"/>
        <v>0</v>
      </c>
      <c r="J36" s="49">
        <f t="shared" si="10"/>
        <v>0</v>
      </c>
      <c r="K36" s="49">
        <f t="shared" si="11"/>
        <v>0</v>
      </c>
      <c r="L36" s="49">
        <f t="shared" si="12"/>
        <v>0</v>
      </c>
      <c r="M36" s="50" cm="1">
        <f t="array" ref="M36">ROUND('Investoinnit ennen 2024'!K36*(Parametrit!$B$9/Parametrit!$B$7),_xlfn.IFS('2024'!U36=100,-2,'2024'!U36=10,-1))</f>
        <v>0</v>
      </c>
      <c r="N36" s="50"/>
      <c r="O36" s="49"/>
      <c r="P36" s="49"/>
      <c r="Q36" s="52">
        <v>25</v>
      </c>
      <c r="R36" s="52">
        <v>35</v>
      </c>
      <c r="S36" s="31" t="str">
        <f t="shared" si="13"/>
        <v>OK</v>
      </c>
      <c r="U36">
        <v>100</v>
      </c>
    </row>
    <row r="37" spans="1:21" ht="15.75" thickBot="1" x14ac:dyDescent="0.3">
      <c r="A37" s="38" t="s">
        <v>36</v>
      </c>
      <c r="B37" s="60">
        <f t="shared" si="7"/>
        <v>0</v>
      </c>
      <c r="C37" s="55"/>
      <c r="D37" s="49">
        <f t="shared" si="8"/>
        <v>0</v>
      </c>
      <c r="E37" s="49">
        <f>Parametrit!$B$4-2025</f>
        <v>-1</v>
      </c>
      <c r="F37" s="55"/>
      <c r="G37" s="55"/>
      <c r="H37" s="104" t="str">
        <f>IF('Investoinnit ennen 2024'!G37&gt;0,'Investoinnit ennen 2024'!G37,"")</f>
        <v/>
      </c>
      <c r="I37" s="57">
        <f t="shared" si="9"/>
        <v>0</v>
      </c>
      <c r="J37" s="49">
        <f t="shared" si="10"/>
        <v>0</v>
      </c>
      <c r="K37" s="49">
        <f t="shared" si="11"/>
        <v>0</v>
      </c>
      <c r="L37" s="49">
        <f t="shared" si="12"/>
        <v>0</v>
      </c>
      <c r="M37" s="50" cm="1">
        <f t="array" ref="M37">ROUND('Investoinnit ennen 2024'!K37*(Parametrit!$B$9/Parametrit!$B$7),_xlfn.IFS('2024'!U37=100,-2,'2024'!U37=10,-1))</f>
        <v>0</v>
      </c>
      <c r="N37" s="50"/>
      <c r="O37" s="49"/>
      <c r="P37" s="49"/>
      <c r="Q37" s="52">
        <v>25</v>
      </c>
      <c r="R37" s="52">
        <v>35</v>
      </c>
      <c r="S37" s="31" t="str">
        <f t="shared" si="13"/>
        <v>OK</v>
      </c>
      <c r="U37">
        <v>100</v>
      </c>
    </row>
    <row r="38" spans="1:21" ht="15.75" thickBot="1" x14ac:dyDescent="0.3">
      <c r="A38" s="38" t="s">
        <v>37</v>
      </c>
      <c r="B38" s="60">
        <f t="shared" si="7"/>
        <v>0</v>
      </c>
      <c r="C38" s="55"/>
      <c r="D38" s="49">
        <f t="shared" si="8"/>
        <v>0</v>
      </c>
      <c r="E38" s="49">
        <f>Parametrit!$B$4-2025</f>
        <v>-1</v>
      </c>
      <c r="F38" s="55"/>
      <c r="G38" s="55"/>
      <c r="H38" s="104" t="str">
        <f>IF('Investoinnit ennen 2024'!G38&gt;0,'Investoinnit ennen 2024'!G38,"")</f>
        <v/>
      </c>
      <c r="I38" s="57">
        <f t="shared" si="9"/>
        <v>0</v>
      </c>
      <c r="J38" s="49">
        <f t="shared" si="10"/>
        <v>0</v>
      </c>
      <c r="K38" s="49">
        <f t="shared" si="11"/>
        <v>0</v>
      </c>
      <c r="L38" s="49">
        <f t="shared" si="12"/>
        <v>0</v>
      </c>
      <c r="M38" s="50" cm="1">
        <f t="array" ref="M38">ROUND('Investoinnit ennen 2024'!K38*(Parametrit!$B$9/Parametrit!$B$7),_xlfn.IFS('2024'!U38=100,-2,'2024'!U38=10,-1))</f>
        <v>0</v>
      </c>
      <c r="N38" s="50"/>
      <c r="O38" s="49"/>
      <c r="P38" s="49"/>
      <c r="Q38" s="52">
        <v>25</v>
      </c>
      <c r="R38" s="52">
        <v>35</v>
      </c>
      <c r="S38" s="31" t="str">
        <f t="shared" si="13"/>
        <v>OK</v>
      </c>
      <c r="U38">
        <v>100</v>
      </c>
    </row>
    <row r="39" spans="1:21" ht="15.75" thickBot="1" x14ac:dyDescent="0.3">
      <c r="A39" s="4" t="s">
        <v>38</v>
      </c>
      <c r="B39" s="30"/>
      <c r="C39" s="101"/>
      <c r="D39" s="32"/>
      <c r="E39" s="32"/>
      <c r="F39" s="101"/>
      <c r="G39" s="101"/>
      <c r="H39" s="105"/>
      <c r="I39" s="32"/>
      <c r="J39" s="32"/>
      <c r="K39" s="32"/>
      <c r="L39" s="32"/>
      <c r="M39" s="23"/>
      <c r="N39" s="23"/>
      <c r="O39" s="22"/>
      <c r="P39" s="22"/>
      <c r="Q39" s="23"/>
      <c r="R39" s="23"/>
      <c r="S39"/>
    </row>
    <row r="40" spans="1:21" ht="15.75" thickBot="1" x14ac:dyDescent="0.3">
      <c r="A40" s="38" t="s">
        <v>39</v>
      </c>
      <c r="B40" s="60">
        <f>F40-G40</f>
        <v>0</v>
      </c>
      <c r="C40" s="55"/>
      <c r="D40" s="49">
        <f>B40*C40/100</f>
        <v>0</v>
      </c>
      <c r="E40" s="49">
        <f>Parametrit!$B$4-2025</f>
        <v>-1</v>
      </c>
      <c r="F40" s="55"/>
      <c r="G40" s="55"/>
      <c r="H40" s="104" t="str">
        <f>IF('Investoinnit ennen 2024'!G40&gt;0,'Investoinnit ennen 2024'!G40,"")</f>
        <v/>
      </c>
      <c r="I40" s="57">
        <f>IF(N40="",(D40*(M40+O40))/1000,(D40*(N40+P40))/1000)</f>
        <v>0</v>
      </c>
      <c r="J40" s="49">
        <f>IF(D40=0,0,I40*(1-E40/H40))</f>
        <v>0</v>
      </c>
      <c r="K40" s="49">
        <f>IF(I40=0,0,I40/H40)</f>
        <v>0</v>
      </c>
      <c r="L40" s="49">
        <f>IF(N40="",(F40*(C40/100)*(M40+O40))/1000,(F40*(C40/100)*(N40+P40)/1000))</f>
        <v>0</v>
      </c>
      <c r="M40" s="50" cm="1">
        <f t="array" ref="M40">ROUND('Investoinnit ennen 2024'!K40*(Parametrit!$B$9/Parametrit!$B$7),_xlfn.IFS('2024'!U40=100,-2,'2024'!U40=10,-1))</f>
        <v>0</v>
      </c>
      <c r="N40" s="50"/>
      <c r="O40" s="49"/>
      <c r="P40" s="49"/>
      <c r="Q40" s="52">
        <v>25</v>
      </c>
      <c r="R40" s="52">
        <v>35</v>
      </c>
      <c r="S40" s="31" t="str">
        <f>IF(AND(B40&gt;0,C40=""),"Ilmoita tuella rahoitettu osuus",IF(C40&gt;100,"Tuella rahoitettu osuus ei voi olla yli 100",IF(AND(B40&gt;0,H40=""),"Pitoaika puuttuu",IF(E40&gt;H40,"Keski-ikä ei voi olla suurempi kuin pitoaika",IF(AND(B40&gt;0,E40=""),"Keski-ikä puuttuu",IF(AND(B40&gt;0,OR(H40&lt;Q40,H40&gt;R40)),"Syötetty pitoaika ei ole pitoaikavälin sisällä","OK"))))))</f>
        <v>OK</v>
      </c>
      <c r="U40">
        <v>100</v>
      </c>
    </row>
    <row r="41" spans="1:21" ht="15.75" thickBot="1" x14ac:dyDescent="0.3">
      <c r="A41" s="38" t="s">
        <v>40</v>
      </c>
      <c r="B41" s="60">
        <f>F41-G41</f>
        <v>0</v>
      </c>
      <c r="C41" s="55"/>
      <c r="D41" s="49">
        <f>B41*C41/100</f>
        <v>0</v>
      </c>
      <c r="E41" s="49">
        <f>Parametrit!$B$4-2025</f>
        <v>-1</v>
      </c>
      <c r="F41" s="55"/>
      <c r="G41" s="55"/>
      <c r="H41" s="104" t="str">
        <f>IF('Investoinnit ennen 2024'!G41&gt;0,'Investoinnit ennen 2024'!G41,"")</f>
        <v/>
      </c>
      <c r="I41" s="57">
        <f>IF(N41="",(D41*(M41+O41))/1000,(D41*(N41+P41))/1000)</f>
        <v>0</v>
      </c>
      <c r="J41" s="49">
        <f>IF(D41=0,0,I41*(1-E41/H41))</f>
        <v>0</v>
      </c>
      <c r="K41" s="49">
        <f>IF(I41=0,0,I41/H41)</f>
        <v>0</v>
      </c>
      <c r="L41" s="49">
        <f>IF(N41="",(F41*(C41/100)*(M41+O41))/1000,(F41*(C41/100)*(N41+P41)/1000))</f>
        <v>0</v>
      </c>
      <c r="M41" s="50" cm="1">
        <f t="array" ref="M41">ROUND('Investoinnit ennen 2024'!K41*(Parametrit!$B$9/Parametrit!$B$7),_xlfn.IFS('2024'!U41=100,-2,'2024'!U41=10,-1))</f>
        <v>0</v>
      </c>
      <c r="N41" s="50"/>
      <c r="O41" s="49"/>
      <c r="P41" s="49"/>
      <c r="Q41" s="52">
        <v>25</v>
      </c>
      <c r="R41" s="52">
        <v>35</v>
      </c>
      <c r="S41" s="31" t="str">
        <f>IF(AND(B41&gt;0,C41=""),"Ilmoita tuella rahoitettu osuus",IF(C41&gt;100,"Tuella rahoitettu osuus ei voi olla yli 100",IF(AND(B41&gt;0,H41=""),"Pitoaika puuttuu",IF(E41&gt;H41,"Keski-ikä ei voi olla suurempi kuin pitoaika",IF(AND(B41&gt;0,E41=""),"Keski-ikä puuttuu",IF(AND(B41&gt;0,OR(H41&lt;Q41,H41&gt;R41)),"Syötetty pitoaika ei ole pitoaikavälin sisällä","OK"))))))</f>
        <v>OK</v>
      </c>
      <c r="U41">
        <v>100</v>
      </c>
    </row>
    <row r="42" spans="1:21" ht="15.75" thickBot="1" x14ac:dyDescent="0.3">
      <c r="A42" s="38" t="s">
        <v>41</v>
      </c>
      <c r="B42" s="60">
        <f>F42-G42</f>
        <v>0</v>
      </c>
      <c r="C42" s="55"/>
      <c r="D42" s="49">
        <f>B42*C42/100</f>
        <v>0</v>
      </c>
      <c r="E42" s="49">
        <f>Parametrit!$B$4-2025</f>
        <v>-1</v>
      </c>
      <c r="F42" s="55"/>
      <c r="G42" s="55"/>
      <c r="H42" s="104" t="str">
        <f>IF('Investoinnit ennen 2024'!G42&gt;0,'Investoinnit ennen 2024'!G42,"")</f>
        <v/>
      </c>
      <c r="I42" s="57">
        <f>IF(N42="",(D42*(M42+O42))/1000,(D42*(N42+P42))/1000)</f>
        <v>0</v>
      </c>
      <c r="J42" s="49">
        <f>IF(D42=0,0,I42*(1-E42/H42))</f>
        <v>0</v>
      </c>
      <c r="K42" s="49">
        <f>IF(I42=0,0,I42/H42)</f>
        <v>0</v>
      </c>
      <c r="L42" s="49">
        <f>IF(N42="",(F42*(C42/100)*(M42+O42))/1000,(F42*(C42/100)*(N42+P42)/1000))</f>
        <v>0</v>
      </c>
      <c r="M42" s="50" cm="1">
        <f t="array" ref="M42">ROUND('Investoinnit ennen 2024'!K42*(Parametrit!$B$9/Parametrit!$B$7),_xlfn.IFS('2024'!U42=100,-2,'2024'!U42=10,-1))</f>
        <v>0</v>
      </c>
      <c r="N42" s="50"/>
      <c r="O42" s="49"/>
      <c r="P42" s="49"/>
      <c r="Q42" s="52">
        <v>15</v>
      </c>
      <c r="R42" s="52">
        <v>25</v>
      </c>
      <c r="S42" s="31" t="str">
        <f>IF(AND(B42&gt;0,C42=""),"Ilmoita tuella rahoitettu osuus",IF(C42&gt;100,"Tuella rahoitettu osuus ei voi olla yli 100",IF(AND(B42&gt;0,H42=""),"Pitoaika puuttuu",IF(E42&gt;H42,"Keski-ikä ei voi olla suurempi kuin pitoaika",IF(AND(B42&gt;0,E42=""),"Keski-ikä puuttuu",IF(AND(B42&gt;0,OR(H42&lt;Q42,H42&gt;R42)),"Syötetty pitoaika ei ole pitoaikavälin sisällä","OK"))))))</f>
        <v>OK</v>
      </c>
      <c r="U42">
        <v>100</v>
      </c>
    </row>
    <row r="43" spans="1:21" ht="15.75" thickBot="1" x14ac:dyDescent="0.3">
      <c r="A43" s="38" t="s">
        <v>42</v>
      </c>
      <c r="B43" s="60">
        <f>F43-G43</f>
        <v>0</v>
      </c>
      <c r="C43" s="55"/>
      <c r="D43" s="49">
        <f>B43*C43/100</f>
        <v>0</v>
      </c>
      <c r="E43" s="49">
        <f>Parametrit!$B$4-2025</f>
        <v>-1</v>
      </c>
      <c r="F43" s="55"/>
      <c r="G43" s="55"/>
      <c r="H43" s="104" t="str">
        <f>IF('Investoinnit ennen 2024'!G43&gt;0,'Investoinnit ennen 2024'!G43,"")</f>
        <v/>
      </c>
      <c r="I43" s="57">
        <f>IF(N43="",(D43*(M43+O43))/1000,(D43*(N43+P43))/1000)</f>
        <v>0</v>
      </c>
      <c r="J43" s="49">
        <f>IF(D43=0,0,I43*(1-E43/H43))</f>
        <v>0</v>
      </c>
      <c r="K43" s="49">
        <f>IF(I43=0,0,I43/H43)</f>
        <v>0</v>
      </c>
      <c r="L43" s="49">
        <f>IF(N43="",(F43*(C43/100)*(M43+O43))/1000,(F43*(C43/100)*(N43+P43)/1000))</f>
        <v>0</v>
      </c>
      <c r="M43" s="50" cm="1">
        <f t="array" ref="M43">ROUND('Investoinnit ennen 2024'!K43*(Parametrit!$B$9/Parametrit!$B$7),_xlfn.IFS('2024'!U43=100,-2,'2024'!U43=10,-1))</f>
        <v>0</v>
      </c>
      <c r="N43" s="50"/>
      <c r="O43" s="49"/>
      <c r="P43" s="49"/>
      <c r="Q43" s="52">
        <v>15</v>
      </c>
      <c r="R43" s="52">
        <v>25</v>
      </c>
      <c r="S43" s="31" t="str">
        <f>IF(AND(B43&gt;0,C43=""),"Ilmoita tuella rahoitettu osuus",IF(C43&gt;100,"Tuella rahoitettu osuus ei voi olla yli 100",IF(AND(B43&gt;0,H43=""),"Pitoaika puuttuu",IF(E43&gt;H43,"Keski-ikä ei voi olla suurempi kuin pitoaika",IF(AND(B43&gt;0,E43=""),"Keski-ikä puuttuu",IF(AND(B43&gt;0,OR(H43&lt;Q43,H43&gt;R43)),"Syötetty pitoaika ei ole pitoaikavälin sisällä","OK"))))))</f>
        <v>OK</v>
      </c>
      <c r="U43">
        <v>100</v>
      </c>
    </row>
    <row r="44" spans="1:21" ht="15.75" thickBot="1" x14ac:dyDescent="0.3">
      <c r="A44" s="3" t="s">
        <v>43</v>
      </c>
      <c r="B44" s="30"/>
      <c r="C44" s="101"/>
      <c r="D44" s="32"/>
      <c r="E44" s="32"/>
      <c r="F44" s="101"/>
      <c r="G44" s="101"/>
      <c r="H44" s="105"/>
      <c r="I44" s="32"/>
      <c r="J44" s="32"/>
      <c r="K44" s="32"/>
      <c r="L44" s="32"/>
      <c r="M44" s="23"/>
      <c r="N44" s="23"/>
      <c r="O44" s="22"/>
      <c r="P44" s="22"/>
      <c r="Q44" s="23"/>
      <c r="R44" s="23"/>
      <c r="S44"/>
    </row>
    <row r="45" spans="1:21" ht="15.75" thickBot="1" x14ac:dyDescent="0.3">
      <c r="A45" s="38" t="s">
        <v>44</v>
      </c>
      <c r="B45" s="60">
        <f>F45-G45</f>
        <v>0</v>
      </c>
      <c r="C45" s="55"/>
      <c r="D45" s="49">
        <f>B45*C45/100</f>
        <v>0</v>
      </c>
      <c r="E45" s="49">
        <f>Parametrit!$B$4-2025</f>
        <v>-1</v>
      </c>
      <c r="F45" s="55"/>
      <c r="G45" s="55"/>
      <c r="H45" s="104" t="str">
        <f>IF('Investoinnit ennen 2024'!G45&gt;0,'Investoinnit ennen 2024'!G45,"")</f>
        <v/>
      </c>
      <c r="I45" s="57">
        <f>IF(N45="",(D45*(M45+O45))/1000,(D45*(N45+P45))/1000)</f>
        <v>0</v>
      </c>
      <c r="J45" s="49">
        <f>IF(D45=0,0,I45*(1-E45/H45))</f>
        <v>0</v>
      </c>
      <c r="K45" s="49">
        <f>IF(I45=0,0,I45/H45)</f>
        <v>0</v>
      </c>
      <c r="L45" s="49">
        <f>IF(N45="",(F45*(C45/100)*(M45+O45))/1000,(F45*(C45/100)*(N45+P45)/1000))</f>
        <v>0</v>
      </c>
      <c r="M45" s="50" cm="1">
        <f t="array" ref="M45">ROUND('Investoinnit ennen 2024'!K45*(Parametrit!$B$9/Parametrit!$B$7),_xlfn.IFS('2024'!U45=100,-2,'2024'!U45=10,-1))</f>
        <v>0</v>
      </c>
      <c r="N45" s="50"/>
      <c r="O45" s="49"/>
      <c r="P45" s="49"/>
      <c r="Q45" s="52">
        <v>45</v>
      </c>
      <c r="R45" s="52">
        <v>55</v>
      </c>
      <c r="S45" s="31" t="str">
        <f>IF(AND(B45&gt;0,C45=""),"Ilmoita tuella rahoitettu osuus",IF(C45&gt;100,"Tuella rahoitettu osuus ei voi olla yli 100",IF(AND(B45&gt;0,H45=""),"Pitoaika puuttuu",IF(E45&gt;H45,"Keski-ikä ei voi olla suurempi kuin pitoaika",IF(AND(B45&gt;0,E45=""),"Keski-ikä puuttuu",IF(AND(B45&gt;0,OR(H45&lt;Q45,H45&gt;R45)),"Syötetty pitoaika ei ole pitoaikavälin sisällä","OK"))))))</f>
        <v>OK</v>
      </c>
      <c r="U45">
        <v>100</v>
      </c>
    </row>
    <row r="46" spans="1:21" ht="15.75" thickBot="1" x14ac:dyDescent="0.3">
      <c r="A46" s="38" t="s">
        <v>34</v>
      </c>
      <c r="B46" s="60">
        <f>F46-G46</f>
        <v>0</v>
      </c>
      <c r="C46" s="55"/>
      <c r="D46" s="49">
        <f>B46*C46/100</f>
        <v>0</v>
      </c>
      <c r="E46" s="49">
        <f>Parametrit!$B$4-2025</f>
        <v>-1</v>
      </c>
      <c r="F46" s="55"/>
      <c r="G46" s="55"/>
      <c r="H46" s="104" t="str">
        <f>IF('Investoinnit ennen 2024'!G46&gt;0,'Investoinnit ennen 2024'!G46,"")</f>
        <v/>
      </c>
      <c r="I46" s="57">
        <f>IF(N46="",(D46*(M46+O46))/1000,(D46*(N46+P46))/1000)</f>
        <v>0</v>
      </c>
      <c r="J46" s="49">
        <f>IF(D46=0,0,I46*(1-E46/H46))</f>
        <v>0</v>
      </c>
      <c r="K46" s="49">
        <f>IF(I46=0,0,I46/H46)</f>
        <v>0</v>
      </c>
      <c r="L46" s="49">
        <f>IF(N46="",(F46*(C46/100)*(M46+O46))/1000,(F46*(C46/100)*(N46+P46)/1000))</f>
        <v>0</v>
      </c>
      <c r="M46" s="50" cm="1">
        <f t="array" ref="M46">ROUND('Investoinnit ennen 2024'!K46*(Parametrit!$B$9/Parametrit!$B$7),_xlfn.IFS('2024'!U46=100,-2,'2024'!U46=10,-1))</f>
        <v>0</v>
      </c>
      <c r="N46" s="50"/>
      <c r="O46" s="49"/>
      <c r="P46" s="49"/>
      <c r="Q46" s="52">
        <v>45</v>
      </c>
      <c r="R46" s="52">
        <v>55</v>
      </c>
      <c r="S46" s="31" t="str">
        <f>IF(AND(B46&gt;0,C46=""),"Ilmoita tuella rahoitettu osuus",IF(C46&gt;100,"Tuella rahoitettu osuus ei voi olla yli 100",IF(AND(B46&gt;0,H46=""),"Pitoaika puuttuu",IF(E46&gt;H46,"Keski-ikä ei voi olla suurempi kuin pitoaika",IF(AND(B46&gt;0,E46=""),"Keski-ikä puuttuu",IF(AND(B46&gt;0,OR(H46&lt;Q46,H46&gt;R46)),"Syötetty pitoaika ei ole pitoaikavälin sisällä","OK"))))))</f>
        <v>OK</v>
      </c>
      <c r="U46">
        <v>100</v>
      </c>
    </row>
    <row r="47" spans="1:21" ht="15.75" thickBot="1" x14ac:dyDescent="0.3">
      <c r="A47" s="5" t="s">
        <v>45</v>
      </c>
      <c r="B47" s="30"/>
      <c r="C47" s="101"/>
      <c r="D47" s="32"/>
      <c r="E47" s="32"/>
      <c r="F47" s="101"/>
      <c r="G47" s="101"/>
      <c r="H47" s="105"/>
      <c r="I47" s="32"/>
      <c r="J47" s="32"/>
      <c r="K47" s="32"/>
      <c r="L47" s="32"/>
      <c r="M47" s="23"/>
      <c r="N47" s="23"/>
      <c r="O47" s="22"/>
      <c r="P47" s="22"/>
      <c r="Q47" s="23"/>
      <c r="R47" s="23"/>
      <c r="S47"/>
    </row>
    <row r="48" spans="1:21" ht="15.75" thickBot="1" x14ac:dyDescent="0.3">
      <c r="A48" s="3" t="s">
        <v>46</v>
      </c>
      <c r="B48" s="30"/>
      <c r="C48" s="101"/>
      <c r="D48" s="32"/>
      <c r="E48" s="32"/>
      <c r="F48" s="101"/>
      <c r="G48" s="101"/>
      <c r="H48" s="105"/>
      <c r="I48" s="32"/>
      <c r="J48" s="32"/>
      <c r="K48" s="32"/>
      <c r="L48" s="32"/>
      <c r="M48" s="23"/>
      <c r="N48" s="23"/>
      <c r="O48" s="22"/>
      <c r="P48" s="22"/>
      <c r="Q48" s="23"/>
      <c r="R48" s="23"/>
      <c r="S48"/>
    </row>
    <row r="49" spans="1:21" ht="15.75" thickBot="1" x14ac:dyDescent="0.3">
      <c r="A49" s="38" t="s">
        <v>47</v>
      </c>
      <c r="B49" s="60">
        <f t="shared" ref="B49:B54" si="14">F49-G49</f>
        <v>0</v>
      </c>
      <c r="C49" s="55"/>
      <c r="D49" s="49">
        <f t="shared" ref="D49:D54" si="15">B49*C49/100</f>
        <v>0</v>
      </c>
      <c r="E49" s="49">
        <f>Parametrit!$B$4-2025</f>
        <v>-1</v>
      </c>
      <c r="F49" s="55"/>
      <c r="G49" s="55"/>
      <c r="H49" s="104" t="str">
        <f>IF('Investoinnit ennen 2024'!G49&gt;0,'Investoinnit ennen 2024'!G49,"")</f>
        <v/>
      </c>
      <c r="I49" s="57">
        <f t="shared" ref="I49:I54" si="16">IF(N49="",(D49*(M49+O49))/1000,(D49*(N49+P49))/1000)</f>
        <v>0</v>
      </c>
      <c r="J49" s="49">
        <f t="shared" ref="J49:J54" si="17">IF(D49=0,0,I49*(1-E49/H49))</f>
        <v>0</v>
      </c>
      <c r="K49" s="49">
        <f t="shared" ref="K49:K54" si="18">IF(I49=0,0,I49/H49)</f>
        <v>0</v>
      </c>
      <c r="L49" s="49">
        <f t="shared" ref="L49:L54" si="19">IF(N49="",(F49*(C49/100)*(M49+O49))/1000,(F49*(C49/100)*(N49+P49)/1000))</f>
        <v>0</v>
      </c>
      <c r="M49" s="50" cm="1">
        <f t="array" ref="M49">ROUND('Investoinnit ennen 2024'!K49*(Parametrit!$B$9/Parametrit!$B$7),_xlfn.IFS('2024'!U49=100,-2,'2024'!U49=10,-1))</f>
        <v>0</v>
      </c>
      <c r="N49" s="50"/>
      <c r="O49" s="49"/>
      <c r="P49" s="49"/>
      <c r="Q49" s="52">
        <v>40</v>
      </c>
      <c r="R49" s="52">
        <v>55</v>
      </c>
      <c r="S49" s="31" t="str">
        <f t="shared" ref="S49:S54" si="20">IF(AND(B49&gt;0,C49=""),"Ilmoita tuella rahoitettu osuus",IF(C49&gt;100,"Tuella rahoitettu osuus ei voi olla yli 100",IF(AND(B49&gt;0,H49=""),"Pitoaika puuttuu",IF(E49&gt;H49,"Keski-ikä ei voi olla suurempi kuin pitoaika",IF(AND(B49&gt;0,E49=""),"Keski-ikä puuttuu",IF(AND(B49&gt;0,OR(H49&lt;Q49,H49&gt;R49)),"Syötetty pitoaika ei ole pitoaikavälin sisällä","OK"))))))</f>
        <v>OK</v>
      </c>
      <c r="U49">
        <v>100</v>
      </c>
    </row>
    <row r="50" spans="1:21" ht="15.75" thickBot="1" x14ac:dyDescent="0.3">
      <c r="A50" s="38" t="s">
        <v>48</v>
      </c>
      <c r="B50" s="60">
        <f t="shared" si="14"/>
        <v>0</v>
      </c>
      <c r="C50" s="55"/>
      <c r="D50" s="49">
        <f t="shared" si="15"/>
        <v>0</v>
      </c>
      <c r="E50" s="49">
        <f>Parametrit!$B$4-2025</f>
        <v>-1</v>
      </c>
      <c r="F50" s="55"/>
      <c r="G50" s="55"/>
      <c r="H50" s="104" t="str">
        <f>IF('Investoinnit ennen 2024'!G50&gt;0,'Investoinnit ennen 2024'!G50,"")</f>
        <v/>
      </c>
      <c r="I50" s="57">
        <f t="shared" si="16"/>
        <v>0</v>
      </c>
      <c r="J50" s="49">
        <f t="shared" si="17"/>
        <v>0</v>
      </c>
      <c r="K50" s="49">
        <f t="shared" si="18"/>
        <v>0</v>
      </c>
      <c r="L50" s="49">
        <f t="shared" si="19"/>
        <v>0</v>
      </c>
      <c r="M50" s="50" cm="1">
        <f t="array" ref="M50">ROUND('Investoinnit ennen 2024'!K50*(Parametrit!$B$9/Parametrit!$B$7),_xlfn.IFS('2024'!U50=100,-2,'2024'!U50=10,-1))</f>
        <v>0</v>
      </c>
      <c r="N50" s="50"/>
      <c r="O50" s="49"/>
      <c r="P50" s="49"/>
      <c r="Q50" s="52">
        <v>40</v>
      </c>
      <c r="R50" s="52">
        <v>55</v>
      </c>
      <c r="S50" s="31" t="str">
        <f t="shared" si="20"/>
        <v>OK</v>
      </c>
      <c r="U50">
        <v>100</v>
      </c>
    </row>
    <row r="51" spans="1:21" ht="15.75" thickBot="1" x14ac:dyDescent="0.3">
      <c r="A51" s="38" t="s">
        <v>49</v>
      </c>
      <c r="B51" s="60">
        <f t="shared" si="14"/>
        <v>0</v>
      </c>
      <c r="C51" s="55"/>
      <c r="D51" s="49">
        <f t="shared" si="15"/>
        <v>0</v>
      </c>
      <c r="E51" s="49">
        <f>Parametrit!$B$4-2025</f>
        <v>-1</v>
      </c>
      <c r="F51" s="55"/>
      <c r="G51" s="55"/>
      <c r="H51" s="104" t="str">
        <f>IF('Investoinnit ennen 2024'!G51&gt;0,'Investoinnit ennen 2024'!G51,"")</f>
        <v/>
      </c>
      <c r="I51" s="57">
        <f t="shared" si="16"/>
        <v>0</v>
      </c>
      <c r="J51" s="49">
        <f t="shared" si="17"/>
        <v>0</v>
      </c>
      <c r="K51" s="49">
        <f t="shared" si="18"/>
        <v>0</v>
      </c>
      <c r="L51" s="49">
        <f t="shared" si="19"/>
        <v>0</v>
      </c>
      <c r="M51" s="50" cm="1">
        <f t="array" ref="M51">ROUND('Investoinnit ennen 2024'!K51*(Parametrit!$B$9/Parametrit!$B$7),_xlfn.IFS('2024'!U51=100,-2,'2024'!U51=10,-1))</f>
        <v>0</v>
      </c>
      <c r="N51" s="50"/>
      <c r="O51" s="49"/>
      <c r="P51" s="49"/>
      <c r="Q51" s="52">
        <v>40</v>
      </c>
      <c r="R51" s="52">
        <v>55</v>
      </c>
      <c r="S51" s="31" t="str">
        <f t="shared" si="20"/>
        <v>OK</v>
      </c>
      <c r="U51">
        <v>100</v>
      </c>
    </row>
    <row r="52" spans="1:21" ht="15.75" thickBot="1" x14ac:dyDescent="0.3">
      <c r="A52" s="38" t="s">
        <v>50</v>
      </c>
      <c r="B52" s="60">
        <f t="shared" si="14"/>
        <v>0</v>
      </c>
      <c r="C52" s="55"/>
      <c r="D52" s="49">
        <f t="shared" si="15"/>
        <v>0</v>
      </c>
      <c r="E52" s="49">
        <f>Parametrit!$B$4-2025</f>
        <v>-1</v>
      </c>
      <c r="F52" s="55"/>
      <c r="G52" s="55"/>
      <c r="H52" s="104" t="str">
        <f>IF('Investoinnit ennen 2024'!G52&gt;0,'Investoinnit ennen 2024'!G52,"")</f>
        <v/>
      </c>
      <c r="I52" s="57">
        <f t="shared" si="16"/>
        <v>0</v>
      </c>
      <c r="J52" s="49">
        <f t="shared" si="17"/>
        <v>0</v>
      </c>
      <c r="K52" s="49">
        <f t="shared" si="18"/>
        <v>0</v>
      </c>
      <c r="L52" s="49">
        <f t="shared" si="19"/>
        <v>0</v>
      </c>
      <c r="M52" s="50" cm="1">
        <f t="array" ref="M52">ROUND('Investoinnit ennen 2024'!K52*(Parametrit!$B$9/Parametrit!$B$7),_xlfn.IFS('2024'!U52=100,-2,'2024'!U52=10,-1))</f>
        <v>0</v>
      </c>
      <c r="N52" s="50"/>
      <c r="O52" s="49"/>
      <c r="P52" s="49"/>
      <c r="Q52" s="52">
        <v>40</v>
      </c>
      <c r="R52" s="52">
        <v>55</v>
      </c>
      <c r="S52" s="31" t="str">
        <f t="shared" si="20"/>
        <v>OK</v>
      </c>
      <c r="U52">
        <v>100</v>
      </c>
    </row>
    <row r="53" spans="1:21" ht="15.75" thickBot="1" x14ac:dyDescent="0.3">
      <c r="A53" s="38" t="s">
        <v>51</v>
      </c>
      <c r="B53" s="60">
        <f t="shared" si="14"/>
        <v>0</v>
      </c>
      <c r="C53" s="55"/>
      <c r="D53" s="49">
        <f t="shared" si="15"/>
        <v>0</v>
      </c>
      <c r="E53" s="49">
        <f>Parametrit!$B$4-2025</f>
        <v>-1</v>
      </c>
      <c r="F53" s="55"/>
      <c r="G53" s="55"/>
      <c r="H53" s="104" t="str">
        <f>IF('Investoinnit ennen 2024'!G53&gt;0,'Investoinnit ennen 2024'!G53,"")</f>
        <v/>
      </c>
      <c r="I53" s="57">
        <f t="shared" si="16"/>
        <v>0</v>
      </c>
      <c r="J53" s="49">
        <f t="shared" si="17"/>
        <v>0</v>
      </c>
      <c r="K53" s="49">
        <f t="shared" si="18"/>
        <v>0</v>
      </c>
      <c r="L53" s="49">
        <f t="shared" si="19"/>
        <v>0</v>
      </c>
      <c r="M53" s="50" cm="1">
        <f t="array" ref="M53">ROUND('Investoinnit ennen 2024'!K53*(Parametrit!$B$9/Parametrit!$B$7),_xlfn.IFS('2024'!U53=100,-2,'2024'!U53=10,-1))</f>
        <v>0</v>
      </c>
      <c r="N53" s="50"/>
      <c r="O53" s="49"/>
      <c r="P53" s="49"/>
      <c r="Q53" s="52">
        <v>40</v>
      </c>
      <c r="R53" s="52">
        <v>55</v>
      </c>
      <c r="S53" s="31" t="str">
        <f t="shared" si="20"/>
        <v>OK</v>
      </c>
      <c r="U53">
        <v>100</v>
      </c>
    </row>
    <row r="54" spans="1:21" ht="15.75" thickBot="1" x14ac:dyDescent="0.3">
      <c r="A54" s="38" t="s">
        <v>52</v>
      </c>
      <c r="B54" s="60">
        <f t="shared" si="14"/>
        <v>0</v>
      </c>
      <c r="C54" s="55"/>
      <c r="D54" s="49">
        <f t="shared" si="15"/>
        <v>0</v>
      </c>
      <c r="E54" s="49">
        <f>Parametrit!$B$4-2025</f>
        <v>-1</v>
      </c>
      <c r="F54" s="55"/>
      <c r="G54" s="55"/>
      <c r="H54" s="104" t="str">
        <f>IF('Investoinnit ennen 2024'!G54&gt;0,'Investoinnit ennen 2024'!G54,"")</f>
        <v/>
      </c>
      <c r="I54" s="57">
        <f t="shared" si="16"/>
        <v>0</v>
      </c>
      <c r="J54" s="49">
        <f t="shared" si="17"/>
        <v>0</v>
      </c>
      <c r="K54" s="49">
        <f t="shared" si="18"/>
        <v>0</v>
      </c>
      <c r="L54" s="49">
        <f t="shared" si="19"/>
        <v>0</v>
      </c>
      <c r="M54" s="50" cm="1">
        <f t="array" ref="M54">ROUND('Investoinnit ennen 2024'!K54*(Parametrit!$B$9/Parametrit!$B$7),_xlfn.IFS('2024'!U54=100,-2,'2024'!U54=10,-1))</f>
        <v>0</v>
      </c>
      <c r="N54" s="50"/>
      <c r="O54" s="49"/>
      <c r="P54" s="49"/>
      <c r="Q54" s="52">
        <v>40</v>
      </c>
      <c r="R54" s="52">
        <v>55</v>
      </c>
      <c r="S54" s="31" t="str">
        <f t="shared" si="20"/>
        <v>OK</v>
      </c>
      <c r="U54">
        <v>100</v>
      </c>
    </row>
    <row r="55" spans="1:21" ht="15.75" thickBot="1" x14ac:dyDescent="0.3">
      <c r="A55" s="3" t="s">
        <v>53</v>
      </c>
      <c r="B55" s="30"/>
      <c r="C55" s="101"/>
      <c r="D55" s="32"/>
      <c r="E55" s="32"/>
      <c r="F55" s="101"/>
      <c r="G55" s="101"/>
      <c r="H55" s="105"/>
      <c r="I55" s="32"/>
      <c r="J55" s="32"/>
      <c r="K55" s="32"/>
      <c r="L55" s="32"/>
      <c r="M55" s="23"/>
      <c r="N55" s="23"/>
      <c r="O55" s="22"/>
      <c r="P55" s="22"/>
      <c r="Q55" s="23"/>
      <c r="R55" s="23"/>
      <c r="S55"/>
    </row>
    <row r="56" spans="1:21" ht="15.75" thickBot="1" x14ac:dyDescent="0.3">
      <c r="A56" s="38" t="s">
        <v>54</v>
      </c>
      <c r="B56" s="60">
        <f t="shared" ref="B56:B65" si="21">F56-G56</f>
        <v>0</v>
      </c>
      <c r="C56" s="55"/>
      <c r="D56" s="49">
        <f t="shared" ref="D56:D65" si="22">B56*C56/100</f>
        <v>0</v>
      </c>
      <c r="E56" s="49">
        <f>Parametrit!$B$4-2025</f>
        <v>-1</v>
      </c>
      <c r="F56" s="55"/>
      <c r="G56" s="55"/>
      <c r="H56" s="104" t="str">
        <f>IF('Investoinnit ennen 2024'!G56&gt;0,'Investoinnit ennen 2024'!G56,"")</f>
        <v/>
      </c>
      <c r="I56" s="57">
        <f t="shared" ref="I56:I65" si="23">IF(N56="",(D56*(M56+O56))/1000,(D56*(N56+P56))/1000)</f>
        <v>0</v>
      </c>
      <c r="J56" s="49">
        <f t="shared" ref="J56:J65" si="24">IF(D56=0,0,I56*(1-E56/H56))</f>
        <v>0</v>
      </c>
      <c r="K56" s="49">
        <f t="shared" ref="K56:K65" si="25">IF(I56=0,0,I56/H56)</f>
        <v>0</v>
      </c>
      <c r="L56" s="49">
        <f t="shared" ref="L56:L65" si="26">IF(N56="",(F56*(C56/100)*(M56+O56))/1000,(F56*(C56/100)*(N56+P56)/1000))</f>
        <v>0</v>
      </c>
      <c r="M56" s="50" cm="1">
        <f t="array" ref="M56">ROUND('Investoinnit ennen 2024'!K56*(Parametrit!$B$9/Parametrit!$B$7),_xlfn.IFS('2024'!U56=100,-2,'2024'!U56=10,-1))</f>
        <v>0</v>
      </c>
      <c r="N56" s="50"/>
      <c r="O56" s="49" cm="1">
        <f t="array" ref="O56">_xlfn.IFS($V$1=2024,'Kaivun hintavaikutus'!$B$4,$V$1=2025,'Kaivun hintavaikutus'!$B$5,$V$1=2026,'Kaivun hintavaikutus'!$B$6,$V$1=2027,'Kaivun hintavaikutus'!$B$7)</f>
        <v>0</v>
      </c>
      <c r="P56" s="49" cm="1">
        <f t="array" ref="P56">_xlfn.IFS($V$1=2024,'Kaivun hintavaikutus'!$C$4,$V$1=2025,'Kaivun hintavaikutus'!$C$5,$V$1=2026,'Kaivun hintavaikutus'!$C$6,$V$1=2027,'Kaivun hintavaikutus'!$C$7)</f>
        <v>0</v>
      </c>
      <c r="Q56" s="52">
        <v>35</v>
      </c>
      <c r="R56" s="52">
        <v>50</v>
      </c>
      <c r="S56" s="31" t="str">
        <f t="shared" ref="S56:S65" si="27">IF(AND(B56&gt;0,C56=""),"Ilmoita tuella rahoitettu osuus",IF(C56&gt;100,"Tuella rahoitettu osuus ei voi olla yli 100",IF(AND(B56&gt;0,H56=""),"Pitoaika puuttuu",IF(E56&gt;H56,"Keski-ikä ei voi olla suurempi kuin pitoaika",IF(AND(B56&gt;0,E56=""),"Keski-ikä puuttuu",IF(AND(B56&gt;0,OR(H56&lt;Q56,H56&gt;R56)),"Syötetty pitoaika ei ole pitoaikavälin sisällä",IF(AND(B56&gt;0,O56=0),"Syötä kaivun hintavaikutus Kaivun hintavaikutus -välilehdelle","OK")))))))</f>
        <v>OK</v>
      </c>
      <c r="U56">
        <v>100</v>
      </c>
    </row>
    <row r="57" spans="1:21" ht="15.75" thickBot="1" x14ac:dyDescent="0.3">
      <c r="A57" s="38" t="s">
        <v>55</v>
      </c>
      <c r="B57" s="60">
        <f t="shared" si="21"/>
        <v>0</v>
      </c>
      <c r="C57" s="55"/>
      <c r="D57" s="49">
        <f t="shared" si="22"/>
        <v>0</v>
      </c>
      <c r="E57" s="49">
        <f>Parametrit!$B$4-2025</f>
        <v>-1</v>
      </c>
      <c r="F57" s="55"/>
      <c r="G57" s="55"/>
      <c r="H57" s="104" t="str">
        <f>IF('Investoinnit ennen 2024'!G57&gt;0,'Investoinnit ennen 2024'!G57,"")</f>
        <v/>
      </c>
      <c r="I57" s="57">
        <f t="shared" si="23"/>
        <v>0</v>
      </c>
      <c r="J57" s="49">
        <f t="shared" si="24"/>
        <v>0</v>
      </c>
      <c r="K57" s="49">
        <f t="shared" si="25"/>
        <v>0</v>
      </c>
      <c r="L57" s="49">
        <f t="shared" si="26"/>
        <v>0</v>
      </c>
      <c r="M57" s="50" cm="1">
        <f t="array" ref="M57">ROUND('Investoinnit ennen 2024'!K57*(Parametrit!$B$9/Parametrit!$B$7),_xlfn.IFS('2024'!U57=100,-2,'2024'!U57=10,-1))</f>
        <v>0</v>
      </c>
      <c r="N57" s="50"/>
      <c r="O57" s="49" cm="1">
        <f t="array" ref="O57">_xlfn.IFS($V$1=2024,'Kaivun hintavaikutus'!$B$4,$V$1=2025,'Kaivun hintavaikutus'!$B$5,$V$1=2026,'Kaivun hintavaikutus'!$B$6,$V$1=2027,'Kaivun hintavaikutus'!$B$7)</f>
        <v>0</v>
      </c>
      <c r="P57" s="49" cm="1">
        <f t="array" ref="P57">_xlfn.IFS($V$1=2024,'Kaivun hintavaikutus'!$C$4,$V$1=2025,'Kaivun hintavaikutus'!$C$5,$V$1=2026,'Kaivun hintavaikutus'!$C$6,$V$1=2027,'Kaivun hintavaikutus'!$C$7)</f>
        <v>0</v>
      </c>
      <c r="Q57" s="52">
        <v>35</v>
      </c>
      <c r="R57" s="52">
        <v>50</v>
      </c>
      <c r="S57" s="31" t="str">
        <f t="shared" si="27"/>
        <v>OK</v>
      </c>
      <c r="U57">
        <v>100</v>
      </c>
    </row>
    <row r="58" spans="1:21" ht="15.75" thickBot="1" x14ac:dyDescent="0.3">
      <c r="A58" s="38" t="s">
        <v>56</v>
      </c>
      <c r="B58" s="60">
        <f t="shared" si="21"/>
        <v>0</v>
      </c>
      <c r="C58" s="55"/>
      <c r="D58" s="49">
        <f t="shared" si="22"/>
        <v>0</v>
      </c>
      <c r="E58" s="49">
        <f>Parametrit!$B$4-2025</f>
        <v>-1</v>
      </c>
      <c r="F58" s="55"/>
      <c r="G58" s="55"/>
      <c r="H58" s="104" t="str">
        <f>IF('Investoinnit ennen 2024'!G58&gt;0,'Investoinnit ennen 2024'!G58,"")</f>
        <v/>
      </c>
      <c r="I58" s="57">
        <f t="shared" si="23"/>
        <v>0</v>
      </c>
      <c r="J58" s="49">
        <f t="shared" si="24"/>
        <v>0</v>
      </c>
      <c r="K58" s="49">
        <f t="shared" si="25"/>
        <v>0</v>
      </c>
      <c r="L58" s="49">
        <f t="shared" si="26"/>
        <v>0</v>
      </c>
      <c r="M58" s="50" cm="1">
        <f t="array" ref="M58">ROUND('Investoinnit ennen 2024'!K58*(Parametrit!$B$9/Parametrit!$B$7),_xlfn.IFS('2024'!U58=100,-2,'2024'!U58=10,-1))</f>
        <v>0</v>
      </c>
      <c r="N58" s="50"/>
      <c r="O58" s="49" cm="1">
        <f t="array" ref="O58">_xlfn.IFS($V$1=2024,'Kaivun hintavaikutus'!$B$4,$V$1=2025,'Kaivun hintavaikutus'!$B$5,$V$1=2026,'Kaivun hintavaikutus'!$B$6,$V$1=2027,'Kaivun hintavaikutus'!$B$7)</f>
        <v>0</v>
      </c>
      <c r="P58" s="49" cm="1">
        <f t="array" ref="P58">_xlfn.IFS($V$1=2024,'Kaivun hintavaikutus'!$C$4,$V$1=2025,'Kaivun hintavaikutus'!$C$5,$V$1=2026,'Kaivun hintavaikutus'!$C$6,$V$1=2027,'Kaivun hintavaikutus'!$C$7)</f>
        <v>0</v>
      </c>
      <c r="Q58" s="52">
        <v>35</v>
      </c>
      <c r="R58" s="52">
        <v>50</v>
      </c>
      <c r="S58" s="31" t="str">
        <f t="shared" si="27"/>
        <v>OK</v>
      </c>
      <c r="U58">
        <v>100</v>
      </c>
    </row>
    <row r="59" spans="1:21" ht="15.75" thickBot="1" x14ac:dyDescent="0.3">
      <c r="A59" s="38" t="s">
        <v>57</v>
      </c>
      <c r="B59" s="60">
        <f t="shared" si="21"/>
        <v>0</v>
      </c>
      <c r="C59" s="55"/>
      <c r="D59" s="49">
        <f t="shared" si="22"/>
        <v>0</v>
      </c>
      <c r="E59" s="49">
        <f>Parametrit!$B$4-2025</f>
        <v>-1</v>
      </c>
      <c r="F59" s="55"/>
      <c r="G59" s="55"/>
      <c r="H59" s="104" t="str">
        <f>IF('Investoinnit ennen 2024'!G59&gt;0,'Investoinnit ennen 2024'!G59,"")</f>
        <v/>
      </c>
      <c r="I59" s="57">
        <f t="shared" si="23"/>
        <v>0</v>
      </c>
      <c r="J59" s="49">
        <f t="shared" si="24"/>
        <v>0</v>
      </c>
      <c r="K59" s="49">
        <f t="shared" si="25"/>
        <v>0</v>
      </c>
      <c r="L59" s="49">
        <f t="shared" si="26"/>
        <v>0</v>
      </c>
      <c r="M59" s="50" cm="1">
        <f t="array" ref="M59">ROUND('Investoinnit ennen 2024'!K59*(Parametrit!$B$9/Parametrit!$B$7),_xlfn.IFS('2024'!U59=100,-2,'2024'!U59=10,-1))</f>
        <v>0</v>
      </c>
      <c r="N59" s="50"/>
      <c r="O59" s="49" cm="1">
        <f t="array" ref="O59">_xlfn.IFS($V$1=2024,'Kaivun hintavaikutus'!$B$4,$V$1=2025,'Kaivun hintavaikutus'!$B$5,$V$1=2026,'Kaivun hintavaikutus'!$B$6,$V$1=2027,'Kaivun hintavaikutus'!$B$7)</f>
        <v>0</v>
      </c>
      <c r="P59" s="49" cm="1">
        <f t="array" ref="P59">_xlfn.IFS($V$1=2024,'Kaivun hintavaikutus'!$C$4,$V$1=2025,'Kaivun hintavaikutus'!$C$5,$V$1=2026,'Kaivun hintavaikutus'!$C$6,$V$1=2027,'Kaivun hintavaikutus'!$C$7)</f>
        <v>0</v>
      </c>
      <c r="Q59" s="52">
        <v>35</v>
      </c>
      <c r="R59" s="52">
        <v>50</v>
      </c>
      <c r="S59" s="31" t="str">
        <f t="shared" si="27"/>
        <v>OK</v>
      </c>
      <c r="U59">
        <v>100</v>
      </c>
    </row>
    <row r="60" spans="1:21" ht="15.75" thickBot="1" x14ac:dyDescent="0.3">
      <c r="A60" s="38" t="s">
        <v>58</v>
      </c>
      <c r="B60" s="60">
        <f t="shared" si="21"/>
        <v>0</v>
      </c>
      <c r="C60" s="55"/>
      <c r="D60" s="49">
        <f t="shared" si="22"/>
        <v>0</v>
      </c>
      <c r="E60" s="49">
        <f>Parametrit!$B$4-2025</f>
        <v>-1</v>
      </c>
      <c r="F60" s="55"/>
      <c r="G60" s="55"/>
      <c r="H60" s="104" t="str">
        <f>IF('Investoinnit ennen 2024'!G60&gt;0,'Investoinnit ennen 2024'!G60,"")</f>
        <v/>
      </c>
      <c r="I60" s="57">
        <f t="shared" si="23"/>
        <v>0</v>
      </c>
      <c r="J60" s="49">
        <f t="shared" si="24"/>
        <v>0</v>
      </c>
      <c r="K60" s="49">
        <f t="shared" si="25"/>
        <v>0</v>
      </c>
      <c r="L60" s="49">
        <f t="shared" si="26"/>
        <v>0</v>
      </c>
      <c r="M60" s="50" cm="1">
        <f t="array" ref="M60">ROUND('Investoinnit ennen 2024'!K60*(Parametrit!$B$9/Parametrit!$B$7),_xlfn.IFS('2024'!U60=100,-2,'2024'!U60=10,-1))</f>
        <v>0</v>
      </c>
      <c r="N60" s="50"/>
      <c r="O60" s="49" cm="1">
        <f t="array" ref="O60">_xlfn.IFS($V$1=2024,'Kaivun hintavaikutus'!$B$4,$V$1=2025,'Kaivun hintavaikutus'!$B$5,$V$1=2026,'Kaivun hintavaikutus'!$B$6,$V$1=2027,'Kaivun hintavaikutus'!$B$7)</f>
        <v>0</v>
      </c>
      <c r="P60" s="49" cm="1">
        <f t="array" ref="P60">_xlfn.IFS($V$1=2024,'Kaivun hintavaikutus'!$C$4,$V$1=2025,'Kaivun hintavaikutus'!$C$5,$V$1=2026,'Kaivun hintavaikutus'!$C$6,$V$1=2027,'Kaivun hintavaikutus'!$C$7)</f>
        <v>0</v>
      </c>
      <c r="Q60" s="52">
        <v>35</v>
      </c>
      <c r="R60" s="52">
        <v>50</v>
      </c>
      <c r="S60" s="31" t="str">
        <f t="shared" si="27"/>
        <v>OK</v>
      </c>
      <c r="U60">
        <v>100</v>
      </c>
    </row>
    <row r="61" spans="1:21" ht="15.75" thickBot="1" x14ac:dyDescent="0.3">
      <c r="A61" s="38" t="s">
        <v>59</v>
      </c>
      <c r="B61" s="60">
        <f t="shared" si="21"/>
        <v>0</v>
      </c>
      <c r="C61" s="55"/>
      <c r="D61" s="49">
        <f t="shared" si="22"/>
        <v>0</v>
      </c>
      <c r="E61" s="49">
        <f>Parametrit!$B$4-2025</f>
        <v>-1</v>
      </c>
      <c r="F61" s="55"/>
      <c r="G61" s="55"/>
      <c r="H61" s="104" t="str">
        <f>IF('Investoinnit ennen 2024'!G61&gt;0,'Investoinnit ennen 2024'!G61,"")</f>
        <v/>
      </c>
      <c r="I61" s="57">
        <f t="shared" si="23"/>
        <v>0</v>
      </c>
      <c r="J61" s="49">
        <f t="shared" si="24"/>
        <v>0</v>
      </c>
      <c r="K61" s="49">
        <f t="shared" si="25"/>
        <v>0</v>
      </c>
      <c r="L61" s="49">
        <f t="shared" si="26"/>
        <v>0</v>
      </c>
      <c r="M61" s="50" cm="1">
        <f t="array" ref="M61">ROUND('Investoinnit ennen 2024'!K61*(Parametrit!$B$9/Parametrit!$B$7),_xlfn.IFS('2024'!U61=100,-2,'2024'!U61=10,-1))</f>
        <v>0</v>
      </c>
      <c r="N61" s="50"/>
      <c r="O61" s="49" cm="1">
        <f t="array" ref="O61">_xlfn.IFS($V$1=2024,'Kaivun hintavaikutus'!$B$4,$V$1=2025,'Kaivun hintavaikutus'!$B$5,$V$1=2026,'Kaivun hintavaikutus'!$B$6,$V$1=2027,'Kaivun hintavaikutus'!$B$7)</f>
        <v>0</v>
      </c>
      <c r="P61" s="49" cm="1">
        <f t="array" ref="P61">_xlfn.IFS($V$1=2024,'Kaivun hintavaikutus'!$C$4,$V$1=2025,'Kaivun hintavaikutus'!$C$5,$V$1=2026,'Kaivun hintavaikutus'!$C$6,$V$1=2027,'Kaivun hintavaikutus'!$C$7)</f>
        <v>0</v>
      </c>
      <c r="Q61" s="52">
        <v>35</v>
      </c>
      <c r="R61" s="52">
        <v>50</v>
      </c>
      <c r="S61" s="31" t="str">
        <f t="shared" si="27"/>
        <v>OK</v>
      </c>
      <c r="U61">
        <v>100</v>
      </c>
    </row>
    <row r="62" spans="1:21" ht="15.75" thickBot="1" x14ac:dyDescent="0.3">
      <c r="A62" s="38" t="s">
        <v>60</v>
      </c>
      <c r="B62" s="60">
        <f t="shared" si="21"/>
        <v>0</v>
      </c>
      <c r="C62" s="55"/>
      <c r="D62" s="49">
        <f t="shared" si="22"/>
        <v>0</v>
      </c>
      <c r="E62" s="49">
        <f>Parametrit!$B$4-2025</f>
        <v>-1</v>
      </c>
      <c r="F62" s="55"/>
      <c r="G62" s="55"/>
      <c r="H62" s="104" t="str">
        <f>IF('Investoinnit ennen 2024'!G62&gt;0,'Investoinnit ennen 2024'!G62,"")</f>
        <v/>
      </c>
      <c r="I62" s="57">
        <f t="shared" si="23"/>
        <v>0</v>
      </c>
      <c r="J62" s="49">
        <f t="shared" si="24"/>
        <v>0</v>
      </c>
      <c r="K62" s="49">
        <f t="shared" si="25"/>
        <v>0</v>
      </c>
      <c r="L62" s="49">
        <f t="shared" si="26"/>
        <v>0</v>
      </c>
      <c r="M62" s="50" cm="1">
        <f t="array" ref="M62">ROUND('Investoinnit ennen 2024'!K62*(Parametrit!$B$9/Parametrit!$B$7),_xlfn.IFS('2024'!U62=100,-2,'2024'!U62=10,-1))</f>
        <v>0</v>
      </c>
      <c r="N62" s="50"/>
      <c r="O62" s="49" cm="1">
        <f t="array" ref="O62">_xlfn.IFS($V$1=2024,'Kaivun hintavaikutus'!$B$4,$V$1=2025,'Kaivun hintavaikutus'!$B$5,$V$1=2026,'Kaivun hintavaikutus'!$B$6,$V$1=2027,'Kaivun hintavaikutus'!$B$7)</f>
        <v>0</v>
      </c>
      <c r="P62" s="49" cm="1">
        <f t="array" ref="P62">_xlfn.IFS($V$1=2024,'Kaivun hintavaikutus'!$C$4,$V$1=2025,'Kaivun hintavaikutus'!$C$5,$V$1=2026,'Kaivun hintavaikutus'!$C$6,$V$1=2027,'Kaivun hintavaikutus'!$C$7)</f>
        <v>0</v>
      </c>
      <c r="Q62" s="52">
        <v>35</v>
      </c>
      <c r="R62" s="52">
        <v>50</v>
      </c>
      <c r="S62" s="31" t="str">
        <f t="shared" si="27"/>
        <v>OK</v>
      </c>
      <c r="U62">
        <v>100</v>
      </c>
    </row>
    <row r="63" spans="1:21" ht="15.75" thickBot="1" x14ac:dyDescent="0.3">
      <c r="A63" s="38" t="s">
        <v>61</v>
      </c>
      <c r="B63" s="60">
        <f t="shared" si="21"/>
        <v>0</v>
      </c>
      <c r="C63" s="55"/>
      <c r="D63" s="49">
        <f t="shared" si="22"/>
        <v>0</v>
      </c>
      <c r="E63" s="49">
        <f>Parametrit!$B$4-2025</f>
        <v>-1</v>
      </c>
      <c r="F63" s="55"/>
      <c r="G63" s="55"/>
      <c r="H63" s="104" t="str">
        <f>IF('Investoinnit ennen 2024'!G63&gt;0,'Investoinnit ennen 2024'!G63,"")</f>
        <v/>
      </c>
      <c r="I63" s="57">
        <f t="shared" si="23"/>
        <v>0</v>
      </c>
      <c r="J63" s="49">
        <f t="shared" si="24"/>
        <v>0</v>
      </c>
      <c r="K63" s="49">
        <f t="shared" si="25"/>
        <v>0</v>
      </c>
      <c r="L63" s="49">
        <f t="shared" si="26"/>
        <v>0</v>
      </c>
      <c r="M63" s="50" cm="1">
        <f t="array" ref="M63">ROUND('Investoinnit ennen 2024'!K63*(Parametrit!$B$9/Parametrit!$B$7),_xlfn.IFS('2024'!U63=100,-2,'2024'!U63=10,-1))</f>
        <v>0</v>
      </c>
      <c r="N63" s="50"/>
      <c r="O63" s="49" cm="1">
        <f t="array" ref="O63">_xlfn.IFS($V$1=2024,'Kaivun hintavaikutus'!$B$4,$V$1=2025,'Kaivun hintavaikutus'!$B$5,$V$1=2026,'Kaivun hintavaikutus'!$B$6,$V$1=2027,'Kaivun hintavaikutus'!$B$7)</f>
        <v>0</v>
      </c>
      <c r="P63" s="49" cm="1">
        <f t="array" ref="P63">_xlfn.IFS($V$1=2024,'Kaivun hintavaikutus'!$C$4,$V$1=2025,'Kaivun hintavaikutus'!$C$5,$V$1=2026,'Kaivun hintavaikutus'!$C$6,$V$1=2027,'Kaivun hintavaikutus'!$C$7)</f>
        <v>0</v>
      </c>
      <c r="Q63" s="52">
        <v>35</v>
      </c>
      <c r="R63" s="52">
        <v>50</v>
      </c>
      <c r="S63" s="31" t="str">
        <f t="shared" si="27"/>
        <v>OK</v>
      </c>
      <c r="U63">
        <v>100</v>
      </c>
    </row>
    <row r="64" spans="1:21" ht="15.75" thickBot="1" x14ac:dyDescent="0.3">
      <c r="A64" s="38" t="s">
        <v>62</v>
      </c>
      <c r="B64" s="60">
        <f t="shared" si="21"/>
        <v>0</v>
      </c>
      <c r="C64" s="55"/>
      <c r="D64" s="49">
        <f t="shared" si="22"/>
        <v>0</v>
      </c>
      <c r="E64" s="49">
        <f>Parametrit!$B$4-2025</f>
        <v>-1</v>
      </c>
      <c r="F64" s="55"/>
      <c r="G64" s="55"/>
      <c r="H64" s="104" t="str">
        <f>IF('Investoinnit ennen 2024'!G64&gt;0,'Investoinnit ennen 2024'!G64,"")</f>
        <v/>
      </c>
      <c r="I64" s="57">
        <f t="shared" si="23"/>
        <v>0</v>
      </c>
      <c r="J64" s="49">
        <f t="shared" si="24"/>
        <v>0</v>
      </c>
      <c r="K64" s="49">
        <f t="shared" si="25"/>
        <v>0</v>
      </c>
      <c r="L64" s="49">
        <f t="shared" si="26"/>
        <v>0</v>
      </c>
      <c r="M64" s="50" cm="1">
        <f t="array" ref="M64">ROUND('Investoinnit ennen 2024'!K64*(Parametrit!$B$9/Parametrit!$B$7),_xlfn.IFS('2024'!U64=100,-2,'2024'!U64=10,-1))</f>
        <v>0</v>
      </c>
      <c r="N64" s="50"/>
      <c r="O64" s="49" cm="1">
        <f t="array" ref="O64">_xlfn.IFS($V$1=2024,'Kaivun hintavaikutus'!$B$4,$V$1=2025,'Kaivun hintavaikutus'!$B$5,$V$1=2026,'Kaivun hintavaikutus'!$B$6,$V$1=2027,'Kaivun hintavaikutus'!$B$7)</f>
        <v>0</v>
      </c>
      <c r="P64" s="49" cm="1">
        <f t="array" ref="P64">_xlfn.IFS($V$1=2024,'Kaivun hintavaikutus'!$C$4,$V$1=2025,'Kaivun hintavaikutus'!$C$5,$V$1=2026,'Kaivun hintavaikutus'!$C$6,$V$1=2027,'Kaivun hintavaikutus'!$C$7)</f>
        <v>0</v>
      </c>
      <c r="Q64" s="52">
        <v>35</v>
      </c>
      <c r="R64" s="52">
        <v>50</v>
      </c>
      <c r="S64" s="31" t="str">
        <f t="shared" si="27"/>
        <v>OK</v>
      </c>
      <c r="U64">
        <v>100</v>
      </c>
    </row>
    <row r="65" spans="1:21" ht="15.75" thickBot="1" x14ac:dyDescent="0.3">
      <c r="A65" s="38" t="s">
        <v>63</v>
      </c>
      <c r="B65" s="60">
        <f t="shared" si="21"/>
        <v>0</v>
      </c>
      <c r="C65" s="55"/>
      <c r="D65" s="49">
        <f t="shared" si="22"/>
        <v>0</v>
      </c>
      <c r="E65" s="49">
        <f>Parametrit!$B$4-2025</f>
        <v>-1</v>
      </c>
      <c r="F65" s="55"/>
      <c r="G65" s="55"/>
      <c r="H65" s="104" t="str">
        <f>IF('Investoinnit ennen 2024'!G65&gt;0,'Investoinnit ennen 2024'!G65,"")</f>
        <v/>
      </c>
      <c r="I65" s="57">
        <f t="shared" si="23"/>
        <v>0</v>
      </c>
      <c r="J65" s="49">
        <f t="shared" si="24"/>
        <v>0</v>
      </c>
      <c r="K65" s="49">
        <f t="shared" si="25"/>
        <v>0</v>
      </c>
      <c r="L65" s="49">
        <f t="shared" si="26"/>
        <v>0</v>
      </c>
      <c r="M65" s="50" cm="1">
        <f t="array" ref="M65">ROUND('Investoinnit ennen 2024'!K65*(Parametrit!$B$9/Parametrit!$B$7),_xlfn.IFS('2024'!U65=100,-2,'2024'!U65=10,-1))</f>
        <v>0</v>
      </c>
      <c r="N65" s="50"/>
      <c r="O65" s="49" cm="1">
        <f t="array" ref="O65">_xlfn.IFS($V$1=2024,'Kaivun hintavaikutus'!$B$4,$V$1=2025,'Kaivun hintavaikutus'!$B$5,$V$1=2026,'Kaivun hintavaikutus'!$B$6,$V$1=2027,'Kaivun hintavaikutus'!$B$7)</f>
        <v>0</v>
      </c>
      <c r="P65" s="49" cm="1">
        <f t="array" ref="P65">_xlfn.IFS($V$1=2024,'Kaivun hintavaikutus'!$C$4,$V$1=2025,'Kaivun hintavaikutus'!$C$5,$V$1=2026,'Kaivun hintavaikutus'!$C$6,$V$1=2027,'Kaivun hintavaikutus'!$C$7)</f>
        <v>0</v>
      </c>
      <c r="Q65" s="52">
        <v>35</v>
      </c>
      <c r="R65" s="52">
        <v>50</v>
      </c>
      <c r="S65" s="31" t="str">
        <f t="shared" si="27"/>
        <v>OK</v>
      </c>
      <c r="U65">
        <v>100</v>
      </c>
    </row>
    <row r="66" spans="1:21" ht="15.75" thickBot="1" x14ac:dyDescent="0.3">
      <c r="A66" s="3" t="s">
        <v>64</v>
      </c>
      <c r="B66" s="30"/>
      <c r="C66" s="101"/>
      <c r="D66" s="32"/>
      <c r="E66" s="32"/>
      <c r="F66" s="101"/>
      <c r="G66" s="101"/>
      <c r="H66" s="105"/>
      <c r="I66" s="32"/>
      <c r="J66" s="32"/>
      <c r="K66" s="32"/>
      <c r="L66" s="32"/>
      <c r="M66" s="23"/>
      <c r="N66" s="23"/>
      <c r="O66" s="22"/>
      <c r="P66" s="22"/>
      <c r="Q66" s="23"/>
      <c r="R66" s="23"/>
      <c r="S66"/>
    </row>
    <row r="67" spans="1:21" ht="15.75" thickBot="1" x14ac:dyDescent="0.3">
      <c r="A67" s="38" t="s">
        <v>65</v>
      </c>
      <c r="B67" s="60">
        <f t="shared" ref="B67:B82" si="28">F67-G67</f>
        <v>0</v>
      </c>
      <c r="C67" s="55"/>
      <c r="D67" s="49">
        <f t="shared" ref="D67:D82" si="29">B67*C67/100</f>
        <v>0</v>
      </c>
      <c r="E67" s="49">
        <f>Parametrit!$B$4-2025</f>
        <v>-1</v>
      </c>
      <c r="F67" s="55"/>
      <c r="G67" s="55"/>
      <c r="H67" s="104" t="str">
        <f>IF('Investoinnit ennen 2024'!G67&gt;0,'Investoinnit ennen 2024'!G67,"")</f>
        <v/>
      </c>
      <c r="I67" s="57">
        <f t="shared" ref="I67:I82" si="30">IF(N67="",(D67*(M67+O67))/1000,(D67*(N67+P67))/1000)</f>
        <v>0</v>
      </c>
      <c r="J67" s="49">
        <f t="shared" ref="J67:J82" si="31">IF(D67=0,0,I67*(1-E67/H67))</f>
        <v>0</v>
      </c>
      <c r="K67" s="49">
        <f t="shared" ref="K67:K82" si="32">IF(I67=0,0,I67/H67)</f>
        <v>0</v>
      </c>
      <c r="L67" s="49">
        <f t="shared" ref="L67:L82" si="33">IF(N67="",(F67*(C67/100)*(M67+O67))/1000,(F67*(C67/100)*(N67+P67)/1000))</f>
        <v>0</v>
      </c>
      <c r="M67" s="50" cm="1">
        <f t="array" ref="M67">ROUND('Investoinnit ennen 2024'!K67*(Parametrit!$B$9/Parametrit!$B$7),_xlfn.IFS('2024'!U67=100,-2,'2024'!U67=10,-1))</f>
        <v>0</v>
      </c>
      <c r="N67" s="50"/>
      <c r="O67" s="49"/>
      <c r="P67" s="49"/>
      <c r="Q67" s="52">
        <v>35</v>
      </c>
      <c r="R67" s="52">
        <v>50</v>
      </c>
      <c r="S67" s="31" t="str">
        <f t="shared" ref="S67:S82" si="34">IF(AND(B67&gt;0,C67=""),"Ilmoita tuella rahoitettu osuus",IF(C67&gt;100,"Tuella rahoitettu osuus ei voi olla yli 100",IF(AND(B67&gt;0,H67=""),"Pitoaika puuttuu",IF(E67&gt;H67,"Keski-ikä ei voi olla suurempi kuin pitoaika",IF(AND(B67&gt;0,E67=""),"Keski-ikä puuttuu",IF(AND(B67&gt;0,OR(H67&lt;Q67,H67&gt;R67)),"Syötetty pitoaika ei ole pitoaikavälin sisällä","OK"))))))</f>
        <v>OK</v>
      </c>
      <c r="U67">
        <v>100</v>
      </c>
    </row>
    <row r="68" spans="1:21" ht="15.75" thickBot="1" x14ac:dyDescent="0.3">
      <c r="A68" s="38" t="s">
        <v>66</v>
      </c>
      <c r="B68" s="60">
        <f t="shared" si="28"/>
        <v>0</v>
      </c>
      <c r="C68" s="55"/>
      <c r="D68" s="49">
        <f t="shared" si="29"/>
        <v>0</v>
      </c>
      <c r="E68" s="49">
        <f>Parametrit!$B$4-2025</f>
        <v>-1</v>
      </c>
      <c r="F68" s="55"/>
      <c r="G68" s="55"/>
      <c r="H68" s="104" t="str">
        <f>IF('Investoinnit ennen 2024'!G68&gt;0,'Investoinnit ennen 2024'!G68,"")</f>
        <v/>
      </c>
      <c r="I68" s="57">
        <f t="shared" si="30"/>
        <v>0</v>
      </c>
      <c r="J68" s="49">
        <f t="shared" si="31"/>
        <v>0</v>
      </c>
      <c r="K68" s="49">
        <f t="shared" si="32"/>
        <v>0</v>
      </c>
      <c r="L68" s="49">
        <f t="shared" si="33"/>
        <v>0</v>
      </c>
      <c r="M68" s="50" cm="1">
        <f t="array" ref="M68">ROUND('Investoinnit ennen 2024'!K68*(Parametrit!$B$9/Parametrit!$B$7),_xlfn.IFS('2024'!U68=100,-2,'2024'!U68=10,-1))</f>
        <v>0</v>
      </c>
      <c r="N68" s="50"/>
      <c r="O68" s="49"/>
      <c r="P68" s="49"/>
      <c r="Q68" s="52">
        <v>35</v>
      </c>
      <c r="R68" s="52">
        <v>50</v>
      </c>
      <c r="S68" s="31" t="str">
        <f t="shared" si="34"/>
        <v>OK</v>
      </c>
      <c r="U68">
        <v>100</v>
      </c>
    </row>
    <row r="69" spans="1:21" ht="15.75" thickBot="1" x14ac:dyDescent="0.3">
      <c r="A69" s="38" t="s">
        <v>67</v>
      </c>
      <c r="B69" s="60">
        <f t="shared" si="28"/>
        <v>0</v>
      </c>
      <c r="C69" s="55"/>
      <c r="D69" s="49">
        <f t="shared" si="29"/>
        <v>0</v>
      </c>
      <c r="E69" s="49">
        <f>Parametrit!$B$4-2025</f>
        <v>-1</v>
      </c>
      <c r="F69" s="55"/>
      <c r="G69" s="55"/>
      <c r="H69" s="104" t="str">
        <f>IF('Investoinnit ennen 2024'!G69&gt;0,'Investoinnit ennen 2024'!G69,"")</f>
        <v/>
      </c>
      <c r="I69" s="57">
        <f t="shared" si="30"/>
        <v>0</v>
      </c>
      <c r="J69" s="49">
        <f t="shared" si="31"/>
        <v>0</v>
      </c>
      <c r="K69" s="49">
        <f t="shared" si="32"/>
        <v>0</v>
      </c>
      <c r="L69" s="49">
        <f t="shared" si="33"/>
        <v>0</v>
      </c>
      <c r="M69" s="50" cm="1">
        <f t="array" ref="M69">ROUND('Investoinnit ennen 2024'!K69*(Parametrit!$B$9/Parametrit!$B$7),_xlfn.IFS('2024'!U69=100,-2,'2024'!U69=10,-1))</f>
        <v>0</v>
      </c>
      <c r="N69" s="50"/>
      <c r="O69" s="49"/>
      <c r="P69" s="49"/>
      <c r="Q69" s="52">
        <v>35</v>
      </c>
      <c r="R69" s="52">
        <v>50</v>
      </c>
      <c r="S69" s="31" t="str">
        <f t="shared" si="34"/>
        <v>OK</v>
      </c>
      <c r="U69">
        <v>100</v>
      </c>
    </row>
    <row r="70" spans="1:21" ht="15.75" thickBot="1" x14ac:dyDescent="0.3">
      <c r="A70" s="38" t="s">
        <v>68</v>
      </c>
      <c r="B70" s="60">
        <f t="shared" si="28"/>
        <v>0</v>
      </c>
      <c r="C70" s="55"/>
      <c r="D70" s="49">
        <f t="shared" si="29"/>
        <v>0</v>
      </c>
      <c r="E70" s="49">
        <f>Parametrit!$B$4-2025</f>
        <v>-1</v>
      </c>
      <c r="F70" s="55"/>
      <c r="G70" s="55"/>
      <c r="H70" s="104" t="str">
        <f>IF('Investoinnit ennen 2024'!G70&gt;0,'Investoinnit ennen 2024'!G70,"")</f>
        <v/>
      </c>
      <c r="I70" s="57">
        <f t="shared" si="30"/>
        <v>0</v>
      </c>
      <c r="J70" s="49">
        <f t="shared" si="31"/>
        <v>0</v>
      </c>
      <c r="K70" s="49">
        <f t="shared" si="32"/>
        <v>0</v>
      </c>
      <c r="L70" s="49">
        <f t="shared" si="33"/>
        <v>0</v>
      </c>
      <c r="M70" s="50" cm="1">
        <f t="array" ref="M70">ROUND('Investoinnit ennen 2024'!K70*(Parametrit!$B$9/Parametrit!$B$7),_xlfn.IFS('2024'!U70=100,-2,'2024'!U70=10,-1))</f>
        <v>0</v>
      </c>
      <c r="N70" s="50"/>
      <c r="O70" s="49"/>
      <c r="P70" s="49"/>
      <c r="Q70" s="52">
        <v>35</v>
      </c>
      <c r="R70" s="52">
        <v>50</v>
      </c>
      <c r="S70" s="31" t="str">
        <f t="shared" si="34"/>
        <v>OK</v>
      </c>
      <c r="U70">
        <v>100</v>
      </c>
    </row>
    <row r="71" spans="1:21" ht="15.75" thickBot="1" x14ac:dyDescent="0.3">
      <c r="A71" s="38" t="s">
        <v>69</v>
      </c>
      <c r="B71" s="60">
        <f t="shared" si="28"/>
        <v>0</v>
      </c>
      <c r="C71" s="55"/>
      <c r="D71" s="49">
        <f t="shared" si="29"/>
        <v>0</v>
      </c>
      <c r="E71" s="49">
        <f>Parametrit!$B$4-2025</f>
        <v>-1</v>
      </c>
      <c r="F71" s="55"/>
      <c r="G71" s="55"/>
      <c r="H71" s="104" t="str">
        <f>IF('Investoinnit ennen 2024'!G71&gt;0,'Investoinnit ennen 2024'!G71,"")</f>
        <v/>
      </c>
      <c r="I71" s="57">
        <f t="shared" si="30"/>
        <v>0</v>
      </c>
      <c r="J71" s="49">
        <f t="shared" si="31"/>
        <v>0</v>
      </c>
      <c r="K71" s="49">
        <f t="shared" si="32"/>
        <v>0</v>
      </c>
      <c r="L71" s="49">
        <f t="shared" si="33"/>
        <v>0</v>
      </c>
      <c r="M71" s="50" cm="1">
        <f t="array" ref="M71">ROUND('Investoinnit ennen 2024'!K71*(Parametrit!$B$9/Parametrit!$B$7),_xlfn.IFS('2024'!U71=100,-2,'2024'!U71=10,-1))</f>
        <v>0</v>
      </c>
      <c r="N71" s="50"/>
      <c r="O71" s="49"/>
      <c r="P71" s="49"/>
      <c r="Q71" s="52">
        <v>35</v>
      </c>
      <c r="R71" s="52">
        <v>50</v>
      </c>
      <c r="S71" s="31" t="str">
        <f t="shared" si="34"/>
        <v>OK</v>
      </c>
      <c r="U71">
        <v>100</v>
      </c>
    </row>
    <row r="72" spans="1:21" ht="15.75" thickBot="1" x14ac:dyDescent="0.3">
      <c r="A72" s="38" t="s">
        <v>70</v>
      </c>
      <c r="B72" s="60">
        <f t="shared" si="28"/>
        <v>0</v>
      </c>
      <c r="C72" s="55"/>
      <c r="D72" s="49">
        <f t="shared" si="29"/>
        <v>0</v>
      </c>
      <c r="E72" s="49">
        <f>Parametrit!$B$4-2025</f>
        <v>-1</v>
      </c>
      <c r="F72" s="55"/>
      <c r="G72" s="55"/>
      <c r="H72" s="104" t="str">
        <f>IF('Investoinnit ennen 2024'!G72&gt;0,'Investoinnit ennen 2024'!G72,"")</f>
        <v/>
      </c>
      <c r="I72" s="57">
        <f t="shared" si="30"/>
        <v>0</v>
      </c>
      <c r="J72" s="49">
        <f t="shared" si="31"/>
        <v>0</v>
      </c>
      <c r="K72" s="49">
        <f t="shared" si="32"/>
        <v>0</v>
      </c>
      <c r="L72" s="49">
        <f t="shared" si="33"/>
        <v>0</v>
      </c>
      <c r="M72" s="50" cm="1">
        <f t="array" ref="M72">ROUND('Investoinnit ennen 2024'!K72*(Parametrit!$B$9/Parametrit!$B$7),_xlfn.IFS('2024'!U72=100,-2,'2024'!U72=10,-1))</f>
        <v>0</v>
      </c>
      <c r="N72" s="50"/>
      <c r="O72" s="49"/>
      <c r="P72" s="49"/>
      <c r="Q72" s="52">
        <v>35</v>
      </c>
      <c r="R72" s="52">
        <v>50</v>
      </c>
      <c r="S72" s="31" t="str">
        <f t="shared" si="34"/>
        <v>OK</v>
      </c>
      <c r="U72">
        <v>100</v>
      </c>
    </row>
    <row r="73" spans="1:21" ht="15.75" thickBot="1" x14ac:dyDescent="0.3">
      <c r="A73" s="38" t="s">
        <v>71</v>
      </c>
      <c r="B73" s="60">
        <f t="shared" si="28"/>
        <v>0</v>
      </c>
      <c r="C73" s="55"/>
      <c r="D73" s="49">
        <f t="shared" si="29"/>
        <v>0</v>
      </c>
      <c r="E73" s="49">
        <f>Parametrit!$B$4-2025</f>
        <v>-1</v>
      </c>
      <c r="F73" s="55"/>
      <c r="G73" s="55"/>
      <c r="H73" s="104" t="str">
        <f>IF('Investoinnit ennen 2024'!G73&gt;0,'Investoinnit ennen 2024'!G73,"")</f>
        <v/>
      </c>
      <c r="I73" s="57">
        <f t="shared" si="30"/>
        <v>0</v>
      </c>
      <c r="J73" s="49">
        <f t="shared" si="31"/>
        <v>0</v>
      </c>
      <c r="K73" s="49">
        <f t="shared" si="32"/>
        <v>0</v>
      </c>
      <c r="L73" s="49">
        <f t="shared" si="33"/>
        <v>0</v>
      </c>
      <c r="M73" s="50" cm="1">
        <f t="array" ref="M73">ROUND('Investoinnit ennen 2024'!K73*(Parametrit!$B$9/Parametrit!$B$7),_xlfn.IFS('2024'!U73=100,-2,'2024'!U73=10,-1))</f>
        <v>0</v>
      </c>
      <c r="N73" s="50"/>
      <c r="O73" s="49"/>
      <c r="P73" s="49"/>
      <c r="Q73" s="52">
        <v>35</v>
      </c>
      <c r="R73" s="52">
        <v>50</v>
      </c>
      <c r="S73" s="31" t="str">
        <f t="shared" si="34"/>
        <v>OK</v>
      </c>
      <c r="U73">
        <v>100</v>
      </c>
    </row>
    <row r="74" spans="1:21" ht="15.75" thickBot="1" x14ac:dyDescent="0.3">
      <c r="A74" s="38" t="s">
        <v>72</v>
      </c>
      <c r="B74" s="60">
        <f t="shared" si="28"/>
        <v>0</v>
      </c>
      <c r="C74" s="55"/>
      <c r="D74" s="49">
        <f t="shared" si="29"/>
        <v>0</v>
      </c>
      <c r="E74" s="49">
        <f>Parametrit!$B$4-2025</f>
        <v>-1</v>
      </c>
      <c r="F74" s="55"/>
      <c r="G74" s="55"/>
      <c r="H74" s="104" t="str">
        <f>IF('Investoinnit ennen 2024'!G74&gt;0,'Investoinnit ennen 2024'!G74,"")</f>
        <v/>
      </c>
      <c r="I74" s="57">
        <f t="shared" si="30"/>
        <v>0</v>
      </c>
      <c r="J74" s="49">
        <f t="shared" si="31"/>
        <v>0</v>
      </c>
      <c r="K74" s="49">
        <f t="shared" si="32"/>
        <v>0</v>
      </c>
      <c r="L74" s="49">
        <f t="shared" si="33"/>
        <v>0</v>
      </c>
      <c r="M74" s="50" cm="1">
        <f t="array" ref="M74">ROUND('Investoinnit ennen 2024'!K74*(Parametrit!$B$9/Parametrit!$B$7),_xlfn.IFS('2024'!U74=100,-2,'2024'!U74=10,-1))</f>
        <v>0</v>
      </c>
      <c r="N74" s="50"/>
      <c r="O74" s="49"/>
      <c r="P74" s="49"/>
      <c r="Q74" s="52">
        <v>35</v>
      </c>
      <c r="R74" s="52">
        <v>50</v>
      </c>
      <c r="S74" s="31" t="str">
        <f t="shared" si="34"/>
        <v>OK</v>
      </c>
      <c r="U74">
        <v>100</v>
      </c>
    </row>
    <row r="75" spans="1:21" ht="15.75" thickBot="1" x14ac:dyDescent="0.3">
      <c r="A75" s="38" t="s">
        <v>73</v>
      </c>
      <c r="B75" s="60">
        <f t="shared" si="28"/>
        <v>0</v>
      </c>
      <c r="C75" s="55"/>
      <c r="D75" s="49">
        <f t="shared" si="29"/>
        <v>0</v>
      </c>
      <c r="E75" s="49">
        <f>Parametrit!$B$4-2025</f>
        <v>-1</v>
      </c>
      <c r="F75" s="55"/>
      <c r="G75" s="55"/>
      <c r="H75" s="104" t="str">
        <f>IF('Investoinnit ennen 2024'!G75&gt;0,'Investoinnit ennen 2024'!G75,"")</f>
        <v/>
      </c>
      <c r="I75" s="57">
        <f t="shared" si="30"/>
        <v>0</v>
      </c>
      <c r="J75" s="49">
        <f t="shared" si="31"/>
        <v>0</v>
      </c>
      <c r="K75" s="49">
        <f t="shared" si="32"/>
        <v>0</v>
      </c>
      <c r="L75" s="49">
        <f t="shared" si="33"/>
        <v>0</v>
      </c>
      <c r="M75" s="50" cm="1">
        <f t="array" ref="M75">ROUND('Investoinnit ennen 2024'!K75*(Parametrit!$B$9/Parametrit!$B$7),_xlfn.IFS('2024'!U75=100,-2,'2024'!U75=10,-1))</f>
        <v>0</v>
      </c>
      <c r="N75" s="50"/>
      <c r="O75" s="49"/>
      <c r="P75" s="49"/>
      <c r="Q75" s="52">
        <v>35</v>
      </c>
      <c r="R75" s="52">
        <v>50</v>
      </c>
      <c r="S75" s="31" t="str">
        <f t="shared" si="34"/>
        <v>OK</v>
      </c>
      <c r="U75">
        <v>100</v>
      </c>
    </row>
    <row r="76" spans="1:21" ht="15.75" thickBot="1" x14ac:dyDescent="0.3">
      <c r="A76" s="38" t="s">
        <v>74</v>
      </c>
      <c r="B76" s="60">
        <f t="shared" si="28"/>
        <v>0</v>
      </c>
      <c r="C76" s="55"/>
      <c r="D76" s="49">
        <f t="shared" si="29"/>
        <v>0</v>
      </c>
      <c r="E76" s="49">
        <f>Parametrit!$B$4-2025</f>
        <v>-1</v>
      </c>
      <c r="F76" s="55"/>
      <c r="G76" s="55"/>
      <c r="H76" s="104" t="str">
        <f>IF('Investoinnit ennen 2024'!G76&gt;0,'Investoinnit ennen 2024'!G76,"")</f>
        <v/>
      </c>
      <c r="I76" s="57">
        <f t="shared" si="30"/>
        <v>0</v>
      </c>
      <c r="J76" s="49">
        <f t="shared" si="31"/>
        <v>0</v>
      </c>
      <c r="K76" s="49">
        <f t="shared" si="32"/>
        <v>0</v>
      </c>
      <c r="L76" s="49">
        <f t="shared" si="33"/>
        <v>0</v>
      </c>
      <c r="M76" s="50" cm="1">
        <f t="array" ref="M76">ROUND('Investoinnit ennen 2024'!K76*(Parametrit!$B$9/Parametrit!$B$7),_xlfn.IFS('2024'!U76=100,-2,'2024'!U76=10,-1))</f>
        <v>0</v>
      </c>
      <c r="N76" s="50"/>
      <c r="O76" s="49"/>
      <c r="P76" s="49"/>
      <c r="Q76" s="52">
        <v>35</v>
      </c>
      <c r="R76" s="52">
        <v>50</v>
      </c>
      <c r="S76" s="31" t="str">
        <f t="shared" si="34"/>
        <v>OK</v>
      </c>
      <c r="U76">
        <v>100</v>
      </c>
    </row>
    <row r="77" spans="1:21" ht="15.75" thickBot="1" x14ac:dyDescent="0.3">
      <c r="A77" s="38" t="s">
        <v>75</v>
      </c>
      <c r="B77" s="60">
        <f t="shared" si="28"/>
        <v>0</v>
      </c>
      <c r="C77" s="55"/>
      <c r="D77" s="49">
        <f t="shared" si="29"/>
        <v>0</v>
      </c>
      <c r="E77" s="49">
        <f>Parametrit!$B$4-2025</f>
        <v>-1</v>
      </c>
      <c r="F77" s="55"/>
      <c r="G77" s="55"/>
      <c r="H77" s="104" t="str">
        <f>IF('Investoinnit ennen 2024'!G77&gt;0,'Investoinnit ennen 2024'!G77,"")</f>
        <v/>
      </c>
      <c r="I77" s="57">
        <f t="shared" si="30"/>
        <v>0</v>
      </c>
      <c r="J77" s="49">
        <f t="shared" si="31"/>
        <v>0</v>
      </c>
      <c r="K77" s="49">
        <f t="shared" si="32"/>
        <v>0</v>
      </c>
      <c r="L77" s="49">
        <f t="shared" si="33"/>
        <v>0</v>
      </c>
      <c r="M77" s="50" cm="1">
        <f t="array" ref="M77">ROUND('Investoinnit ennen 2024'!K77*(Parametrit!$B$9/Parametrit!$B$7),_xlfn.IFS('2024'!U77=100,-2,'2024'!U77=10,-1))</f>
        <v>0</v>
      </c>
      <c r="N77" s="50"/>
      <c r="O77" s="49"/>
      <c r="P77" s="49"/>
      <c r="Q77" s="52">
        <v>35</v>
      </c>
      <c r="R77" s="52">
        <v>50</v>
      </c>
      <c r="S77" s="31" t="str">
        <f t="shared" si="34"/>
        <v>OK</v>
      </c>
      <c r="U77">
        <v>100</v>
      </c>
    </row>
    <row r="78" spans="1:21" ht="15.75" thickBot="1" x14ac:dyDescent="0.3">
      <c r="A78" s="38" t="s">
        <v>76</v>
      </c>
      <c r="B78" s="60">
        <f t="shared" si="28"/>
        <v>0</v>
      </c>
      <c r="C78" s="55"/>
      <c r="D78" s="49">
        <f t="shared" si="29"/>
        <v>0</v>
      </c>
      <c r="E78" s="49">
        <f>Parametrit!$B$4-2025</f>
        <v>-1</v>
      </c>
      <c r="F78" s="55"/>
      <c r="G78" s="55"/>
      <c r="H78" s="104" t="str">
        <f>IF('Investoinnit ennen 2024'!G78&gt;0,'Investoinnit ennen 2024'!G78,"")</f>
        <v/>
      </c>
      <c r="I78" s="57">
        <f t="shared" si="30"/>
        <v>0</v>
      </c>
      <c r="J78" s="49">
        <f t="shared" si="31"/>
        <v>0</v>
      </c>
      <c r="K78" s="49">
        <f t="shared" si="32"/>
        <v>0</v>
      </c>
      <c r="L78" s="49">
        <f t="shared" si="33"/>
        <v>0</v>
      </c>
      <c r="M78" s="50" cm="1">
        <f t="array" ref="M78">ROUND('Investoinnit ennen 2024'!K78*(Parametrit!$B$9/Parametrit!$B$7),_xlfn.IFS('2024'!U78=100,-2,'2024'!U78=10,-1))</f>
        <v>0</v>
      </c>
      <c r="N78" s="50"/>
      <c r="O78" s="49"/>
      <c r="P78" s="49"/>
      <c r="Q78" s="52">
        <v>35</v>
      </c>
      <c r="R78" s="52">
        <v>50</v>
      </c>
      <c r="S78" s="31" t="str">
        <f t="shared" si="34"/>
        <v>OK</v>
      </c>
      <c r="U78">
        <v>100</v>
      </c>
    </row>
    <row r="79" spans="1:21" ht="15.75" thickBot="1" x14ac:dyDescent="0.3">
      <c r="A79" s="38" t="s">
        <v>77</v>
      </c>
      <c r="B79" s="60">
        <f t="shared" si="28"/>
        <v>0</v>
      </c>
      <c r="C79" s="55"/>
      <c r="D79" s="49">
        <f t="shared" si="29"/>
        <v>0</v>
      </c>
      <c r="E79" s="49">
        <f>Parametrit!$B$4-2025</f>
        <v>-1</v>
      </c>
      <c r="F79" s="55"/>
      <c r="G79" s="55"/>
      <c r="H79" s="104" t="str">
        <f>IF('Investoinnit ennen 2024'!G79&gt;0,'Investoinnit ennen 2024'!G79,"")</f>
        <v/>
      </c>
      <c r="I79" s="57">
        <f t="shared" si="30"/>
        <v>0</v>
      </c>
      <c r="J79" s="49">
        <f t="shared" si="31"/>
        <v>0</v>
      </c>
      <c r="K79" s="49">
        <f t="shared" si="32"/>
        <v>0</v>
      </c>
      <c r="L79" s="49">
        <f t="shared" si="33"/>
        <v>0</v>
      </c>
      <c r="M79" s="50" cm="1">
        <f t="array" ref="M79">ROUND('Investoinnit ennen 2024'!K79*(Parametrit!$B$9/Parametrit!$B$7),_xlfn.IFS('2024'!U79=100,-2,'2024'!U79=10,-1))</f>
        <v>0</v>
      </c>
      <c r="N79" s="50"/>
      <c r="O79" s="49"/>
      <c r="P79" s="49"/>
      <c r="Q79" s="52">
        <v>35</v>
      </c>
      <c r="R79" s="52">
        <v>50</v>
      </c>
      <c r="S79" s="31" t="str">
        <f t="shared" si="34"/>
        <v>OK</v>
      </c>
      <c r="U79">
        <v>100</v>
      </c>
    </row>
    <row r="80" spans="1:21" ht="15.75" thickBot="1" x14ac:dyDescent="0.3">
      <c r="A80" s="38" t="s">
        <v>78</v>
      </c>
      <c r="B80" s="60">
        <f t="shared" si="28"/>
        <v>0</v>
      </c>
      <c r="C80" s="55"/>
      <c r="D80" s="49">
        <f t="shared" si="29"/>
        <v>0</v>
      </c>
      <c r="E80" s="49">
        <f>Parametrit!$B$4-2025</f>
        <v>-1</v>
      </c>
      <c r="F80" s="55"/>
      <c r="G80" s="55"/>
      <c r="H80" s="104" t="str">
        <f>IF('Investoinnit ennen 2024'!G80&gt;0,'Investoinnit ennen 2024'!G80,"")</f>
        <v/>
      </c>
      <c r="I80" s="57">
        <f t="shared" si="30"/>
        <v>0</v>
      </c>
      <c r="J80" s="49">
        <f t="shared" si="31"/>
        <v>0</v>
      </c>
      <c r="K80" s="49">
        <f t="shared" si="32"/>
        <v>0</v>
      </c>
      <c r="L80" s="49">
        <f t="shared" si="33"/>
        <v>0</v>
      </c>
      <c r="M80" s="50" cm="1">
        <f t="array" ref="M80">ROUND('Investoinnit ennen 2024'!K80*(Parametrit!$B$9/Parametrit!$B$7),_xlfn.IFS('2024'!U80=100,-2,'2024'!U80=10,-1))</f>
        <v>0</v>
      </c>
      <c r="N80" s="50"/>
      <c r="O80" s="49"/>
      <c r="P80" s="49"/>
      <c r="Q80" s="52">
        <v>35</v>
      </c>
      <c r="R80" s="52">
        <v>50</v>
      </c>
      <c r="S80" s="31" t="str">
        <f t="shared" si="34"/>
        <v>OK</v>
      </c>
      <c r="U80">
        <v>100</v>
      </c>
    </row>
    <row r="81" spans="1:21" ht="15.75" thickBot="1" x14ac:dyDescent="0.3">
      <c r="A81" s="38" t="s">
        <v>79</v>
      </c>
      <c r="B81" s="60">
        <f t="shared" si="28"/>
        <v>0</v>
      </c>
      <c r="C81" s="55"/>
      <c r="D81" s="49">
        <f t="shared" si="29"/>
        <v>0</v>
      </c>
      <c r="E81" s="49">
        <f>Parametrit!$B$4-2025</f>
        <v>-1</v>
      </c>
      <c r="F81" s="55"/>
      <c r="G81" s="55"/>
      <c r="H81" s="104" t="str">
        <f>IF('Investoinnit ennen 2024'!G81&gt;0,'Investoinnit ennen 2024'!G81,"")</f>
        <v/>
      </c>
      <c r="I81" s="57">
        <f t="shared" si="30"/>
        <v>0</v>
      </c>
      <c r="J81" s="49">
        <f t="shared" si="31"/>
        <v>0</v>
      </c>
      <c r="K81" s="49">
        <f t="shared" si="32"/>
        <v>0</v>
      </c>
      <c r="L81" s="49">
        <f t="shared" si="33"/>
        <v>0</v>
      </c>
      <c r="M81" s="50" cm="1">
        <f t="array" ref="M81">ROUND('Investoinnit ennen 2024'!K81*(Parametrit!$B$9/Parametrit!$B$7),_xlfn.IFS('2024'!U81=100,-2,'2024'!U81=10,-1))</f>
        <v>0</v>
      </c>
      <c r="N81" s="50"/>
      <c r="O81" s="49"/>
      <c r="P81" s="49"/>
      <c r="Q81" s="52">
        <v>35</v>
      </c>
      <c r="R81" s="52">
        <v>50</v>
      </c>
      <c r="S81" s="31" t="str">
        <f t="shared" si="34"/>
        <v>OK</v>
      </c>
      <c r="U81">
        <v>100</v>
      </c>
    </row>
    <row r="82" spans="1:21" ht="15.75" thickBot="1" x14ac:dyDescent="0.3">
      <c r="A82" s="38" t="s">
        <v>80</v>
      </c>
      <c r="B82" s="60">
        <f t="shared" si="28"/>
        <v>0</v>
      </c>
      <c r="C82" s="55"/>
      <c r="D82" s="49">
        <f t="shared" si="29"/>
        <v>0</v>
      </c>
      <c r="E82" s="49">
        <f>Parametrit!$B$4-2025</f>
        <v>-1</v>
      </c>
      <c r="F82" s="55"/>
      <c r="G82" s="55"/>
      <c r="H82" s="104" t="str">
        <f>IF('Investoinnit ennen 2024'!G82&gt;0,'Investoinnit ennen 2024'!G82,"")</f>
        <v/>
      </c>
      <c r="I82" s="57">
        <f t="shared" si="30"/>
        <v>0</v>
      </c>
      <c r="J82" s="49">
        <f t="shared" si="31"/>
        <v>0</v>
      </c>
      <c r="K82" s="49">
        <f t="shared" si="32"/>
        <v>0</v>
      </c>
      <c r="L82" s="49">
        <f t="shared" si="33"/>
        <v>0</v>
      </c>
      <c r="M82" s="50" cm="1">
        <f t="array" ref="M82">ROUND('Investoinnit ennen 2024'!K82*(Parametrit!$B$9/Parametrit!$B$7),_xlfn.IFS('2024'!U82=100,-2,'2024'!U82=10,-1))</f>
        <v>0</v>
      </c>
      <c r="N82" s="50"/>
      <c r="O82" s="49"/>
      <c r="P82" s="49"/>
      <c r="Q82" s="52">
        <v>35</v>
      </c>
      <c r="R82" s="52">
        <v>50</v>
      </c>
      <c r="S82" s="31" t="str">
        <f t="shared" si="34"/>
        <v>OK</v>
      </c>
      <c r="U82">
        <v>100</v>
      </c>
    </row>
    <row r="83" spans="1:21" ht="15.75" thickBot="1" x14ac:dyDescent="0.3">
      <c r="A83" s="6" t="s">
        <v>81</v>
      </c>
      <c r="B83" s="30"/>
      <c r="C83" s="101"/>
      <c r="D83" s="32"/>
      <c r="E83" s="32"/>
      <c r="F83" s="101"/>
      <c r="G83" s="101"/>
      <c r="H83" s="105"/>
      <c r="I83" s="32"/>
      <c r="J83" s="32"/>
      <c r="K83" s="32"/>
      <c r="L83" s="32"/>
      <c r="M83" s="24"/>
      <c r="N83" s="24"/>
      <c r="O83" s="22"/>
      <c r="P83" s="22"/>
      <c r="Q83" s="24"/>
      <c r="R83" s="24"/>
      <c r="S83"/>
    </row>
    <row r="84" spans="1:21" ht="15.75" thickBot="1" x14ac:dyDescent="0.3">
      <c r="A84" s="38" t="s">
        <v>81</v>
      </c>
      <c r="B84" s="60">
        <f>F84-G84</f>
        <v>0</v>
      </c>
      <c r="C84" s="55"/>
      <c r="D84" s="49">
        <f>B84*C84/100</f>
        <v>0</v>
      </c>
      <c r="E84" s="49">
        <f>Parametrit!$B$4-2025</f>
        <v>-1</v>
      </c>
      <c r="F84" s="55"/>
      <c r="G84" s="55"/>
      <c r="H84" s="104" t="str">
        <f>IF('Investoinnit ennen 2024'!G84&gt;0,'Investoinnit ennen 2024'!G84,"")</f>
        <v/>
      </c>
      <c r="I84" s="57">
        <f>IF(N84="",(D84*(M84+O84))/1000,(D84*(N84+P84))/1000)</f>
        <v>0</v>
      </c>
      <c r="J84" s="49">
        <f>IF(D84=0,0,I84*(1-E84/H84))</f>
        <v>0</v>
      </c>
      <c r="K84" s="49">
        <f>IF(I84=0,0,I84/H84)</f>
        <v>0</v>
      </c>
      <c r="L84" s="49">
        <f>IF(N84="",(F84*(C84/100)*(M84+O84))/1000,(F84*(C84/100)*(N84+P84)/1000))</f>
        <v>0</v>
      </c>
      <c r="M84" s="50" cm="1">
        <f t="array" ref="M84">ROUND('Investoinnit ennen 2024'!K84*(Parametrit!$B$9/Parametrit!$B$7),_xlfn.IFS('2024'!U84=100,-2,'2024'!U84=10,-1))</f>
        <v>0</v>
      </c>
      <c r="N84" s="50"/>
      <c r="O84" s="49"/>
      <c r="P84" s="49"/>
      <c r="Q84" s="52">
        <v>40</v>
      </c>
      <c r="R84" s="52">
        <v>50</v>
      </c>
      <c r="S84" s="31" t="str">
        <f>IF(AND(B84&gt;0,C84=""),"Ilmoita tuella rahoitettu osuus",IF(C84&gt;100,"Tuella rahoitettu osuus ei voi olla yli 100",IF(AND(B84&gt;0,H84=""),"Pitoaika puuttuu",IF(E84&gt;H84,"Keski-ikä ei voi olla suurempi kuin pitoaika",IF(AND(B84&gt;0,E84=""),"Keski-ikä puuttuu",IF(AND(B84&gt;0,OR(H84&lt;Q84,H84&gt;R84)),"Syötetty pitoaika ei ole pitoaikavälin sisällä","OK"))))))</f>
        <v>OK</v>
      </c>
      <c r="U84">
        <v>100</v>
      </c>
    </row>
    <row r="85" spans="1:21" ht="15.75" thickBot="1" x14ac:dyDescent="0.3">
      <c r="A85" s="38" t="s">
        <v>82</v>
      </c>
      <c r="B85" s="60">
        <f>F85-G85</f>
        <v>0</v>
      </c>
      <c r="C85" s="55"/>
      <c r="D85" s="49">
        <f>B85*C85/100</f>
        <v>0</v>
      </c>
      <c r="E85" s="49">
        <f>Parametrit!$B$4-2025</f>
        <v>-1</v>
      </c>
      <c r="F85" s="55"/>
      <c r="G85" s="55"/>
      <c r="H85" s="104" t="str">
        <f>IF('Investoinnit ennen 2024'!G85&gt;0,'Investoinnit ennen 2024'!G85,"")</f>
        <v/>
      </c>
      <c r="I85" s="57">
        <f>IF(N85="",(D85*(M85+O85))/1000,(D85*(N85+P85))/1000)</f>
        <v>0</v>
      </c>
      <c r="J85" s="49">
        <f>IF(D85=0,0,I85*(1-E85/H85))</f>
        <v>0</v>
      </c>
      <c r="K85" s="49">
        <f>IF(I85=0,0,I85/H85)</f>
        <v>0</v>
      </c>
      <c r="L85" s="49">
        <f>IF(N85="",(F85*(C85/100)*(M85+O85))/1000,(F85*(C85/100)*(N85+P85)/1000))</f>
        <v>0</v>
      </c>
      <c r="M85" s="50" cm="1">
        <f t="array" ref="M85">ROUND('Investoinnit ennen 2024'!K85*(Parametrit!$B$9/Parametrit!$B$7),_xlfn.IFS('2024'!U85=100,-2,'2024'!U85=10,-1))</f>
        <v>0</v>
      </c>
      <c r="N85" s="50"/>
      <c r="O85" s="49"/>
      <c r="P85" s="49"/>
      <c r="Q85" s="52">
        <v>40</v>
      </c>
      <c r="R85" s="52">
        <v>50</v>
      </c>
      <c r="S85" s="31" t="str">
        <f>IF(AND(B85&gt;0,C85=""),"Ilmoita tuella rahoitettu osuus",IF(C85&gt;100,"Tuella rahoitettu osuus ei voi olla yli 100",IF(AND(B85&gt;0,H85=""),"Pitoaika puuttuu",IF(E85&gt;H85,"Keski-ikä ei voi olla suurempi kuin pitoaika",IF(AND(B85&gt;0,E85=""),"Keski-ikä puuttuu",IF(AND(B85&gt;0,OR(H85&lt;Q85,H85&gt;R85)),"Syötetty pitoaika ei ole pitoaikavälin sisällä","OK"))))))</f>
        <v>OK</v>
      </c>
      <c r="U85">
        <v>100</v>
      </c>
    </row>
    <row r="86" spans="1:21" ht="15.75" thickBot="1" x14ac:dyDescent="0.3">
      <c r="A86" s="3" t="s">
        <v>83</v>
      </c>
      <c r="B86" s="30"/>
      <c r="C86" s="101"/>
      <c r="D86" s="32"/>
      <c r="E86" s="32"/>
      <c r="F86" s="101"/>
      <c r="G86" s="101"/>
      <c r="H86" s="105"/>
      <c r="M86" s="23"/>
      <c r="N86" s="23"/>
      <c r="O86" s="22"/>
      <c r="P86" s="22"/>
      <c r="Q86" s="23"/>
      <c r="R86" s="23"/>
      <c r="S86"/>
    </row>
    <row r="87" spans="1:21" ht="23.25" thickBot="1" x14ac:dyDescent="0.3">
      <c r="A87" s="38" t="s">
        <v>84</v>
      </c>
      <c r="B87" s="60">
        <f t="shared" ref="B87:B96" si="35">F87-G87</f>
        <v>0</v>
      </c>
      <c r="C87" s="55"/>
      <c r="D87" s="49">
        <f t="shared" ref="D87:D96" si="36">B87*C87/100</f>
        <v>0</v>
      </c>
      <c r="E87" s="49">
        <f>Parametrit!$B$4-2025</f>
        <v>-1</v>
      </c>
      <c r="F87" s="55"/>
      <c r="G87" s="55"/>
      <c r="H87" s="104" t="str">
        <f>IF('Investoinnit ennen 2024'!G87&gt;0,'Investoinnit ennen 2024'!G87,"")</f>
        <v/>
      </c>
      <c r="I87" s="57">
        <f t="shared" ref="I87:I96" si="37">IF(N87="",(D87*(M87+O87))/1000,(D87*(N87+P87))/1000)</f>
        <v>0</v>
      </c>
      <c r="J87" s="49">
        <f t="shared" ref="J87:J96" si="38">IF(D87=0,0,I87*(1-E87/H87))</f>
        <v>0</v>
      </c>
      <c r="K87" s="49">
        <f t="shared" ref="K87:K96" si="39">IF(I87=0,0,I87/H87)</f>
        <v>0</v>
      </c>
      <c r="L87" s="49">
        <f t="shared" ref="L87:L96" si="40">IF(N87="",(F87*(C87/100)*(M87+O87))/1000,(F87*(C87/100)*(N87+P87)/1000))</f>
        <v>0</v>
      </c>
      <c r="M87" s="50" cm="1">
        <f t="array" ref="M87">ROUND('Investoinnit ennen 2024'!K87*(Parametrit!$B$9/Parametrit!$B$7),_xlfn.IFS('2024'!U87=100,-2,'2024'!U87=10,-1))</f>
        <v>0</v>
      </c>
      <c r="N87" s="50"/>
      <c r="O87" s="49"/>
      <c r="P87" s="49"/>
      <c r="Q87" s="52">
        <v>30</v>
      </c>
      <c r="R87" s="52">
        <v>45</v>
      </c>
      <c r="S87" s="31" t="str">
        <f t="shared" ref="S87:S96" si="41">IF(AND(B87&gt;0,C87=""),"Ilmoita tuella rahoitettu osuus",IF(C87&gt;100,"Tuella rahoitettu osuus ei voi olla yli 100",IF(AND(B87&gt;0,H87=""),"Pitoaika puuttuu",IF(E87&gt;H87,"Keski-ikä ei voi olla suurempi kuin pitoaika",IF(AND(B87&gt;0,E87=""),"Keski-ikä puuttuu",IF(AND(B87&gt;0,OR(H87&lt;Q87,H87&gt;R87)),"Syötetty pitoaika ei ole pitoaikavälin sisällä","OK"))))))</f>
        <v>OK</v>
      </c>
      <c r="U87">
        <v>10</v>
      </c>
    </row>
    <row r="88" spans="1:21" ht="15.75" thickBot="1" x14ac:dyDescent="0.3">
      <c r="A88" s="38" t="s">
        <v>85</v>
      </c>
      <c r="B88" s="60">
        <f t="shared" si="35"/>
        <v>0</v>
      </c>
      <c r="C88" s="55"/>
      <c r="D88" s="49">
        <f t="shared" si="36"/>
        <v>0</v>
      </c>
      <c r="E88" s="49">
        <f>Parametrit!$B$4-2025</f>
        <v>-1</v>
      </c>
      <c r="F88" s="55"/>
      <c r="G88" s="55"/>
      <c r="H88" s="104" t="str">
        <f>IF('Investoinnit ennen 2024'!G88&gt;0,'Investoinnit ennen 2024'!G88,"")</f>
        <v/>
      </c>
      <c r="I88" s="57">
        <f t="shared" si="37"/>
        <v>0</v>
      </c>
      <c r="J88" s="49">
        <f t="shared" si="38"/>
        <v>0</v>
      </c>
      <c r="K88" s="49">
        <f t="shared" si="39"/>
        <v>0</v>
      </c>
      <c r="L88" s="49">
        <f t="shared" si="40"/>
        <v>0</v>
      </c>
      <c r="M88" s="50" cm="1">
        <f t="array" ref="M88">ROUND('Investoinnit ennen 2024'!K88*(Parametrit!$B$9/Parametrit!$B$7),_xlfn.IFS('2024'!U88=100,-2,'2024'!U88=10,-1))</f>
        <v>0</v>
      </c>
      <c r="N88" s="50"/>
      <c r="O88" s="49"/>
      <c r="P88" s="49"/>
      <c r="Q88" s="52">
        <v>30</v>
      </c>
      <c r="R88" s="52">
        <v>45</v>
      </c>
      <c r="S88" s="31" t="str">
        <f t="shared" si="41"/>
        <v>OK</v>
      </c>
      <c r="U88">
        <v>10</v>
      </c>
    </row>
    <row r="89" spans="1:21" ht="15.75" thickBot="1" x14ac:dyDescent="0.3">
      <c r="A89" s="38" t="s">
        <v>86</v>
      </c>
      <c r="B89" s="60">
        <f t="shared" si="35"/>
        <v>0</v>
      </c>
      <c r="C89" s="55"/>
      <c r="D89" s="49">
        <f t="shared" si="36"/>
        <v>0</v>
      </c>
      <c r="E89" s="49">
        <f>Parametrit!$B$4-2025</f>
        <v>-1</v>
      </c>
      <c r="F89" s="55"/>
      <c r="G89" s="55"/>
      <c r="H89" s="104" t="str">
        <f>IF('Investoinnit ennen 2024'!G89&gt;0,'Investoinnit ennen 2024'!G89,"")</f>
        <v/>
      </c>
      <c r="I89" s="57">
        <f t="shared" si="37"/>
        <v>0</v>
      </c>
      <c r="J89" s="49">
        <f t="shared" si="38"/>
        <v>0</v>
      </c>
      <c r="K89" s="49">
        <f t="shared" si="39"/>
        <v>0</v>
      </c>
      <c r="L89" s="49">
        <f t="shared" si="40"/>
        <v>0</v>
      </c>
      <c r="M89" s="50" cm="1">
        <f t="array" ref="M89">ROUND('Investoinnit ennen 2024'!K89*(Parametrit!$B$9/Parametrit!$B$7),_xlfn.IFS('2024'!U89=100,-2,'2024'!U89=10,-1))</f>
        <v>0</v>
      </c>
      <c r="N89" s="50"/>
      <c r="O89" s="49"/>
      <c r="P89" s="49"/>
      <c r="Q89" s="52">
        <v>30</v>
      </c>
      <c r="R89" s="52">
        <v>45</v>
      </c>
      <c r="S89" s="31" t="str">
        <f t="shared" si="41"/>
        <v>OK</v>
      </c>
      <c r="U89">
        <v>10</v>
      </c>
    </row>
    <row r="90" spans="1:21" ht="15.75" thickBot="1" x14ac:dyDescent="0.3">
      <c r="A90" s="38" t="s">
        <v>87</v>
      </c>
      <c r="B90" s="60">
        <f t="shared" si="35"/>
        <v>0</v>
      </c>
      <c r="C90" s="55"/>
      <c r="D90" s="49">
        <f t="shared" si="36"/>
        <v>0</v>
      </c>
      <c r="E90" s="49">
        <f>Parametrit!$B$4-2025</f>
        <v>-1</v>
      </c>
      <c r="F90" s="55"/>
      <c r="G90" s="55"/>
      <c r="H90" s="104" t="str">
        <f>IF('Investoinnit ennen 2024'!G90&gt;0,'Investoinnit ennen 2024'!G90,"")</f>
        <v/>
      </c>
      <c r="I90" s="57">
        <f t="shared" si="37"/>
        <v>0</v>
      </c>
      <c r="J90" s="49">
        <f t="shared" si="38"/>
        <v>0</v>
      </c>
      <c r="K90" s="49">
        <f t="shared" si="39"/>
        <v>0</v>
      </c>
      <c r="L90" s="49">
        <f t="shared" si="40"/>
        <v>0</v>
      </c>
      <c r="M90" s="50" cm="1">
        <f t="array" ref="M90">ROUND('Investoinnit ennen 2024'!K90*(Parametrit!$B$9/Parametrit!$B$7),_xlfn.IFS('2024'!U90=100,-2,'2024'!U90=10,-1))</f>
        <v>0</v>
      </c>
      <c r="N90" s="50"/>
      <c r="O90" s="49"/>
      <c r="P90" s="49"/>
      <c r="Q90" s="52">
        <v>30</v>
      </c>
      <c r="R90" s="52">
        <v>45</v>
      </c>
      <c r="S90" s="31" t="str">
        <f t="shared" si="41"/>
        <v>OK</v>
      </c>
      <c r="U90">
        <v>10</v>
      </c>
    </row>
    <row r="91" spans="1:21" ht="15.75" thickBot="1" x14ac:dyDescent="0.3">
      <c r="A91" s="38" t="s">
        <v>88</v>
      </c>
      <c r="B91" s="60">
        <f t="shared" si="35"/>
        <v>0</v>
      </c>
      <c r="C91" s="55"/>
      <c r="D91" s="49">
        <f t="shared" si="36"/>
        <v>0</v>
      </c>
      <c r="E91" s="49">
        <f>Parametrit!$B$4-2025</f>
        <v>-1</v>
      </c>
      <c r="F91" s="55"/>
      <c r="G91" s="55"/>
      <c r="H91" s="104" t="str">
        <f>IF('Investoinnit ennen 2024'!G91&gt;0,'Investoinnit ennen 2024'!G91,"")</f>
        <v/>
      </c>
      <c r="I91" s="57">
        <f t="shared" si="37"/>
        <v>0</v>
      </c>
      <c r="J91" s="49">
        <f t="shared" si="38"/>
        <v>0</v>
      </c>
      <c r="K91" s="49">
        <f t="shared" si="39"/>
        <v>0</v>
      </c>
      <c r="L91" s="49">
        <f t="shared" si="40"/>
        <v>0</v>
      </c>
      <c r="M91" s="50" cm="1">
        <f t="array" ref="M91">ROUND('Investoinnit ennen 2024'!K91*(Parametrit!$B$9/Parametrit!$B$7),_xlfn.IFS('2024'!U91=100,-2,'2024'!U91=10,-1))</f>
        <v>0</v>
      </c>
      <c r="N91" s="50"/>
      <c r="O91" s="49"/>
      <c r="P91" s="49"/>
      <c r="Q91" s="52">
        <v>30</v>
      </c>
      <c r="R91" s="52">
        <v>45</v>
      </c>
      <c r="S91" s="31" t="str">
        <f t="shared" si="41"/>
        <v>OK</v>
      </c>
      <c r="U91">
        <v>10</v>
      </c>
    </row>
    <row r="92" spans="1:21" ht="15.75" thickBot="1" x14ac:dyDescent="0.3">
      <c r="A92" s="38" t="s">
        <v>89</v>
      </c>
      <c r="B92" s="60">
        <f t="shared" si="35"/>
        <v>0</v>
      </c>
      <c r="C92" s="55"/>
      <c r="D92" s="49">
        <f t="shared" si="36"/>
        <v>0</v>
      </c>
      <c r="E92" s="49">
        <f>Parametrit!$B$4-2025</f>
        <v>-1</v>
      </c>
      <c r="F92" s="55"/>
      <c r="G92" s="55"/>
      <c r="H92" s="104" t="str">
        <f>IF('Investoinnit ennen 2024'!G92&gt;0,'Investoinnit ennen 2024'!G92,"")</f>
        <v/>
      </c>
      <c r="I92" s="57">
        <f t="shared" si="37"/>
        <v>0</v>
      </c>
      <c r="J92" s="49">
        <f t="shared" si="38"/>
        <v>0</v>
      </c>
      <c r="K92" s="49">
        <f t="shared" si="39"/>
        <v>0</v>
      </c>
      <c r="L92" s="49">
        <f t="shared" si="40"/>
        <v>0</v>
      </c>
      <c r="M92" s="50" cm="1">
        <f t="array" ref="M92">ROUND('Investoinnit ennen 2024'!K92*(Parametrit!$B$9/Parametrit!$B$7),_xlfn.IFS('2024'!U92=100,-2,'2024'!U92=10,-1))</f>
        <v>0</v>
      </c>
      <c r="N92" s="50"/>
      <c r="O92" s="49"/>
      <c r="P92" s="49"/>
      <c r="Q92" s="52">
        <v>30</v>
      </c>
      <c r="R92" s="52">
        <v>45</v>
      </c>
      <c r="S92" s="31" t="str">
        <f t="shared" si="41"/>
        <v>OK</v>
      </c>
      <c r="U92">
        <v>10</v>
      </c>
    </row>
    <row r="93" spans="1:21" ht="15.75" thickBot="1" x14ac:dyDescent="0.3">
      <c r="A93" s="38" t="s">
        <v>90</v>
      </c>
      <c r="B93" s="60">
        <f t="shared" si="35"/>
        <v>0</v>
      </c>
      <c r="C93" s="55"/>
      <c r="D93" s="49">
        <f t="shared" si="36"/>
        <v>0</v>
      </c>
      <c r="E93" s="49">
        <f>Parametrit!$B$4-2025</f>
        <v>-1</v>
      </c>
      <c r="F93" s="55"/>
      <c r="G93" s="55"/>
      <c r="H93" s="104" t="str">
        <f>IF('Investoinnit ennen 2024'!G93&gt;0,'Investoinnit ennen 2024'!G93,"")</f>
        <v/>
      </c>
      <c r="I93" s="57">
        <f t="shared" si="37"/>
        <v>0</v>
      </c>
      <c r="J93" s="49">
        <f t="shared" si="38"/>
        <v>0</v>
      </c>
      <c r="K93" s="49">
        <f t="shared" si="39"/>
        <v>0</v>
      </c>
      <c r="L93" s="49">
        <f t="shared" si="40"/>
        <v>0</v>
      </c>
      <c r="M93" s="50" cm="1">
        <f t="array" ref="M93">ROUND('Investoinnit ennen 2024'!K93*(Parametrit!$B$9/Parametrit!$B$7),_xlfn.IFS('2024'!U93=100,-2,'2024'!U93=10,-1))</f>
        <v>0</v>
      </c>
      <c r="N93" s="50"/>
      <c r="O93" s="49"/>
      <c r="P93" s="49"/>
      <c r="Q93" s="52">
        <v>30</v>
      </c>
      <c r="R93" s="52">
        <v>45</v>
      </c>
      <c r="S93" s="31" t="str">
        <f t="shared" si="41"/>
        <v>OK</v>
      </c>
      <c r="U93">
        <v>10</v>
      </c>
    </row>
    <row r="94" spans="1:21" ht="15.75" thickBot="1" x14ac:dyDescent="0.3">
      <c r="A94" s="38" t="s">
        <v>91</v>
      </c>
      <c r="B94" s="60">
        <f t="shared" si="35"/>
        <v>0</v>
      </c>
      <c r="C94" s="55"/>
      <c r="D94" s="49">
        <f t="shared" si="36"/>
        <v>0</v>
      </c>
      <c r="E94" s="49">
        <f>Parametrit!$B$4-2025</f>
        <v>-1</v>
      </c>
      <c r="F94" s="55"/>
      <c r="G94" s="55"/>
      <c r="H94" s="104" t="str">
        <f>IF('Investoinnit ennen 2024'!G94&gt;0,'Investoinnit ennen 2024'!G94,"")</f>
        <v/>
      </c>
      <c r="I94" s="57">
        <f t="shared" si="37"/>
        <v>0</v>
      </c>
      <c r="J94" s="49">
        <f t="shared" si="38"/>
        <v>0</v>
      </c>
      <c r="K94" s="49">
        <f t="shared" si="39"/>
        <v>0</v>
      </c>
      <c r="L94" s="49">
        <f t="shared" si="40"/>
        <v>0</v>
      </c>
      <c r="M94" s="50" cm="1">
        <f t="array" ref="M94">ROUND('Investoinnit ennen 2024'!K94*(Parametrit!$B$9/Parametrit!$B$7),_xlfn.IFS('2024'!U94=100,-2,'2024'!U94=10,-1))</f>
        <v>0</v>
      </c>
      <c r="N94" s="50"/>
      <c r="O94" s="49"/>
      <c r="P94" s="49"/>
      <c r="Q94" s="52">
        <v>30</v>
      </c>
      <c r="R94" s="52">
        <v>45</v>
      </c>
      <c r="S94" s="31" t="str">
        <f t="shared" si="41"/>
        <v>OK</v>
      </c>
      <c r="U94">
        <v>10</v>
      </c>
    </row>
    <row r="95" spans="1:21" ht="15.75" thickBot="1" x14ac:dyDescent="0.3">
      <c r="A95" s="38" t="s">
        <v>92</v>
      </c>
      <c r="B95" s="60">
        <f t="shared" si="35"/>
        <v>0</v>
      </c>
      <c r="C95" s="55"/>
      <c r="D95" s="49">
        <f t="shared" si="36"/>
        <v>0</v>
      </c>
      <c r="E95" s="49">
        <f>Parametrit!$B$4-2025</f>
        <v>-1</v>
      </c>
      <c r="F95" s="55"/>
      <c r="G95" s="55"/>
      <c r="H95" s="104" t="str">
        <f>IF('Investoinnit ennen 2024'!G95&gt;0,'Investoinnit ennen 2024'!G95,"")</f>
        <v/>
      </c>
      <c r="I95" s="57">
        <f t="shared" si="37"/>
        <v>0</v>
      </c>
      <c r="J95" s="49">
        <f t="shared" si="38"/>
        <v>0</v>
      </c>
      <c r="K95" s="49">
        <f t="shared" si="39"/>
        <v>0</v>
      </c>
      <c r="L95" s="49">
        <f t="shared" si="40"/>
        <v>0</v>
      </c>
      <c r="M95" s="50" cm="1">
        <f t="array" ref="M95">ROUND('Investoinnit ennen 2024'!K95*(Parametrit!$B$9/Parametrit!$B$7),_xlfn.IFS('2024'!U95=100,-2,'2024'!U95=10,-1))</f>
        <v>0</v>
      </c>
      <c r="N95" s="50"/>
      <c r="O95" s="49"/>
      <c r="P95" s="49"/>
      <c r="Q95" s="52">
        <v>30</v>
      </c>
      <c r="R95" s="52">
        <v>45</v>
      </c>
      <c r="S95" s="31" t="str">
        <f t="shared" si="41"/>
        <v>OK</v>
      </c>
      <c r="U95">
        <v>10</v>
      </c>
    </row>
    <row r="96" spans="1:21" ht="15.75" thickBot="1" x14ac:dyDescent="0.3">
      <c r="A96" s="38" t="s">
        <v>93</v>
      </c>
      <c r="B96" s="60">
        <f t="shared" si="35"/>
        <v>0</v>
      </c>
      <c r="C96" s="55"/>
      <c r="D96" s="49">
        <f t="shared" si="36"/>
        <v>0</v>
      </c>
      <c r="E96" s="49">
        <f>Parametrit!$B$4-2025</f>
        <v>-1</v>
      </c>
      <c r="F96" s="55"/>
      <c r="G96" s="55"/>
      <c r="H96" s="104" t="str">
        <f>IF('Investoinnit ennen 2024'!G96&gt;0,'Investoinnit ennen 2024'!G96,"")</f>
        <v/>
      </c>
      <c r="I96" s="57">
        <f t="shared" si="37"/>
        <v>0</v>
      </c>
      <c r="J96" s="49">
        <f t="shared" si="38"/>
        <v>0</v>
      </c>
      <c r="K96" s="49">
        <f t="shared" si="39"/>
        <v>0</v>
      </c>
      <c r="L96" s="49">
        <f t="shared" si="40"/>
        <v>0</v>
      </c>
      <c r="M96" s="50" cm="1">
        <f t="array" ref="M96">ROUND('Investoinnit ennen 2024'!K96*(Parametrit!$B$9/Parametrit!$B$7),_xlfn.IFS('2024'!U96=100,-2,'2024'!U96=10,-1))</f>
        <v>0</v>
      </c>
      <c r="N96" s="50"/>
      <c r="O96" s="49"/>
      <c r="P96" s="49"/>
      <c r="Q96" s="52">
        <v>30</v>
      </c>
      <c r="R96" s="52">
        <v>45</v>
      </c>
      <c r="S96" s="31" t="str">
        <f t="shared" si="41"/>
        <v>OK</v>
      </c>
      <c r="U96">
        <v>10</v>
      </c>
    </row>
    <row r="97" spans="1:21" ht="15.75" thickBot="1" x14ac:dyDescent="0.3">
      <c r="A97" s="3" t="s">
        <v>94</v>
      </c>
      <c r="B97" s="30"/>
      <c r="C97" s="101"/>
      <c r="D97" s="32"/>
      <c r="E97" s="32"/>
      <c r="F97" s="101"/>
      <c r="G97" s="101"/>
      <c r="H97" s="105"/>
      <c r="I97" s="32"/>
      <c r="J97" s="32"/>
      <c r="K97" s="32"/>
      <c r="L97" s="32"/>
      <c r="M97" s="23"/>
      <c r="N97" s="23"/>
      <c r="O97" s="22"/>
      <c r="P97" s="22"/>
      <c r="Q97" s="23"/>
      <c r="R97" s="23"/>
      <c r="S97"/>
    </row>
    <row r="98" spans="1:21" ht="15.75" thickBot="1" x14ac:dyDescent="0.3">
      <c r="A98" s="6" t="s">
        <v>95</v>
      </c>
      <c r="B98" s="30"/>
      <c r="C98" s="101"/>
      <c r="D98" s="32"/>
      <c r="E98" s="32"/>
      <c r="F98" s="101"/>
      <c r="G98" s="101"/>
      <c r="H98" s="105"/>
      <c r="I98" s="32"/>
      <c r="J98" s="32"/>
      <c r="K98" s="32"/>
      <c r="L98" s="32"/>
      <c r="M98" s="24"/>
      <c r="N98" s="24"/>
      <c r="O98" s="22"/>
      <c r="P98" s="22"/>
      <c r="Q98" s="24"/>
      <c r="R98" s="24"/>
      <c r="S98"/>
    </row>
    <row r="99" spans="1:21" ht="15.75" thickBot="1" x14ac:dyDescent="0.3">
      <c r="A99" s="38" t="s">
        <v>96</v>
      </c>
      <c r="B99" s="60">
        <f>F99-G99</f>
        <v>0</v>
      </c>
      <c r="C99" s="55"/>
      <c r="D99" s="49">
        <f>B99*C99/100</f>
        <v>0</v>
      </c>
      <c r="E99" s="49">
        <f>Parametrit!$B$4-2025</f>
        <v>-1</v>
      </c>
      <c r="F99" s="55"/>
      <c r="G99" s="55"/>
      <c r="H99" s="104" t="str">
        <f>IF('Investoinnit ennen 2024'!G99&gt;0,'Investoinnit ennen 2024'!G99,"")</f>
        <v/>
      </c>
      <c r="I99" s="57">
        <f>IF(N99="",(D99*(M99+O99))/1000,(D99*(N99+P99))/1000)</f>
        <v>0</v>
      </c>
      <c r="J99" s="49">
        <f>IF(D99=0,0,I99*(1-E99/H99))</f>
        <v>0</v>
      </c>
      <c r="K99" s="49">
        <f>IF(I99=0,0,I99/H99)</f>
        <v>0</v>
      </c>
      <c r="L99" s="49">
        <f>IF(N99="",(F99*(C99/100)*(M99+O99))/1000,(F99*(C99/100)*(N99+P99)/1000))</f>
        <v>0</v>
      </c>
      <c r="M99" s="50" cm="1">
        <f t="array" ref="M99">ROUND('Investoinnit ennen 2024'!K99*(Parametrit!$B$9/Parametrit!$B$7),_xlfn.IFS('2024'!U99=100,-2,'2024'!U99=10,-1))</f>
        <v>0</v>
      </c>
      <c r="N99" s="50"/>
      <c r="O99" s="49"/>
      <c r="P99" s="49"/>
      <c r="Q99" s="52">
        <v>30</v>
      </c>
      <c r="R99" s="52">
        <v>45</v>
      </c>
      <c r="S99" s="31" t="str">
        <f>IF(AND(B99&gt;0,C99=""),"Ilmoita tuella rahoitettu osuus",IF(C99&gt;100,"Tuella rahoitettu osuus ei voi olla yli 100",IF(AND(B99&gt;0,H99=""),"Pitoaika puuttuu",IF(E99&gt;H99,"Keski-ikä ei voi olla suurempi kuin pitoaika",IF(AND(B99&gt;0,E99=""),"Keski-ikä puuttuu",IF(AND(B99&gt;0,OR(H99&lt;Q99,H99&gt;R99)),"Syötetty pitoaika ei ole pitoaikavälin sisällä","OK"))))))</f>
        <v>OK</v>
      </c>
      <c r="U99">
        <v>10</v>
      </c>
    </row>
    <row r="100" spans="1:21" ht="15.75" thickBot="1" x14ac:dyDescent="0.3">
      <c r="A100" s="38" t="s">
        <v>97</v>
      </c>
      <c r="B100" s="60">
        <f>F100-G100</f>
        <v>0</v>
      </c>
      <c r="C100" s="55"/>
      <c r="D100" s="49">
        <f>B100*C100/100</f>
        <v>0</v>
      </c>
      <c r="E100" s="49">
        <f>Parametrit!$B$4-2025</f>
        <v>-1</v>
      </c>
      <c r="F100" s="55"/>
      <c r="G100" s="55"/>
      <c r="H100" s="104" t="str">
        <f>IF('Investoinnit ennen 2024'!G100&gt;0,'Investoinnit ennen 2024'!G100,"")</f>
        <v/>
      </c>
      <c r="I100" s="57">
        <f>IF(N100="",(D100*(M100+O100))/1000,(D100*(N100+P100))/1000)</f>
        <v>0</v>
      </c>
      <c r="J100" s="49">
        <f>IF(D100=0,0,I100*(1-E100/H100))</f>
        <v>0</v>
      </c>
      <c r="K100" s="49">
        <f>IF(I100=0,0,I100/H100)</f>
        <v>0</v>
      </c>
      <c r="L100" s="49">
        <f>IF(N100="",(F100*(C100/100)*(M100+O100))/1000,(F100*(C100/100)*(N100+P100)/1000))</f>
        <v>0</v>
      </c>
      <c r="M100" s="50" cm="1">
        <f t="array" ref="M100">ROUND('Investoinnit ennen 2024'!K100*(Parametrit!$B$9/Parametrit!$B$7),_xlfn.IFS('2024'!U100=100,-2,'2024'!U100=10,-1))</f>
        <v>0</v>
      </c>
      <c r="N100" s="50"/>
      <c r="O100" s="49"/>
      <c r="P100" s="49"/>
      <c r="Q100" s="52">
        <v>30</v>
      </c>
      <c r="R100" s="52">
        <v>45</v>
      </c>
      <c r="S100" s="31" t="str">
        <f>IF(AND(B100&gt;0,C100=""),"Ilmoita tuella rahoitettu osuus",IF(C100&gt;100,"Tuella rahoitettu osuus ei voi olla yli 100",IF(AND(B100&gt;0,H100=""),"Pitoaika puuttuu",IF(E100&gt;H100,"Keski-ikä ei voi olla suurempi kuin pitoaika",IF(AND(B100&gt;0,E100=""),"Keski-ikä puuttuu",IF(AND(B100&gt;0,OR(H100&lt;Q100,H100&gt;R100)),"Syötetty pitoaika ei ole pitoaikavälin sisällä","OK"))))))</f>
        <v>OK</v>
      </c>
      <c r="U100">
        <v>10</v>
      </c>
    </row>
    <row r="101" spans="1:21" ht="15.75" thickBot="1" x14ac:dyDescent="0.3">
      <c r="A101" s="38" t="s">
        <v>98</v>
      </c>
      <c r="B101" s="60">
        <f>F101-G101</f>
        <v>0</v>
      </c>
      <c r="C101" s="55"/>
      <c r="D101" s="49">
        <f>B101*C101/100</f>
        <v>0</v>
      </c>
      <c r="E101" s="49">
        <f>Parametrit!$B$4-2025</f>
        <v>-1</v>
      </c>
      <c r="F101" s="55"/>
      <c r="G101" s="55"/>
      <c r="H101" s="104" t="str">
        <f>IF('Investoinnit ennen 2024'!G101&gt;0,'Investoinnit ennen 2024'!G101,"")</f>
        <v/>
      </c>
      <c r="I101" s="57">
        <f>IF(N101="",(D101*(M101+O101))/1000,(D101*(N101+P101))/1000)</f>
        <v>0</v>
      </c>
      <c r="J101" s="49">
        <f>IF(D101=0,0,I101*(1-E101/H101))</f>
        <v>0</v>
      </c>
      <c r="K101" s="49">
        <f>IF(I101=0,0,I101/H101)</f>
        <v>0</v>
      </c>
      <c r="L101" s="49">
        <f>IF(N101="",(F101*(C101/100)*(M101+O101))/1000,(F101*(C101/100)*(N101+P101)/1000))</f>
        <v>0</v>
      </c>
      <c r="M101" s="50" cm="1">
        <f t="array" ref="M101">ROUND('Investoinnit ennen 2024'!K101*(Parametrit!$B$9/Parametrit!$B$7),_xlfn.IFS('2024'!U101=100,-2,'2024'!U101=10,-1))</f>
        <v>0</v>
      </c>
      <c r="N101" s="50"/>
      <c r="O101" s="49"/>
      <c r="P101" s="49"/>
      <c r="Q101" s="52">
        <v>30</v>
      </c>
      <c r="R101" s="52">
        <v>45</v>
      </c>
      <c r="S101" s="31" t="str">
        <f>IF(AND(B101&gt;0,C101=""),"Ilmoita tuella rahoitettu osuus",IF(C101&gt;100,"Tuella rahoitettu osuus ei voi olla yli 100",IF(AND(B101&gt;0,H101=""),"Pitoaika puuttuu",IF(E101&gt;H101,"Keski-ikä ei voi olla suurempi kuin pitoaika",IF(AND(B101&gt;0,E101=""),"Keski-ikä puuttuu",IF(AND(B101&gt;0,OR(H101&lt;Q101,H101&gt;R101)),"Syötetty pitoaika ei ole pitoaikavälin sisällä","OK"))))))</f>
        <v>OK</v>
      </c>
      <c r="U101">
        <v>10</v>
      </c>
    </row>
    <row r="102" spans="1:21" ht="15.75" thickBot="1" x14ac:dyDescent="0.3">
      <c r="A102" s="38" t="s">
        <v>99</v>
      </c>
      <c r="B102" s="60">
        <f>F102-G102</f>
        <v>0</v>
      </c>
      <c r="C102" s="55"/>
      <c r="D102" s="49">
        <f>B102*C102/100</f>
        <v>0</v>
      </c>
      <c r="E102" s="49">
        <f>Parametrit!$B$4-2025</f>
        <v>-1</v>
      </c>
      <c r="F102" s="55"/>
      <c r="G102" s="55"/>
      <c r="H102" s="104" t="str">
        <f>IF('Investoinnit ennen 2024'!G102&gt;0,'Investoinnit ennen 2024'!G102,"")</f>
        <v/>
      </c>
      <c r="I102" s="57">
        <f>IF(N102="",(D102*(M102+O102))/1000,(D102*(N102+P102))/1000)</f>
        <v>0</v>
      </c>
      <c r="J102" s="49">
        <f>IF(D102=0,0,I102*(1-E102/H102))</f>
        <v>0</v>
      </c>
      <c r="K102" s="49">
        <f>IF(I102=0,0,I102/H102)</f>
        <v>0</v>
      </c>
      <c r="L102" s="49">
        <f>IF(N102="",(F102*(C102/100)*(M102+O102))/1000,(F102*(C102/100)*(N102+P102)/1000))</f>
        <v>0</v>
      </c>
      <c r="M102" s="50" cm="1">
        <f t="array" ref="M102">ROUND('Investoinnit ennen 2024'!K102*(Parametrit!$B$9/Parametrit!$B$7),_xlfn.IFS('2024'!U102=100,-2,'2024'!U102=10,-1))</f>
        <v>0</v>
      </c>
      <c r="N102" s="50"/>
      <c r="O102" s="49"/>
      <c r="P102" s="49"/>
      <c r="Q102" s="52">
        <v>30</v>
      </c>
      <c r="R102" s="52">
        <v>45</v>
      </c>
      <c r="S102" s="31" t="str">
        <f>IF(AND(B102&gt;0,C102=""),"Ilmoita tuella rahoitettu osuus",IF(C102&gt;100,"Tuella rahoitettu osuus ei voi olla yli 100",IF(AND(B102&gt;0,H102=""),"Pitoaika puuttuu",IF(E102&gt;H102,"Keski-ikä ei voi olla suurempi kuin pitoaika",IF(AND(B102&gt;0,E102=""),"Keski-ikä puuttuu",IF(AND(B102&gt;0,OR(H102&lt;Q102,H102&gt;R102)),"Syötetty pitoaika ei ole pitoaikavälin sisällä","OK"))))))</f>
        <v>OK</v>
      </c>
      <c r="U102">
        <v>10</v>
      </c>
    </row>
    <row r="103" spans="1:21" ht="15.75" thickBot="1" x14ac:dyDescent="0.3">
      <c r="A103" s="38" t="s">
        <v>100</v>
      </c>
      <c r="B103" s="60">
        <f>F103-G103</f>
        <v>0</v>
      </c>
      <c r="C103" s="55"/>
      <c r="D103" s="49">
        <f>B103*C103/100</f>
        <v>0</v>
      </c>
      <c r="E103" s="49">
        <f>Parametrit!$B$4-2025</f>
        <v>-1</v>
      </c>
      <c r="F103" s="55"/>
      <c r="G103" s="55"/>
      <c r="H103" s="104" t="str">
        <f>IF('Investoinnit ennen 2024'!G103&gt;0,'Investoinnit ennen 2024'!G103,"")</f>
        <v/>
      </c>
      <c r="I103" s="57">
        <f>IF(N103="",(D103*(M103+O103))/1000,(D103*(N103+P103))/1000)</f>
        <v>0</v>
      </c>
      <c r="J103" s="49">
        <f>IF(D103=0,0,I103*(1-E103/H103))</f>
        <v>0</v>
      </c>
      <c r="K103" s="49">
        <f>IF(I103=0,0,I103/H103)</f>
        <v>0</v>
      </c>
      <c r="L103" s="49">
        <f>IF(N103="",(F103*(C103/100)*(M103+O103))/1000,(F103*(C103/100)*(N103+P103)/1000))</f>
        <v>0</v>
      </c>
      <c r="M103" s="50" cm="1">
        <f t="array" ref="M103">ROUND('Investoinnit ennen 2024'!K103*(Parametrit!$B$9/Parametrit!$B$7),_xlfn.IFS('2024'!U103=100,-2,'2024'!U103=10,-1))</f>
        <v>0</v>
      </c>
      <c r="N103" s="50"/>
      <c r="O103" s="49"/>
      <c r="P103" s="49"/>
      <c r="Q103" s="52">
        <v>30</v>
      </c>
      <c r="R103" s="52">
        <v>45</v>
      </c>
      <c r="S103" s="31" t="str">
        <f>IF(AND(B103&gt;0,C103=""),"Ilmoita tuella rahoitettu osuus",IF(C103&gt;100,"Tuella rahoitettu osuus ei voi olla yli 100",IF(AND(B103&gt;0,H103=""),"Pitoaika puuttuu",IF(E103&gt;H103,"Keski-ikä ei voi olla suurempi kuin pitoaika",IF(AND(B103&gt;0,E103=""),"Keski-ikä puuttuu",IF(AND(B103&gt;0,OR(H103&lt;Q103,H103&gt;R103)),"Syötetty pitoaika ei ole pitoaikavälin sisällä","OK"))))))</f>
        <v>OK</v>
      </c>
      <c r="U103">
        <v>10</v>
      </c>
    </row>
    <row r="104" spans="1:21" ht="15.75" thickBot="1" x14ac:dyDescent="0.3">
      <c r="A104" s="6" t="s">
        <v>101</v>
      </c>
      <c r="B104" s="30"/>
      <c r="C104" s="101"/>
      <c r="D104" s="32"/>
      <c r="E104" s="32"/>
      <c r="F104" s="101"/>
      <c r="G104" s="101"/>
      <c r="H104" s="105"/>
      <c r="I104" s="32"/>
      <c r="J104" s="32"/>
      <c r="K104" s="32"/>
      <c r="L104" s="32"/>
      <c r="M104" s="24"/>
      <c r="N104" s="24"/>
      <c r="O104" s="22"/>
      <c r="P104" s="22"/>
      <c r="Q104" s="24"/>
      <c r="R104" s="24"/>
      <c r="S104"/>
    </row>
    <row r="105" spans="1:21" ht="15.75" thickBot="1" x14ac:dyDescent="0.3">
      <c r="A105" s="38" t="s">
        <v>96</v>
      </c>
      <c r="B105" s="60">
        <f t="shared" ref="B105:B110" si="42">F105-G105</f>
        <v>0</v>
      </c>
      <c r="C105" s="55"/>
      <c r="D105" s="49">
        <f t="shared" ref="D105:D110" si="43">B105*C105/100</f>
        <v>0</v>
      </c>
      <c r="E105" s="49">
        <f>Parametrit!$B$4-2025</f>
        <v>-1</v>
      </c>
      <c r="F105" s="55"/>
      <c r="G105" s="55"/>
      <c r="H105" s="104" t="str">
        <f>IF('Investoinnit ennen 2024'!G105&gt;0,'Investoinnit ennen 2024'!G105,"")</f>
        <v/>
      </c>
      <c r="I105" s="57">
        <f t="shared" ref="I105:I110" si="44">IF(N105="",(D105*(M105+O105))/1000,(D105*(N105+P105))/1000)</f>
        <v>0</v>
      </c>
      <c r="J105" s="49">
        <f t="shared" ref="J105:J110" si="45">IF(D105=0,0,I105*(1-E105/H105))</f>
        <v>0</v>
      </c>
      <c r="K105" s="49">
        <f t="shared" ref="K105:K110" si="46">IF(I105=0,0,I105/H105)</f>
        <v>0</v>
      </c>
      <c r="L105" s="49">
        <f t="shared" ref="L105:L110" si="47">IF(N105="",(F105*(C105/100)*(M105+O105))/1000,(F105*(C105/100)*(N105+P105)/1000))</f>
        <v>0</v>
      </c>
      <c r="M105" s="50" cm="1">
        <f t="array" ref="M105">ROUND('Investoinnit ennen 2024'!K105*(Parametrit!$B$9/Parametrit!$B$7),_xlfn.IFS('2024'!U105=100,-2,'2024'!U105=10,-1))</f>
        <v>0</v>
      </c>
      <c r="N105" s="50"/>
      <c r="O105" s="49"/>
      <c r="P105" s="49"/>
      <c r="Q105" s="52">
        <v>30</v>
      </c>
      <c r="R105" s="52">
        <v>45</v>
      </c>
      <c r="S105" s="31" t="str">
        <f t="shared" ref="S105:S110" si="48">IF(AND(B105&gt;0,C105=""),"Ilmoita tuella rahoitettu osuus",IF(C105&gt;100,"Tuella rahoitettu osuus ei voi olla yli 100",IF(AND(B105&gt;0,H105=""),"Pitoaika puuttuu",IF(E105&gt;H105,"Keski-ikä ei voi olla suurempi kuin pitoaika",IF(AND(B105&gt;0,E105=""),"Keski-ikä puuttuu",IF(AND(B105&gt;0,OR(H105&lt;Q105,H105&gt;R105)),"Syötetty pitoaika ei ole pitoaikavälin sisällä","OK"))))))</f>
        <v>OK</v>
      </c>
      <c r="U105">
        <v>10</v>
      </c>
    </row>
    <row r="106" spans="1:21" ht="15.75" thickBot="1" x14ac:dyDescent="0.3">
      <c r="A106" s="38" t="s">
        <v>97</v>
      </c>
      <c r="B106" s="60">
        <f t="shared" si="42"/>
        <v>0</v>
      </c>
      <c r="C106" s="55"/>
      <c r="D106" s="49">
        <f t="shared" si="43"/>
        <v>0</v>
      </c>
      <c r="E106" s="49">
        <f>Parametrit!$B$4-2025</f>
        <v>-1</v>
      </c>
      <c r="F106" s="55"/>
      <c r="G106" s="55"/>
      <c r="H106" s="104" t="str">
        <f>IF('Investoinnit ennen 2024'!G106&gt;0,'Investoinnit ennen 2024'!G106,"")</f>
        <v/>
      </c>
      <c r="I106" s="57">
        <f t="shared" si="44"/>
        <v>0</v>
      </c>
      <c r="J106" s="49">
        <f t="shared" si="45"/>
        <v>0</v>
      </c>
      <c r="K106" s="49">
        <f t="shared" si="46"/>
        <v>0</v>
      </c>
      <c r="L106" s="49">
        <f t="shared" si="47"/>
        <v>0</v>
      </c>
      <c r="M106" s="50" cm="1">
        <f t="array" ref="M106">ROUND('Investoinnit ennen 2024'!K106*(Parametrit!$B$9/Parametrit!$B$7),_xlfn.IFS('2024'!U106=100,-2,'2024'!U106=10,-1))</f>
        <v>0</v>
      </c>
      <c r="N106" s="50"/>
      <c r="O106" s="49"/>
      <c r="P106" s="49"/>
      <c r="Q106" s="52">
        <v>30</v>
      </c>
      <c r="R106" s="52">
        <v>45</v>
      </c>
      <c r="S106" s="31" t="str">
        <f t="shared" si="48"/>
        <v>OK</v>
      </c>
      <c r="U106">
        <v>10</v>
      </c>
    </row>
    <row r="107" spans="1:21" ht="15.75" thickBot="1" x14ac:dyDescent="0.3">
      <c r="A107" s="38" t="s">
        <v>98</v>
      </c>
      <c r="B107" s="60">
        <f t="shared" si="42"/>
        <v>0</v>
      </c>
      <c r="C107" s="55"/>
      <c r="D107" s="49">
        <f t="shared" si="43"/>
        <v>0</v>
      </c>
      <c r="E107" s="49">
        <f>Parametrit!$B$4-2025</f>
        <v>-1</v>
      </c>
      <c r="F107" s="55"/>
      <c r="G107" s="55"/>
      <c r="H107" s="104" t="str">
        <f>IF('Investoinnit ennen 2024'!G107&gt;0,'Investoinnit ennen 2024'!G107,"")</f>
        <v/>
      </c>
      <c r="I107" s="57">
        <f t="shared" si="44"/>
        <v>0</v>
      </c>
      <c r="J107" s="49">
        <f t="shared" si="45"/>
        <v>0</v>
      </c>
      <c r="K107" s="49">
        <f t="shared" si="46"/>
        <v>0</v>
      </c>
      <c r="L107" s="49">
        <f t="shared" si="47"/>
        <v>0</v>
      </c>
      <c r="M107" s="50" cm="1">
        <f t="array" ref="M107">ROUND('Investoinnit ennen 2024'!K107*(Parametrit!$B$9/Parametrit!$B$7),_xlfn.IFS('2024'!U107=100,-2,'2024'!U107=10,-1))</f>
        <v>0</v>
      </c>
      <c r="N107" s="50"/>
      <c r="O107" s="49"/>
      <c r="P107" s="49"/>
      <c r="Q107" s="52">
        <v>30</v>
      </c>
      <c r="R107" s="52">
        <v>45</v>
      </c>
      <c r="S107" s="31" t="str">
        <f t="shared" si="48"/>
        <v>OK</v>
      </c>
      <c r="U107">
        <v>10</v>
      </c>
    </row>
    <row r="108" spans="1:21" ht="15.75" thickBot="1" x14ac:dyDescent="0.3">
      <c r="A108" s="38" t="s">
        <v>99</v>
      </c>
      <c r="B108" s="60">
        <f t="shared" si="42"/>
        <v>0</v>
      </c>
      <c r="C108" s="55"/>
      <c r="D108" s="49">
        <f t="shared" si="43"/>
        <v>0</v>
      </c>
      <c r="E108" s="49">
        <f>Parametrit!$B$4-2025</f>
        <v>-1</v>
      </c>
      <c r="F108" s="55"/>
      <c r="G108" s="55"/>
      <c r="H108" s="104" t="str">
        <f>IF('Investoinnit ennen 2024'!G108&gt;0,'Investoinnit ennen 2024'!G108,"")</f>
        <v/>
      </c>
      <c r="I108" s="57">
        <f t="shared" si="44"/>
        <v>0</v>
      </c>
      <c r="J108" s="49">
        <f t="shared" si="45"/>
        <v>0</v>
      </c>
      <c r="K108" s="49">
        <f t="shared" si="46"/>
        <v>0</v>
      </c>
      <c r="L108" s="49">
        <f t="shared" si="47"/>
        <v>0</v>
      </c>
      <c r="M108" s="50" cm="1">
        <f t="array" ref="M108">ROUND('Investoinnit ennen 2024'!K108*(Parametrit!$B$9/Parametrit!$B$7),_xlfn.IFS('2024'!U108=100,-2,'2024'!U108=10,-1))</f>
        <v>0</v>
      </c>
      <c r="N108" s="50"/>
      <c r="O108" s="49"/>
      <c r="P108" s="49"/>
      <c r="Q108" s="52">
        <v>30</v>
      </c>
      <c r="R108" s="52">
        <v>45</v>
      </c>
      <c r="S108" s="31" t="str">
        <f t="shared" si="48"/>
        <v>OK</v>
      </c>
      <c r="U108">
        <v>10</v>
      </c>
    </row>
    <row r="109" spans="1:21" ht="15.75" thickBot="1" x14ac:dyDescent="0.3">
      <c r="A109" s="38" t="s">
        <v>102</v>
      </c>
      <c r="B109" s="60">
        <f t="shared" si="42"/>
        <v>0</v>
      </c>
      <c r="C109" s="55"/>
      <c r="D109" s="49">
        <f t="shared" si="43"/>
        <v>0</v>
      </c>
      <c r="E109" s="49">
        <f>Parametrit!$B$4-2025</f>
        <v>-1</v>
      </c>
      <c r="F109" s="55"/>
      <c r="G109" s="55"/>
      <c r="H109" s="104" t="str">
        <f>IF('Investoinnit ennen 2024'!G109&gt;0,'Investoinnit ennen 2024'!G109,"")</f>
        <v/>
      </c>
      <c r="I109" s="57">
        <f t="shared" si="44"/>
        <v>0</v>
      </c>
      <c r="J109" s="49">
        <f t="shared" si="45"/>
        <v>0</v>
      </c>
      <c r="K109" s="49">
        <f t="shared" si="46"/>
        <v>0</v>
      </c>
      <c r="L109" s="49">
        <f t="shared" si="47"/>
        <v>0</v>
      </c>
      <c r="M109" s="50" cm="1">
        <f t="array" ref="M109">ROUND('Investoinnit ennen 2024'!K109*(Parametrit!$B$9/Parametrit!$B$7),_xlfn.IFS('2024'!U109=100,-2,'2024'!U109=10,-1))</f>
        <v>0</v>
      </c>
      <c r="N109" s="50"/>
      <c r="O109" s="49"/>
      <c r="P109" s="49"/>
      <c r="Q109" s="52">
        <v>30</v>
      </c>
      <c r="R109" s="52">
        <v>45</v>
      </c>
      <c r="S109" s="31" t="str">
        <f t="shared" si="48"/>
        <v>OK</v>
      </c>
      <c r="U109">
        <v>10</v>
      </c>
    </row>
    <row r="110" spans="1:21" ht="15.75" thickBot="1" x14ac:dyDescent="0.3">
      <c r="A110" s="38" t="s">
        <v>103</v>
      </c>
      <c r="B110" s="60">
        <f t="shared" si="42"/>
        <v>0</v>
      </c>
      <c r="C110" s="55"/>
      <c r="D110" s="49">
        <f t="shared" si="43"/>
        <v>0</v>
      </c>
      <c r="E110" s="49">
        <f>Parametrit!$B$4-2025</f>
        <v>-1</v>
      </c>
      <c r="F110" s="55"/>
      <c r="G110" s="55"/>
      <c r="H110" s="104" t="str">
        <f>IF('Investoinnit ennen 2024'!G110&gt;0,'Investoinnit ennen 2024'!G110,"")</f>
        <v/>
      </c>
      <c r="I110" s="57">
        <f t="shared" si="44"/>
        <v>0</v>
      </c>
      <c r="J110" s="49">
        <f t="shared" si="45"/>
        <v>0</v>
      </c>
      <c r="K110" s="49">
        <f t="shared" si="46"/>
        <v>0</v>
      </c>
      <c r="L110" s="49">
        <f t="shared" si="47"/>
        <v>0</v>
      </c>
      <c r="M110" s="50" cm="1">
        <f t="array" ref="M110">ROUND('Investoinnit ennen 2024'!K110*(Parametrit!$B$9/Parametrit!$B$7),_xlfn.IFS('2024'!U110=100,-2,'2024'!U110=10,-1))</f>
        <v>0</v>
      </c>
      <c r="N110" s="50"/>
      <c r="O110" s="49"/>
      <c r="P110" s="49"/>
      <c r="Q110" s="52">
        <v>30</v>
      </c>
      <c r="R110" s="52">
        <v>45</v>
      </c>
      <c r="S110" s="31" t="str">
        <f t="shared" si="48"/>
        <v>OK</v>
      </c>
      <c r="U110">
        <v>10</v>
      </c>
    </row>
    <row r="111" spans="1:21" ht="15.75" thickBot="1" x14ac:dyDescent="0.3">
      <c r="A111" s="6" t="s">
        <v>104</v>
      </c>
      <c r="B111" s="30"/>
      <c r="C111" s="101"/>
      <c r="D111" s="32"/>
      <c r="E111" s="32"/>
      <c r="F111" s="101"/>
      <c r="G111" s="101"/>
      <c r="H111" s="105"/>
      <c r="M111" s="24"/>
      <c r="N111" s="24"/>
      <c r="O111" s="22"/>
      <c r="P111" s="22"/>
      <c r="Q111" s="24"/>
      <c r="R111" s="24"/>
      <c r="S111"/>
    </row>
    <row r="112" spans="1:21" ht="15.75" thickBot="1" x14ac:dyDescent="0.3">
      <c r="A112" s="38" t="s">
        <v>105</v>
      </c>
      <c r="B112" s="60">
        <f t="shared" ref="B112:B117" si="49">F112-G112</f>
        <v>0</v>
      </c>
      <c r="C112" s="55"/>
      <c r="D112" s="49">
        <f t="shared" ref="D112:D117" si="50">B112*C112/100</f>
        <v>0</v>
      </c>
      <c r="E112" s="49">
        <f>Parametrit!$B$4-2025</f>
        <v>-1</v>
      </c>
      <c r="F112" s="55"/>
      <c r="G112" s="55"/>
      <c r="H112" s="104" t="str">
        <f>IF('Investoinnit ennen 2024'!G112&gt;0,'Investoinnit ennen 2024'!G112,"")</f>
        <v/>
      </c>
      <c r="I112" s="57">
        <f t="shared" ref="I112:I117" si="51">IF(N112="",(D112*(M112+O112))/1000,(D112*(N112+P112))/1000)</f>
        <v>0</v>
      </c>
      <c r="J112" s="49">
        <f t="shared" ref="J112:J117" si="52">IF(D112=0,0,I112*(1-E112/H112))</f>
        <v>0</v>
      </c>
      <c r="K112" s="49">
        <f t="shared" ref="K112:K117" si="53">IF(I112=0,0,I112/H112)</f>
        <v>0</v>
      </c>
      <c r="L112" s="49">
        <f t="shared" ref="L112:L117" si="54">IF(N112="",(F112*(C112/100)*(M112+O112))/1000,(F112*(C112/100)*(N112+P112)/1000))</f>
        <v>0</v>
      </c>
      <c r="M112" s="50" cm="1">
        <f t="array" ref="M112">ROUND('Investoinnit ennen 2024'!K112*(Parametrit!$B$9/Parametrit!$B$7),_xlfn.IFS('2024'!U112=100,-2,'2024'!U112=10,-1))</f>
        <v>0</v>
      </c>
      <c r="N112" s="50"/>
      <c r="O112" s="49"/>
      <c r="P112" s="49"/>
      <c r="Q112" s="52">
        <v>30</v>
      </c>
      <c r="R112" s="52">
        <v>45</v>
      </c>
      <c r="S112" s="31" t="str">
        <f t="shared" ref="S112:S117" si="55">IF(AND(B112&gt;0,C112=""),"Ilmoita tuella rahoitettu osuus",IF(C112&gt;100,"Tuella rahoitettu osuus ei voi olla yli 100",IF(AND(B112&gt;0,H112=""),"Pitoaika puuttuu",IF(E112&gt;H112,"Keski-ikä ei voi olla suurempi kuin pitoaika",IF(AND(B112&gt;0,E112=""),"Keski-ikä puuttuu",IF(AND(B112&gt;0,OR(H112&lt;Q112,H112&gt;R112)),"Syötetty pitoaika ei ole pitoaikavälin sisällä","OK"))))))</f>
        <v>OK</v>
      </c>
      <c r="U112">
        <v>10</v>
      </c>
    </row>
    <row r="113" spans="1:21" ht="15.75" thickBot="1" x14ac:dyDescent="0.3">
      <c r="A113" s="38" t="s">
        <v>106</v>
      </c>
      <c r="B113" s="60">
        <f t="shared" si="49"/>
        <v>0</v>
      </c>
      <c r="C113" s="55"/>
      <c r="D113" s="49">
        <f t="shared" si="50"/>
        <v>0</v>
      </c>
      <c r="E113" s="49">
        <f>Parametrit!$B$4-2025</f>
        <v>-1</v>
      </c>
      <c r="F113" s="55"/>
      <c r="G113" s="55"/>
      <c r="H113" s="104" t="str">
        <f>IF('Investoinnit ennen 2024'!G113&gt;0,'Investoinnit ennen 2024'!G113,"")</f>
        <v/>
      </c>
      <c r="I113" s="57">
        <f t="shared" si="51"/>
        <v>0</v>
      </c>
      <c r="J113" s="49">
        <f t="shared" si="52"/>
        <v>0</v>
      </c>
      <c r="K113" s="49">
        <f t="shared" si="53"/>
        <v>0</v>
      </c>
      <c r="L113" s="49">
        <f t="shared" si="54"/>
        <v>0</v>
      </c>
      <c r="M113" s="50" cm="1">
        <f t="array" ref="M113">ROUND('Investoinnit ennen 2024'!K113*(Parametrit!$B$9/Parametrit!$B$7),_xlfn.IFS('2024'!U113=100,-2,'2024'!U113=10,-1))</f>
        <v>0</v>
      </c>
      <c r="N113" s="50"/>
      <c r="O113" s="49"/>
      <c r="P113" s="49"/>
      <c r="Q113" s="52">
        <v>30</v>
      </c>
      <c r="R113" s="52">
        <v>45</v>
      </c>
      <c r="S113" s="31" t="str">
        <f t="shared" si="55"/>
        <v>OK</v>
      </c>
      <c r="U113">
        <v>10</v>
      </c>
    </row>
    <row r="114" spans="1:21" ht="15.75" thickBot="1" x14ac:dyDescent="0.3">
      <c r="A114" s="38" t="s">
        <v>107</v>
      </c>
      <c r="B114" s="60">
        <f t="shared" si="49"/>
        <v>0</v>
      </c>
      <c r="C114" s="55"/>
      <c r="D114" s="49">
        <f t="shared" si="50"/>
        <v>0</v>
      </c>
      <c r="E114" s="49">
        <f>Parametrit!$B$4-2025</f>
        <v>-1</v>
      </c>
      <c r="F114" s="55"/>
      <c r="G114" s="55"/>
      <c r="H114" s="104" t="str">
        <f>IF('Investoinnit ennen 2024'!G114&gt;0,'Investoinnit ennen 2024'!G114,"")</f>
        <v/>
      </c>
      <c r="I114" s="57">
        <f t="shared" si="51"/>
        <v>0</v>
      </c>
      <c r="J114" s="49">
        <f t="shared" si="52"/>
        <v>0</v>
      </c>
      <c r="K114" s="49">
        <f t="shared" si="53"/>
        <v>0</v>
      </c>
      <c r="L114" s="49">
        <f t="shared" si="54"/>
        <v>0</v>
      </c>
      <c r="M114" s="50" cm="1">
        <f t="array" ref="M114">ROUND('Investoinnit ennen 2024'!K114*(Parametrit!$B$9/Parametrit!$B$7),_xlfn.IFS('2024'!U114=100,-2,'2024'!U114=10,-1))</f>
        <v>0</v>
      </c>
      <c r="N114" s="50"/>
      <c r="O114" s="49"/>
      <c r="P114" s="49"/>
      <c r="Q114" s="52">
        <v>30</v>
      </c>
      <c r="R114" s="52">
        <v>45</v>
      </c>
      <c r="S114" s="31" t="str">
        <f t="shared" si="55"/>
        <v>OK</v>
      </c>
      <c r="U114">
        <v>10</v>
      </c>
    </row>
    <row r="115" spans="1:21" ht="15.75" thickBot="1" x14ac:dyDescent="0.3">
      <c r="A115" s="38" t="s">
        <v>108</v>
      </c>
      <c r="B115" s="60">
        <f t="shared" si="49"/>
        <v>0</v>
      </c>
      <c r="C115" s="55"/>
      <c r="D115" s="49">
        <f t="shared" si="50"/>
        <v>0</v>
      </c>
      <c r="E115" s="49">
        <f>Parametrit!$B$4-2025</f>
        <v>-1</v>
      </c>
      <c r="F115" s="55"/>
      <c r="G115" s="55"/>
      <c r="H115" s="104" t="str">
        <f>IF('Investoinnit ennen 2024'!G115&gt;0,'Investoinnit ennen 2024'!G115,"")</f>
        <v/>
      </c>
      <c r="I115" s="57">
        <f t="shared" si="51"/>
        <v>0</v>
      </c>
      <c r="J115" s="49">
        <f t="shared" si="52"/>
        <v>0</v>
      </c>
      <c r="K115" s="49">
        <f t="shared" si="53"/>
        <v>0</v>
      </c>
      <c r="L115" s="49">
        <f t="shared" si="54"/>
        <v>0</v>
      </c>
      <c r="M115" s="50" cm="1">
        <f t="array" ref="M115">ROUND('Investoinnit ennen 2024'!K115*(Parametrit!$B$9/Parametrit!$B$7),_xlfn.IFS('2024'!U115=100,-2,'2024'!U115=10,-1))</f>
        <v>0</v>
      </c>
      <c r="N115" s="50"/>
      <c r="O115" s="49"/>
      <c r="P115" s="49"/>
      <c r="Q115" s="52">
        <v>30</v>
      </c>
      <c r="R115" s="52">
        <v>45</v>
      </c>
      <c r="S115" s="31" t="str">
        <f t="shared" si="55"/>
        <v>OK</v>
      </c>
      <c r="U115">
        <v>10</v>
      </c>
    </row>
    <row r="116" spans="1:21" ht="15.75" thickBot="1" x14ac:dyDescent="0.3">
      <c r="A116" s="38" t="s">
        <v>109</v>
      </c>
      <c r="B116" s="60">
        <f t="shared" si="49"/>
        <v>0</v>
      </c>
      <c r="C116" s="55"/>
      <c r="D116" s="49">
        <f t="shared" si="50"/>
        <v>0</v>
      </c>
      <c r="E116" s="49">
        <f>Parametrit!$B$4-2025</f>
        <v>-1</v>
      </c>
      <c r="F116" s="55"/>
      <c r="G116" s="55"/>
      <c r="H116" s="104" t="str">
        <f>IF('Investoinnit ennen 2024'!G116&gt;0,'Investoinnit ennen 2024'!G116,"")</f>
        <v/>
      </c>
      <c r="I116" s="57">
        <f t="shared" si="51"/>
        <v>0</v>
      </c>
      <c r="J116" s="49">
        <f t="shared" si="52"/>
        <v>0</v>
      </c>
      <c r="K116" s="49">
        <f t="shared" si="53"/>
        <v>0</v>
      </c>
      <c r="L116" s="49">
        <f t="shared" si="54"/>
        <v>0</v>
      </c>
      <c r="M116" s="50" cm="1">
        <f t="array" ref="M116">ROUND('Investoinnit ennen 2024'!K116*(Parametrit!$B$9/Parametrit!$B$7),_xlfn.IFS('2024'!U116=100,-2,'2024'!U116=10,-1))</f>
        <v>0</v>
      </c>
      <c r="N116" s="50"/>
      <c r="O116" s="49"/>
      <c r="P116" s="49"/>
      <c r="Q116" s="52">
        <v>30</v>
      </c>
      <c r="R116" s="52">
        <v>45</v>
      </c>
      <c r="S116" s="31" t="str">
        <f t="shared" si="55"/>
        <v>OK</v>
      </c>
      <c r="U116">
        <v>10</v>
      </c>
    </row>
    <row r="117" spans="1:21" ht="15.75" thickBot="1" x14ac:dyDescent="0.3">
      <c r="A117" s="38" t="s">
        <v>110</v>
      </c>
      <c r="B117" s="60">
        <f t="shared" si="49"/>
        <v>0</v>
      </c>
      <c r="C117" s="55"/>
      <c r="D117" s="49">
        <f t="shared" si="50"/>
        <v>0</v>
      </c>
      <c r="E117" s="49">
        <f>Parametrit!$B$4-2025</f>
        <v>-1</v>
      </c>
      <c r="F117" s="55"/>
      <c r="G117" s="55"/>
      <c r="H117" s="104" t="str">
        <f>IF('Investoinnit ennen 2024'!G117&gt;0,'Investoinnit ennen 2024'!G117,"")</f>
        <v/>
      </c>
      <c r="I117" s="57">
        <f t="shared" si="51"/>
        <v>0</v>
      </c>
      <c r="J117" s="49">
        <f t="shared" si="52"/>
        <v>0</v>
      </c>
      <c r="K117" s="49">
        <f t="shared" si="53"/>
        <v>0</v>
      </c>
      <c r="L117" s="49">
        <f t="shared" si="54"/>
        <v>0</v>
      </c>
      <c r="M117" s="50" cm="1">
        <f t="array" ref="M117">ROUND('Investoinnit ennen 2024'!K117*(Parametrit!$B$9/Parametrit!$B$7),_xlfn.IFS('2024'!U117=100,-2,'2024'!U117=10,-1))</f>
        <v>0</v>
      </c>
      <c r="N117" s="50"/>
      <c r="O117" s="49"/>
      <c r="P117" s="49"/>
      <c r="Q117" s="52">
        <v>30</v>
      </c>
      <c r="R117" s="52">
        <v>45</v>
      </c>
      <c r="S117" s="31" t="str">
        <f t="shared" si="55"/>
        <v>OK</v>
      </c>
      <c r="U117">
        <v>10</v>
      </c>
    </row>
    <row r="118" spans="1:21" ht="15.75" thickBot="1" x14ac:dyDescent="0.3">
      <c r="A118" s="6" t="s">
        <v>111</v>
      </c>
      <c r="B118" s="30"/>
      <c r="C118" s="101"/>
      <c r="D118" s="32"/>
      <c r="E118" s="32"/>
      <c r="F118" s="101"/>
      <c r="G118" s="101"/>
      <c r="H118" s="105"/>
      <c r="M118" s="24"/>
      <c r="N118" s="24"/>
      <c r="O118" s="22"/>
      <c r="P118" s="22"/>
      <c r="Q118" s="24"/>
      <c r="R118" s="24"/>
      <c r="S118"/>
    </row>
    <row r="119" spans="1:21" ht="15.75" thickBot="1" x14ac:dyDescent="0.3">
      <c r="A119" s="38" t="s">
        <v>105</v>
      </c>
      <c r="B119" s="60">
        <f t="shared" ref="B119:B124" si="56">F119-G119</f>
        <v>0</v>
      </c>
      <c r="C119" s="55"/>
      <c r="D119" s="49">
        <f t="shared" ref="D119:D124" si="57">B119*C119/100</f>
        <v>0</v>
      </c>
      <c r="E119" s="49">
        <f>Parametrit!$B$4-2025</f>
        <v>-1</v>
      </c>
      <c r="F119" s="55"/>
      <c r="G119" s="55"/>
      <c r="H119" s="104" t="str">
        <f>IF('Investoinnit ennen 2024'!G119&gt;0,'Investoinnit ennen 2024'!G119,"")</f>
        <v/>
      </c>
      <c r="I119" s="57">
        <f t="shared" ref="I119:I124" si="58">IF(N119="",(D119*(M119+O119))/1000,(D119*(N119+P119))/1000)</f>
        <v>0</v>
      </c>
      <c r="J119" s="49">
        <f t="shared" ref="J119:J124" si="59">IF(D119=0,0,I119*(1-E119/H119))</f>
        <v>0</v>
      </c>
      <c r="K119" s="49">
        <f t="shared" ref="K119:K124" si="60">IF(I119=0,0,I119/H119)</f>
        <v>0</v>
      </c>
      <c r="L119" s="49">
        <f t="shared" ref="L119:L124" si="61">IF(N119="",(F119*(C119/100)*(M119+O119))/1000,(F119*(C119/100)*(N119+P119)/1000))</f>
        <v>0</v>
      </c>
      <c r="M119" s="50" cm="1">
        <f t="array" ref="M119">ROUND('Investoinnit ennen 2024'!K119*(Parametrit!$B$9/Parametrit!$B$7),_xlfn.IFS('2024'!U119=100,-2,'2024'!U119=10,-1))</f>
        <v>0</v>
      </c>
      <c r="N119" s="50"/>
      <c r="O119" s="49"/>
      <c r="P119" s="49"/>
      <c r="Q119" s="52">
        <v>30</v>
      </c>
      <c r="R119" s="52">
        <v>45</v>
      </c>
      <c r="S119" s="31" t="str">
        <f t="shared" ref="S119:S124" si="62">IF(AND(B119&gt;0,C119=""),"Ilmoita tuella rahoitettu osuus",IF(C119&gt;100,"Tuella rahoitettu osuus ei voi olla yli 100",IF(AND(B119&gt;0,H119=""),"Pitoaika puuttuu",IF(E119&gt;H119,"Keski-ikä ei voi olla suurempi kuin pitoaika",IF(AND(B119&gt;0,E119=""),"Keski-ikä puuttuu",IF(AND(B119&gt;0,OR(H119&lt;Q119,H119&gt;R119)),"Syötetty pitoaika ei ole pitoaikavälin sisällä","OK"))))))</f>
        <v>OK</v>
      </c>
      <c r="U119">
        <v>10</v>
      </c>
    </row>
    <row r="120" spans="1:21" ht="15.75" thickBot="1" x14ac:dyDescent="0.3">
      <c r="A120" s="38" t="s">
        <v>106</v>
      </c>
      <c r="B120" s="60">
        <f t="shared" si="56"/>
        <v>0</v>
      </c>
      <c r="C120" s="55"/>
      <c r="D120" s="49">
        <f t="shared" si="57"/>
        <v>0</v>
      </c>
      <c r="E120" s="49">
        <f>Parametrit!$B$4-2025</f>
        <v>-1</v>
      </c>
      <c r="F120" s="55"/>
      <c r="G120" s="55"/>
      <c r="H120" s="104" t="str">
        <f>IF('Investoinnit ennen 2024'!G120&gt;0,'Investoinnit ennen 2024'!G120,"")</f>
        <v/>
      </c>
      <c r="I120" s="57">
        <f t="shared" si="58"/>
        <v>0</v>
      </c>
      <c r="J120" s="49">
        <f t="shared" si="59"/>
        <v>0</v>
      </c>
      <c r="K120" s="49">
        <f t="shared" si="60"/>
        <v>0</v>
      </c>
      <c r="L120" s="49">
        <f t="shared" si="61"/>
        <v>0</v>
      </c>
      <c r="M120" s="50" cm="1">
        <f t="array" ref="M120">ROUND('Investoinnit ennen 2024'!K120*(Parametrit!$B$9/Parametrit!$B$7),_xlfn.IFS('2024'!U120=100,-2,'2024'!U120=10,-1))</f>
        <v>0</v>
      </c>
      <c r="N120" s="50"/>
      <c r="O120" s="49"/>
      <c r="P120" s="49"/>
      <c r="Q120" s="52">
        <v>30</v>
      </c>
      <c r="R120" s="52">
        <v>45</v>
      </c>
      <c r="S120" s="31" t="str">
        <f t="shared" si="62"/>
        <v>OK</v>
      </c>
      <c r="U120">
        <v>10</v>
      </c>
    </row>
    <row r="121" spans="1:21" ht="15.75" thickBot="1" x14ac:dyDescent="0.3">
      <c r="A121" s="38" t="s">
        <v>107</v>
      </c>
      <c r="B121" s="60">
        <f t="shared" si="56"/>
        <v>0</v>
      </c>
      <c r="C121" s="55"/>
      <c r="D121" s="49">
        <f t="shared" si="57"/>
        <v>0</v>
      </c>
      <c r="E121" s="49">
        <f>Parametrit!$B$4-2025</f>
        <v>-1</v>
      </c>
      <c r="F121" s="55"/>
      <c r="G121" s="55"/>
      <c r="H121" s="104" t="str">
        <f>IF('Investoinnit ennen 2024'!G121&gt;0,'Investoinnit ennen 2024'!G121,"")</f>
        <v/>
      </c>
      <c r="I121" s="57">
        <f t="shared" si="58"/>
        <v>0</v>
      </c>
      <c r="J121" s="49">
        <f t="shared" si="59"/>
        <v>0</v>
      </c>
      <c r="K121" s="49">
        <f t="shared" si="60"/>
        <v>0</v>
      </c>
      <c r="L121" s="49">
        <f t="shared" si="61"/>
        <v>0</v>
      </c>
      <c r="M121" s="50" cm="1">
        <f t="array" ref="M121">ROUND('Investoinnit ennen 2024'!K121*(Parametrit!$B$9/Parametrit!$B$7),_xlfn.IFS('2024'!U121=100,-2,'2024'!U121=10,-1))</f>
        <v>0</v>
      </c>
      <c r="N121" s="50"/>
      <c r="O121" s="49"/>
      <c r="P121" s="49"/>
      <c r="Q121" s="52">
        <v>30</v>
      </c>
      <c r="R121" s="52">
        <v>45</v>
      </c>
      <c r="S121" s="31" t="str">
        <f t="shared" si="62"/>
        <v>OK</v>
      </c>
      <c r="U121">
        <v>10</v>
      </c>
    </row>
    <row r="122" spans="1:21" ht="15.75" thickBot="1" x14ac:dyDescent="0.3">
      <c r="A122" s="38" t="s">
        <v>108</v>
      </c>
      <c r="B122" s="60">
        <f t="shared" si="56"/>
        <v>0</v>
      </c>
      <c r="C122" s="55"/>
      <c r="D122" s="49">
        <f t="shared" si="57"/>
        <v>0</v>
      </c>
      <c r="E122" s="49">
        <f>Parametrit!$B$4-2025</f>
        <v>-1</v>
      </c>
      <c r="F122" s="55"/>
      <c r="G122" s="55"/>
      <c r="H122" s="104" t="str">
        <f>IF('Investoinnit ennen 2024'!G122&gt;0,'Investoinnit ennen 2024'!G122,"")</f>
        <v/>
      </c>
      <c r="I122" s="57">
        <f t="shared" si="58"/>
        <v>0</v>
      </c>
      <c r="J122" s="49">
        <f t="shared" si="59"/>
        <v>0</v>
      </c>
      <c r="K122" s="49">
        <f t="shared" si="60"/>
        <v>0</v>
      </c>
      <c r="L122" s="49">
        <f t="shared" si="61"/>
        <v>0</v>
      </c>
      <c r="M122" s="50" cm="1">
        <f t="array" ref="M122">ROUND('Investoinnit ennen 2024'!K122*(Parametrit!$B$9/Parametrit!$B$7),_xlfn.IFS('2024'!U122=100,-2,'2024'!U122=10,-1))</f>
        <v>0</v>
      </c>
      <c r="N122" s="50"/>
      <c r="O122" s="49"/>
      <c r="P122" s="49"/>
      <c r="Q122" s="52">
        <v>30</v>
      </c>
      <c r="R122" s="52">
        <v>45</v>
      </c>
      <c r="S122" s="31" t="str">
        <f t="shared" si="62"/>
        <v>OK</v>
      </c>
      <c r="U122">
        <v>10</v>
      </c>
    </row>
    <row r="123" spans="1:21" ht="15.75" thickBot="1" x14ac:dyDescent="0.3">
      <c r="A123" s="38" t="s">
        <v>112</v>
      </c>
      <c r="B123" s="60">
        <f t="shared" si="56"/>
        <v>0</v>
      </c>
      <c r="C123" s="55"/>
      <c r="D123" s="49">
        <f t="shared" si="57"/>
        <v>0</v>
      </c>
      <c r="E123" s="49">
        <f>Parametrit!$B$4-2025</f>
        <v>-1</v>
      </c>
      <c r="F123" s="55"/>
      <c r="G123" s="55"/>
      <c r="H123" s="104" t="str">
        <f>IF('Investoinnit ennen 2024'!G123&gt;0,'Investoinnit ennen 2024'!G123,"")</f>
        <v/>
      </c>
      <c r="I123" s="57">
        <f t="shared" si="58"/>
        <v>0</v>
      </c>
      <c r="J123" s="49">
        <f t="shared" si="59"/>
        <v>0</v>
      </c>
      <c r="K123" s="49">
        <f t="shared" si="60"/>
        <v>0</v>
      </c>
      <c r="L123" s="49">
        <f t="shared" si="61"/>
        <v>0</v>
      </c>
      <c r="M123" s="50" cm="1">
        <f t="array" ref="M123">ROUND('Investoinnit ennen 2024'!K123*(Parametrit!$B$9/Parametrit!$B$7),_xlfn.IFS('2024'!U123=100,-2,'2024'!U123=10,-1))</f>
        <v>0</v>
      </c>
      <c r="N123" s="50"/>
      <c r="O123" s="49"/>
      <c r="P123" s="49"/>
      <c r="Q123" s="52">
        <v>30</v>
      </c>
      <c r="R123" s="52">
        <v>45</v>
      </c>
      <c r="S123" s="31" t="str">
        <f t="shared" si="62"/>
        <v>OK</v>
      </c>
      <c r="U123">
        <v>10</v>
      </c>
    </row>
    <row r="124" spans="1:21" ht="15.75" thickBot="1" x14ac:dyDescent="0.3">
      <c r="A124" s="38" t="s">
        <v>110</v>
      </c>
      <c r="B124" s="60">
        <f t="shared" si="56"/>
        <v>0</v>
      </c>
      <c r="C124" s="55"/>
      <c r="D124" s="49">
        <f t="shared" si="57"/>
        <v>0</v>
      </c>
      <c r="E124" s="49">
        <f>Parametrit!$B$4-2025</f>
        <v>-1</v>
      </c>
      <c r="F124" s="55"/>
      <c r="G124" s="55"/>
      <c r="H124" s="104" t="str">
        <f>IF('Investoinnit ennen 2024'!G124&gt;0,'Investoinnit ennen 2024'!G124,"")</f>
        <v/>
      </c>
      <c r="I124" s="57">
        <f t="shared" si="58"/>
        <v>0</v>
      </c>
      <c r="J124" s="49">
        <f t="shared" si="59"/>
        <v>0</v>
      </c>
      <c r="K124" s="49">
        <f t="shared" si="60"/>
        <v>0</v>
      </c>
      <c r="L124" s="49">
        <f t="shared" si="61"/>
        <v>0</v>
      </c>
      <c r="M124" s="50" cm="1">
        <f t="array" ref="M124">ROUND('Investoinnit ennen 2024'!K124*(Parametrit!$B$9/Parametrit!$B$7),_xlfn.IFS('2024'!U124=100,-2,'2024'!U124=10,-1))</f>
        <v>0</v>
      </c>
      <c r="N124" s="50"/>
      <c r="O124" s="49"/>
      <c r="P124" s="49"/>
      <c r="Q124" s="52">
        <v>30</v>
      </c>
      <c r="R124" s="52">
        <v>45</v>
      </c>
      <c r="S124" s="31" t="str">
        <f t="shared" si="62"/>
        <v>OK</v>
      </c>
      <c r="U124">
        <v>10</v>
      </c>
    </row>
    <row r="125" spans="1:21" ht="15.75" thickBot="1" x14ac:dyDescent="0.3">
      <c r="A125" s="3" t="s">
        <v>113</v>
      </c>
      <c r="B125" s="30"/>
      <c r="C125" s="101"/>
      <c r="D125" s="32"/>
      <c r="E125" s="32"/>
      <c r="F125" s="101"/>
      <c r="G125" s="101"/>
      <c r="H125" s="105"/>
      <c r="I125" s="32"/>
      <c r="J125" s="32"/>
      <c r="K125" s="32"/>
      <c r="L125" s="32"/>
      <c r="M125" s="23"/>
      <c r="N125" s="23"/>
      <c r="O125" s="22"/>
      <c r="P125" s="22"/>
      <c r="Q125" s="23"/>
      <c r="R125" s="23"/>
      <c r="S125"/>
    </row>
    <row r="126" spans="1:21" ht="15.75" thickBot="1" x14ac:dyDescent="0.3">
      <c r="A126" s="38" t="s">
        <v>114</v>
      </c>
      <c r="B126" s="60">
        <f>F126-G126</f>
        <v>0</v>
      </c>
      <c r="C126" s="55"/>
      <c r="D126" s="49">
        <f>B126*C126/100</f>
        <v>0</v>
      </c>
      <c r="E126" s="49">
        <f>Parametrit!$B$4-2025</f>
        <v>-1</v>
      </c>
      <c r="F126" s="55"/>
      <c r="G126" s="55"/>
      <c r="H126" s="104" t="str">
        <f>IF('Investoinnit ennen 2024'!G126&gt;0,'Investoinnit ennen 2024'!G126,"")</f>
        <v/>
      </c>
      <c r="I126" s="57">
        <f>IF(N126="",(D126*(M126+O126))/1000,(D126*(N126+P126))/1000)</f>
        <v>0</v>
      </c>
      <c r="J126" s="49">
        <f>IF(D126=0,0,I126*(1-E126/H126))</f>
        <v>0</v>
      </c>
      <c r="K126" s="49">
        <f>IF(I126=0,0,I126/H126)</f>
        <v>0</v>
      </c>
      <c r="L126" s="49">
        <f>IF(N126="",(F126*(C126/100)*(M126+O126))/1000,(F126*(C126/100)*(N126+P126)/1000))</f>
        <v>0</v>
      </c>
      <c r="M126" s="50" cm="1">
        <f t="array" ref="M126">ROUND('Investoinnit ennen 2024'!K126*(Parametrit!$B$9/Parametrit!$B$7),_xlfn.IFS('2024'!U126=100,-2,'2024'!U126=10,-1))</f>
        <v>0</v>
      </c>
      <c r="N126" s="50"/>
      <c r="O126" s="49"/>
      <c r="P126" s="49"/>
      <c r="Q126" s="52">
        <v>25</v>
      </c>
      <c r="R126" s="52">
        <v>35</v>
      </c>
      <c r="S126" s="31" t="str">
        <f>IF(AND(B126&gt;0,C126=""),"Ilmoita tuella rahoitettu osuus",IF(C126&gt;100,"Tuella rahoitettu osuus ei voi olla yli 100",IF(AND(B126&gt;0,H126=""),"Pitoaika puuttuu",IF(E126&gt;H126,"Keski-ikä ei voi olla suurempi kuin pitoaika",IF(AND(B126&gt;0,E126=""),"Keski-ikä puuttuu",IF(AND(B126&gt;0,OR(H126&lt;Q126,H126&gt;R126)),"Syötetty pitoaika ei ole pitoaikavälin sisällä","OK"))))))</f>
        <v>OK</v>
      </c>
      <c r="U126">
        <v>100</v>
      </c>
    </row>
    <row r="127" spans="1:21" ht="15.75" thickBot="1" x14ac:dyDescent="0.3">
      <c r="A127" s="38" t="s">
        <v>115</v>
      </c>
      <c r="B127" s="60">
        <f>F127-G127</f>
        <v>0</v>
      </c>
      <c r="C127" s="55"/>
      <c r="D127" s="49">
        <f>B127*C127/100</f>
        <v>0</v>
      </c>
      <c r="E127" s="49">
        <f>Parametrit!$B$4-2025</f>
        <v>-1</v>
      </c>
      <c r="F127" s="55"/>
      <c r="G127" s="55"/>
      <c r="H127" s="104" t="str">
        <f>IF('Investoinnit ennen 2024'!G127&gt;0,'Investoinnit ennen 2024'!G127,"")</f>
        <v/>
      </c>
      <c r="I127" s="57">
        <f>IF(N127="",(D127*(M127+O127))/1000,(D127*(N127+P127))/1000)</f>
        <v>0</v>
      </c>
      <c r="J127" s="49">
        <f>IF(D127=0,0,I127*(1-E127/H127))</f>
        <v>0</v>
      </c>
      <c r="K127" s="49">
        <f>IF(I127=0,0,I127/H127)</f>
        <v>0</v>
      </c>
      <c r="L127" s="49">
        <f>IF(N127="",(F127*(C127/100)*(M127+O127))/1000,(F127*(C127/100)*(N127+P127)/1000))</f>
        <v>0</v>
      </c>
      <c r="M127" s="50" cm="1">
        <f t="array" ref="M127">ROUND('Investoinnit ennen 2024'!K127*(Parametrit!$B$9/Parametrit!$B$7),_xlfn.IFS('2024'!U127=100,-2,'2024'!U127=10,-1))</f>
        <v>0</v>
      </c>
      <c r="N127" s="50"/>
      <c r="O127" s="49"/>
      <c r="P127" s="49"/>
      <c r="Q127" s="52">
        <v>35</v>
      </c>
      <c r="R127" s="52">
        <v>50</v>
      </c>
      <c r="S127" s="31" t="str">
        <f>IF(AND(B127&gt;0,C127=""),"Ilmoita tuella rahoitettu osuus",IF(C127&gt;100,"Tuella rahoitettu osuus ei voi olla yli 100",IF(AND(B127&gt;0,H127=""),"Pitoaika puuttuu",IF(E127&gt;H127,"Keski-ikä ei voi olla suurempi kuin pitoaika",IF(AND(B127&gt;0,E127=""),"Keski-ikä puuttuu",IF(AND(B127&gt;0,OR(H127&lt;Q127,H127&gt;R127)),"Syötetty pitoaika ei ole pitoaikavälin sisällä","OK"))))))</f>
        <v>OK</v>
      </c>
      <c r="U127">
        <v>100</v>
      </c>
    </row>
    <row r="128" spans="1:21" ht="15.75" thickBot="1" x14ac:dyDescent="0.3">
      <c r="A128" s="38" t="s">
        <v>116</v>
      </c>
      <c r="B128" s="60">
        <f>F128-G128</f>
        <v>0</v>
      </c>
      <c r="C128" s="55"/>
      <c r="D128" s="49">
        <f>B128*C128/100</f>
        <v>0</v>
      </c>
      <c r="E128" s="49">
        <f>Parametrit!$B$4-2025</f>
        <v>-1</v>
      </c>
      <c r="F128" s="55"/>
      <c r="G128" s="55"/>
      <c r="H128" s="104" t="str">
        <f>IF('Investoinnit ennen 2024'!G128&gt;0,'Investoinnit ennen 2024'!G128,"")</f>
        <v/>
      </c>
      <c r="I128" s="57">
        <f>IF(N128="",(D128*(M128+O128))/1000,(D128*(N128+P128))/1000)</f>
        <v>0</v>
      </c>
      <c r="J128" s="49">
        <f>IF(D128=0,0,I128*(1-E128/H128))</f>
        <v>0</v>
      </c>
      <c r="K128" s="49">
        <f>IF(I128=0,0,I128/H128)</f>
        <v>0</v>
      </c>
      <c r="L128" s="49">
        <f>IF(N128="",(F128*(C128/100)*(M128+O128))/1000,(F128*(C128/100)*(N128+P128)/1000))</f>
        <v>0</v>
      </c>
      <c r="M128" s="50" cm="1">
        <f t="array" ref="M128">ROUND('Investoinnit ennen 2024'!K128*(Parametrit!$B$9/Parametrit!$B$7),_xlfn.IFS('2024'!U128=100,-2,'2024'!U128=10,-1))</f>
        <v>0</v>
      </c>
      <c r="N128" s="50"/>
      <c r="O128" s="49"/>
      <c r="P128" s="49"/>
      <c r="Q128" s="52">
        <v>35</v>
      </c>
      <c r="R128" s="52">
        <v>45</v>
      </c>
      <c r="S128" s="31" t="str">
        <f>IF(AND(B128&gt;0,C128=""),"Ilmoita tuella rahoitettu osuus",IF(C128&gt;100,"Tuella rahoitettu osuus ei voi olla yli 100",IF(AND(B128&gt;0,H128=""),"Pitoaika puuttuu",IF(E128&gt;H128,"Keski-ikä ei voi olla suurempi kuin pitoaika",IF(AND(B128&gt;0,E128=""),"Keski-ikä puuttuu",IF(AND(B128&gt;0,OR(H128&lt;Q128,H128&gt;R128)),"Syötetty pitoaika ei ole pitoaikavälin sisällä","OK"))))))</f>
        <v>OK</v>
      </c>
      <c r="U128">
        <v>100</v>
      </c>
    </row>
    <row r="129" spans="1:21" ht="15.75" thickBot="1" x14ac:dyDescent="0.3">
      <c r="A129" s="3" t="s">
        <v>117</v>
      </c>
      <c r="B129" s="30"/>
      <c r="C129" s="101"/>
      <c r="D129" s="32"/>
      <c r="E129" s="32"/>
      <c r="F129" s="101"/>
      <c r="G129" s="101"/>
      <c r="H129" s="105"/>
      <c r="I129" s="32"/>
      <c r="J129" s="32"/>
      <c r="K129" s="32"/>
      <c r="L129" s="32"/>
      <c r="M129" s="23"/>
      <c r="N129" s="23"/>
      <c r="O129" s="22"/>
      <c r="P129" s="22"/>
      <c r="Q129" s="23"/>
      <c r="R129" s="23"/>
      <c r="S129"/>
    </row>
    <row r="130" spans="1:21" ht="15.75" thickBot="1" x14ac:dyDescent="0.3">
      <c r="A130" s="6" t="s">
        <v>118</v>
      </c>
      <c r="B130" s="30"/>
      <c r="C130" s="101"/>
      <c r="D130" s="32"/>
      <c r="E130" s="32"/>
      <c r="F130" s="101"/>
      <c r="G130" s="101"/>
      <c r="H130" s="105"/>
      <c r="I130" s="32"/>
      <c r="J130" s="32"/>
      <c r="K130" s="32"/>
      <c r="L130" s="32"/>
      <c r="M130" s="24"/>
      <c r="N130" s="24"/>
      <c r="O130" s="22"/>
      <c r="P130" s="22"/>
      <c r="Q130" s="24"/>
      <c r="R130" s="24"/>
      <c r="S130"/>
    </row>
    <row r="131" spans="1:21" ht="15.75" thickBot="1" x14ac:dyDescent="0.3">
      <c r="A131" s="38" t="s">
        <v>119</v>
      </c>
      <c r="B131" s="60">
        <f t="shared" ref="B131:B141" si="63">F131-G131</f>
        <v>0</v>
      </c>
      <c r="C131" s="55"/>
      <c r="D131" s="49">
        <f t="shared" ref="D131:D141" si="64">B131*C131/100</f>
        <v>0</v>
      </c>
      <c r="E131" s="49">
        <f>Parametrit!$B$4-2025</f>
        <v>-1</v>
      </c>
      <c r="F131" s="55"/>
      <c r="G131" s="55"/>
      <c r="H131" s="104" t="str">
        <f>IF('Investoinnit ennen 2024'!G131&gt;0,'Investoinnit ennen 2024'!G131,"")</f>
        <v/>
      </c>
      <c r="I131" s="57">
        <f t="shared" ref="I131:I141" si="65">IF(N131="",(D131*(M131+O131))/1000,(D131*(N131+P131))/1000)</f>
        <v>0</v>
      </c>
      <c r="J131" s="49">
        <f t="shared" ref="J131:J141" si="66">IF(D131=0,0,I131*(1-E131/H131))</f>
        <v>0</v>
      </c>
      <c r="K131" s="49">
        <f t="shared" ref="K131:K141" si="67">IF(I131=0,0,I131/H131)</f>
        <v>0</v>
      </c>
      <c r="L131" s="49">
        <f t="shared" ref="L131:L141" si="68">IF(N131="",(F131*(C131/100)*(M131+O131))/1000,(F131*(C131/100)*(N131+P131)/1000))</f>
        <v>0</v>
      </c>
      <c r="M131" s="50" cm="1">
        <f t="array" ref="M131">ROUND('Investoinnit ennen 2024'!K131*(Parametrit!$B$9/Parametrit!$B$7),_xlfn.IFS('2024'!U131=100,-2,'2024'!U131=10,-1))</f>
        <v>0</v>
      </c>
      <c r="N131" s="50"/>
      <c r="O131" s="49" cm="1">
        <f t="array" ref="O131">_xlfn.IFS($V$1=2024,'Kaivun hintavaikutus'!$B$4,$V$1=2025,'Kaivun hintavaikutus'!$B$5,$V$1=2026,'Kaivun hintavaikutus'!$B$6,$V$1=2027,'Kaivun hintavaikutus'!$B$7)</f>
        <v>0</v>
      </c>
      <c r="P131" s="49" cm="1">
        <f t="array" ref="P131">_xlfn.IFS($V$1=2024,'Kaivun hintavaikutus'!$C$4,$V$1=2025,'Kaivun hintavaikutus'!$C$5,$V$1=2026,'Kaivun hintavaikutus'!$C$6,$V$1=2027,'Kaivun hintavaikutus'!$C$7)</f>
        <v>0</v>
      </c>
      <c r="Q131" s="52">
        <v>40</v>
      </c>
      <c r="R131" s="52">
        <v>55</v>
      </c>
      <c r="S131" s="31" t="str">
        <f t="shared" ref="S131:S141" si="69">IF(AND(B131&gt;0,C131=""),"Ilmoita tuella rahoitettu osuus",IF(C131&gt;100,"Tuella rahoitettu osuus ei voi olla yli 100",IF(AND(B131&gt;0,H131=""),"Pitoaika puuttuu",IF(E131&gt;H131,"Keski-ikä ei voi olla suurempi kuin pitoaika",IF(AND(B131&gt;0,E131=""),"Keski-ikä puuttuu",IF(AND(B131&gt;0,OR(H131&lt;Q131,H131&gt;R131)),"Syötetty pitoaika ei ole pitoaikavälin sisällä",IF(AND(B131&gt;0,O131=0),"Syötä kaivun hintavaikutus Kaivun hintavaikutus -välilehdelle","OK")))))))</f>
        <v>OK</v>
      </c>
      <c r="U131">
        <v>100</v>
      </c>
    </row>
    <row r="132" spans="1:21" ht="15.75" thickBot="1" x14ac:dyDescent="0.3">
      <c r="A132" s="38" t="s">
        <v>58</v>
      </c>
      <c r="B132" s="60">
        <f t="shared" si="63"/>
        <v>0</v>
      </c>
      <c r="C132" s="55"/>
      <c r="D132" s="49">
        <f t="shared" si="64"/>
        <v>0</v>
      </c>
      <c r="E132" s="49">
        <f>Parametrit!$B$4-2025</f>
        <v>-1</v>
      </c>
      <c r="F132" s="55"/>
      <c r="G132" s="55"/>
      <c r="H132" s="104" t="str">
        <f>IF('Investoinnit ennen 2024'!G132&gt;0,'Investoinnit ennen 2024'!G132,"")</f>
        <v/>
      </c>
      <c r="I132" s="57">
        <f t="shared" si="65"/>
        <v>0</v>
      </c>
      <c r="J132" s="49">
        <f t="shared" si="66"/>
        <v>0</v>
      </c>
      <c r="K132" s="49">
        <f t="shared" si="67"/>
        <v>0</v>
      </c>
      <c r="L132" s="49">
        <f t="shared" si="68"/>
        <v>0</v>
      </c>
      <c r="M132" s="50" cm="1">
        <f t="array" ref="M132">ROUND('Investoinnit ennen 2024'!K132*(Parametrit!$B$9/Parametrit!$B$7),_xlfn.IFS('2024'!U132=100,-2,'2024'!U132=10,-1))</f>
        <v>0</v>
      </c>
      <c r="N132" s="50"/>
      <c r="O132" s="49" cm="1">
        <f t="array" ref="O132">_xlfn.IFS($V$1=2024,'Kaivun hintavaikutus'!$B$4,$V$1=2025,'Kaivun hintavaikutus'!$B$5,$V$1=2026,'Kaivun hintavaikutus'!$B$6,$V$1=2027,'Kaivun hintavaikutus'!$B$7)</f>
        <v>0</v>
      </c>
      <c r="P132" s="49" cm="1">
        <f t="array" ref="P132">_xlfn.IFS($V$1=2024,'Kaivun hintavaikutus'!$C$4,$V$1=2025,'Kaivun hintavaikutus'!$C$5,$V$1=2026,'Kaivun hintavaikutus'!$C$6,$V$1=2027,'Kaivun hintavaikutus'!$C$7)</f>
        <v>0</v>
      </c>
      <c r="Q132" s="52">
        <v>40</v>
      </c>
      <c r="R132" s="52">
        <v>55</v>
      </c>
      <c r="S132" s="31" t="str">
        <f t="shared" si="69"/>
        <v>OK</v>
      </c>
      <c r="U132">
        <v>100</v>
      </c>
    </row>
    <row r="133" spans="1:21" ht="15.75" thickBot="1" x14ac:dyDescent="0.3">
      <c r="A133" s="38" t="s">
        <v>59</v>
      </c>
      <c r="B133" s="60">
        <f t="shared" si="63"/>
        <v>0</v>
      </c>
      <c r="C133" s="55"/>
      <c r="D133" s="49">
        <f t="shared" si="64"/>
        <v>0</v>
      </c>
      <c r="E133" s="49">
        <f>Parametrit!$B$4-2025</f>
        <v>-1</v>
      </c>
      <c r="F133" s="55"/>
      <c r="G133" s="55"/>
      <c r="H133" s="104" t="str">
        <f>IF('Investoinnit ennen 2024'!G133&gt;0,'Investoinnit ennen 2024'!G133,"")</f>
        <v/>
      </c>
      <c r="I133" s="57">
        <f t="shared" si="65"/>
        <v>0</v>
      </c>
      <c r="J133" s="49">
        <f t="shared" si="66"/>
        <v>0</v>
      </c>
      <c r="K133" s="49">
        <f t="shared" si="67"/>
        <v>0</v>
      </c>
      <c r="L133" s="49">
        <f t="shared" si="68"/>
        <v>0</v>
      </c>
      <c r="M133" s="50" cm="1">
        <f t="array" ref="M133">ROUND('Investoinnit ennen 2024'!K133*(Parametrit!$B$9/Parametrit!$B$7),_xlfn.IFS('2024'!U133=100,-2,'2024'!U133=10,-1))</f>
        <v>0</v>
      </c>
      <c r="N133" s="50"/>
      <c r="O133" s="49" cm="1">
        <f t="array" ref="O133">_xlfn.IFS($V$1=2024,'Kaivun hintavaikutus'!$B$4,$V$1=2025,'Kaivun hintavaikutus'!$B$5,$V$1=2026,'Kaivun hintavaikutus'!$B$6,$V$1=2027,'Kaivun hintavaikutus'!$B$7)</f>
        <v>0</v>
      </c>
      <c r="P133" s="49" cm="1">
        <f t="array" ref="P133">_xlfn.IFS($V$1=2024,'Kaivun hintavaikutus'!$C$4,$V$1=2025,'Kaivun hintavaikutus'!$C$5,$V$1=2026,'Kaivun hintavaikutus'!$C$6,$V$1=2027,'Kaivun hintavaikutus'!$C$7)</f>
        <v>0</v>
      </c>
      <c r="Q133" s="52">
        <v>40</v>
      </c>
      <c r="R133" s="52">
        <v>55</v>
      </c>
      <c r="S133" s="31" t="str">
        <f t="shared" si="69"/>
        <v>OK</v>
      </c>
      <c r="U133">
        <v>100</v>
      </c>
    </row>
    <row r="134" spans="1:21" ht="15.75" thickBot="1" x14ac:dyDescent="0.3">
      <c r="A134" s="38" t="s">
        <v>60</v>
      </c>
      <c r="B134" s="60">
        <f t="shared" si="63"/>
        <v>0</v>
      </c>
      <c r="C134" s="55"/>
      <c r="D134" s="49">
        <f t="shared" si="64"/>
        <v>0</v>
      </c>
      <c r="E134" s="49">
        <f>Parametrit!$B$4-2025</f>
        <v>-1</v>
      </c>
      <c r="F134" s="55"/>
      <c r="G134" s="55"/>
      <c r="H134" s="104" t="str">
        <f>IF('Investoinnit ennen 2024'!G134&gt;0,'Investoinnit ennen 2024'!G134,"")</f>
        <v/>
      </c>
      <c r="I134" s="57">
        <f t="shared" si="65"/>
        <v>0</v>
      </c>
      <c r="J134" s="49">
        <f t="shared" si="66"/>
        <v>0</v>
      </c>
      <c r="K134" s="49">
        <f t="shared" si="67"/>
        <v>0</v>
      </c>
      <c r="L134" s="49">
        <f t="shared" si="68"/>
        <v>0</v>
      </c>
      <c r="M134" s="50" cm="1">
        <f t="array" ref="M134">ROUND('Investoinnit ennen 2024'!K134*(Parametrit!$B$9/Parametrit!$B$7),_xlfn.IFS('2024'!U134=100,-2,'2024'!U134=10,-1))</f>
        <v>0</v>
      </c>
      <c r="N134" s="50"/>
      <c r="O134" s="49" cm="1">
        <f t="array" ref="O134">_xlfn.IFS($V$1=2024,'Kaivun hintavaikutus'!$B$4,$V$1=2025,'Kaivun hintavaikutus'!$B$5,$V$1=2026,'Kaivun hintavaikutus'!$B$6,$V$1=2027,'Kaivun hintavaikutus'!$B$7)</f>
        <v>0</v>
      </c>
      <c r="P134" s="49" cm="1">
        <f t="array" ref="P134">_xlfn.IFS($V$1=2024,'Kaivun hintavaikutus'!$C$4,$V$1=2025,'Kaivun hintavaikutus'!$C$5,$V$1=2026,'Kaivun hintavaikutus'!$C$6,$V$1=2027,'Kaivun hintavaikutus'!$C$7)</f>
        <v>0</v>
      </c>
      <c r="Q134" s="52">
        <v>40</v>
      </c>
      <c r="R134" s="52">
        <v>55</v>
      </c>
      <c r="S134" s="31" t="str">
        <f t="shared" si="69"/>
        <v>OK</v>
      </c>
      <c r="U134">
        <v>100</v>
      </c>
    </row>
    <row r="135" spans="1:21" ht="15.75" thickBot="1" x14ac:dyDescent="0.3">
      <c r="A135" s="38" t="s">
        <v>61</v>
      </c>
      <c r="B135" s="60">
        <f t="shared" si="63"/>
        <v>0</v>
      </c>
      <c r="C135" s="55"/>
      <c r="D135" s="49">
        <f t="shared" si="64"/>
        <v>0</v>
      </c>
      <c r="E135" s="49">
        <f>Parametrit!$B$4-2025</f>
        <v>-1</v>
      </c>
      <c r="F135" s="55"/>
      <c r="G135" s="55"/>
      <c r="H135" s="104" t="str">
        <f>IF('Investoinnit ennen 2024'!G135&gt;0,'Investoinnit ennen 2024'!G135,"")</f>
        <v/>
      </c>
      <c r="I135" s="57">
        <f t="shared" si="65"/>
        <v>0</v>
      </c>
      <c r="J135" s="49">
        <f t="shared" si="66"/>
        <v>0</v>
      </c>
      <c r="K135" s="49">
        <f t="shared" si="67"/>
        <v>0</v>
      </c>
      <c r="L135" s="49">
        <f t="shared" si="68"/>
        <v>0</v>
      </c>
      <c r="M135" s="50" cm="1">
        <f t="array" ref="M135">ROUND('Investoinnit ennen 2024'!K135*(Parametrit!$B$9/Parametrit!$B$7),_xlfn.IFS('2024'!U135=100,-2,'2024'!U135=10,-1))</f>
        <v>0</v>
      </c>
      <c r="N135" s="50"/>
      <c r="O135" s="49" cm="1">
        <f t="array" ref="O135">_xlfn.IFS($V$1=2024,'Kaivun hintavaikutus'!$B$4,$V$1=2025,'Kaivun hintavaikutus'!$B$5,$V$1=2026,'Kaivun hintavaikutus'!$B$6,$V$1=2027,'Kaivun hintavaikutus'!$B$7)</f>
        <v>0</v>
      </c>
      <c r="P135" s="49" cm="1">
        <f t="array" ref="P135">_xlfn.IFS($V$1=2024,'Kaivun hintavaikutus'!$C$4,$V$1=2025,'Kaivun hintavaikutus'!$C$5,$V$1=2026,'Kaivun hintavaikutus'!$C$6,$V$1=2027,'Kaivun hintavaikutus'!$C$7)</f>
        <v>0</v>
      </c>
      <c r="Q135" s="52">
        <v>40</v>
      </c>
      <c r="R135" s="52">
        <v>55</v>
      </c>
      <c r="S135" s="31" t="str">
        <f t="shared" si="69"/>
        <v>OK</v>
      </c>
      <c r="U135">
        <v>100</v>
      </c>
    </row>
    <row r="136" spans="1:21" ht="15.75" thickBot="1" x14ac:dyDescent="0.3">
      <c r="A136" s="38" t="s">
        <v>62</v>
      </c>
      <c r="B136" s="60">
        <f t="shared" si="63"/>
        <v>0</v>
      </c>
      <c r="C136" s="55"/>
      <c r="D136" s="49">
        <f t="shared" si="64"/>
        <v>0</v>
      </c>
      <c r="E136" s="49">
        <f>Parametrit!$B$4-2025</f>
        <v>-1</v>
      </c>
      <c r="F136" s="55"/>
      <c r="G136" s="55"/>
      <c r="H136" s="104" t="str">
        <f>IF('Investoinnit ennen 2024'!G136&gt;0,'Investoinnit ennen 2024'!G136,"")</f>
        <v/>
      </c>
      <c r="I136" s="57">
        <f t="shared" si="65"/>
        <v>0</v>
      </c>
      <c r="J136" s="49">
        <f t="shared" si="66"/>
        <v>0</v>
      </c>
      <c r="K136" s="49">
        <f t="shared" si="67"/>
        <v>0</v>
      </c>
      <c r="L136" s="49">
        <f t="shared" si="68"/>
        <v>0</v>
      </c>
      <c r="M136" s="50" cm="1">
        <f t="array" ref="M136">ROUND('Investoinnit ennen 2024'!K136*(Parametrit!$B$9/Parametrit!$B$7),_xlfn.IFS('2024'!U136=100,-2,'2024'!U136=10,-1))</f>
        <v>0</v>
      </c>
      <c r="N136" s="50"/>
      <c r="O136" s="49" cm="1">
        <f t="array" ref="O136">_xlfn.IFS($V$1=2024,'Kaivun hintavaikutus'!$B$4,$V$1=2025,'Kaivun hintavaikutus'!$B$5,$V$1=2026,'Kaivun hintavaikutus'!$B$6,$V$1=2027,'Kaivun hintavaikutus'!$B$7)</f>
        <v>0</v>
      </c>
      <c r="P136" s="49" cm="1">
        <f t="array" ref="P136">_xlfn.IFS($V$1=2024,'Kaivun hintavaikutus'!$C$4,$V$1=2025,'Kaivun hintavaikutus'!$C$5,$V$1=2026,'Kaivun hintavaikutus'!$C$6,$V$1=2027,'Kaivun hintavaikutus'!$C$7)</f>
        <v>0</v>
      </c>
      <c r="Q136" s="52">
        <v>40</v>
      </c>
      <c r="R136" s="52">
        <v>55</v>
      </c>
      <c r="S136" s="31" t="str">
        <f t="shared" si="69"/>
        <v>OK</v>
      </c>
      <c r="U136">
        <v>100</v>
      </c>
    </row>
    <row r="137" spans="1:21" ht="15.75" thickBot="1" x14ac:dyDescent="0.3">
      <c r="A137" s="38" t="s">
        <v>63</v>
      </c>
      <c r="B137" s="60">
        <f t="shared" si="63"/>
        <v>0</v>
      </c>
      <c r="C137" s="55"/>
      <c r="D137" s="49">
        <f t="shared" si="64"/>
        <v>0</v>
      </c>
      <c r="E137" s="49">
        <f>Parametrit!$B$4-2025</f>
        <v>-1</v>
      </c>
      <c r="F137" s="55"/>
      <c r="G137" s="55"/>
      <c r="H137" s="104" t="str">
        <f>IF('Investoinnit ennen 2024'!G137&gt;0,'Investoinnit ennen 2024'!G137,"")</f>
        <v/>
      </c>
      <c r="I137" s="57">
        <f t="shared" si="65"/>
        <v>0</v>
      </c>
      <c r="J137" s="49">
        <f t="shared" si="66"/>
        <v>0</v>
      </c>
      <c r="K137" s="49">
        <f t="shared" si="67"/>
        <v>0</v>
      </c>
      <c r="L137" s="49">
        <f t="shared" si="68"/>
        <v>0</v>
      </c>
      <c r="M137" s="50" cm="1">
        <f t="array" ref="M137">ROUND('Investoinnit ennen 2024'!K137*(Parametrit!$B$9/Parametrit!$B$7),_xlfn.IFS('2024'!U137=100,-2,'2024'!U137=10,-1))</f>
        <v>0</v>
      </c>
      <c r="N137" s="50"/>
      <c r="O137" s="49" cm="1">
        <f t="array" ref="O137">_xlfn.IFS($V$1=2024,'Kaivun hintavaikutus'!$B$4,$V$1=2025,'Kaivun hintavaikutus'!$B$5,$V$1=2026,'Kaivun hintavaikutus'!$B$6,$V$1=2027,'Kaivun hintavaikutus'!$B$7)</f>
        <v>0</v>
      </c>
      <c r="P137" s="49" cm="1">
        <f t="array" ref="P137">_xlfn.IFS($V$1=2024,'Kaivun hintavaikutus'!$C$4,$V$1=2025,'Kaivun hintavaikutus'!$C$5,$V$1=2026,'Kaivun hintavaikutus'!$C$6,$V$1=2027,'Kaivun hintavaikutus'!$C$7)</f>
        <v>0</v>
      </c>
      <c r="Q137" s="52">
        <v>40</v>
      </c>
      <c r="R137" s="52">
        <v>55</v>
      </c>
      <c r="S137" s="31" t="str">
        <f t="shared" si="69"/>
        <v>OK</v>
      </c>
      <c r="U137">
        <v>100</v>
      </c>
    </row>
    <row r="138" spans="1:21" ht="15.75" thickBot="1" x14ac:dyDescent="0.3">
      <c r="A138" s="38" t="s">
        <v>120</v>
      </c>
      <c r="B138" s="60">
        <f t="shared" si="63"/>
        <v>0</v>
      </c>
      <c r="C138" s="55"/>
      <c r="D138" s="49">
        <f t="shared" si="64"/>
        <v>0</v>
      </c>
      <c r="E138" s="49">
        <f>Parametrit!$B$4-2025</f>
        <v>-1</v>
      </c>
      <c r="F138" s="55"/>
      <c r="G138" s="55"/>
      <c r="H138" s="104" t="str">
        <f>IF('Investoinnit ennen 2024'!G138&gt;0,'Investoinnit ennen 2024'!G138,"")</f>
        <v/>
      </c>
      <c r="I138" s="57">
        <f t="shared" si="65"/>
        <v>0</v>
      </c>
      <c r="J138" s="49">
        <f t="shared" si="66"/>
        <v>0</v>
      </c>
      <c r="K138" s="49">
        <f t="shared" si="67"/>
        <v>0</v>
      </c>
      <c r="L138" s="49">
        <f t="shared" si="68"/>
        <v>0</v>
      </c>
      <c r="M138" s="50" cm="1">
        <f t="array" ref="M138">ROUND('Investoinnit ennen 2024'!K138*(Parametrit!$B$9/Parametrit!$B$7),_xlfn.IFS('2024'!U138=100,-2,'2024'!U138=10,-1))</f>
        <v>0</v>
      </c>
      <c r="N138" s="50"/>
      <c r="O138" s="49" cm="1">
        <f t="array" ref="O138">_xlfn.IFS($V$1=2024,'Kaivun hintavaikutus'!$B$4,$V$1=2025,'Kaivun hintavaikutus'!$B$5,$V$1=2026,'Kaivun hintavaikutus'!$B$6,$V$1=2027,'Kaivun hintavaikutus'!$B$7)</f>
        <v>0</v>
      </c>
      <c r="P138" s="49" cm="1">
        <f t="array" ref="P138">_xlfn.IFS($V$1=2024,'Kaivun hintavaikutus'!$C$4,$V$1=2025,'Kaivun hintavaikutus'!$C$5,$V$1=2026,'Kaivun hintavaikutus'!$C$6,$V$1=2027,'Kaivun hintavaikutus'!$C$7)</f>
        <v>0</v>
      </c>
      <c r="Q138" s="52">
        <v>40</v>
      </c>
      <c r="R138" s="52">
        <v>55</v>
      </c>
      <c r="S138" s="31" t="str">
        <f t="shared" si="69"/>
        <v>OK</v>
      </c>
      <c r="U138">
        <v>100</v>
      </c>
    </row>
    <row r="139" spans="1:21" ht="15.75" thickBot="1" x14ac:dyDescent="0.3">
      <c r="A139" s="38" t="s">
        <v>121</v>
      </c>
      <c r="B139" s="60">
        <f t="shared" si="63"/>
        <v>0</v>
      </c>
      <c r="C139" s="55"/>
      <c r="D139" s="49">
        <f t="shared" si="64"/>
        <v>0</v>
      </c>
      <c r="E139" s="49">
        <f>Parametrit!$B$4-2025</f>
        <v>-1</v>
      </c>
      <c r="F139" s="55"/>
      <c r="G139" s="55"/>
      <c r="H139" s="104" t="str">
        <f>IF('Investoinnit ennen 2024'!G139&gt;0,'Investoinnit ennen 2024'!G139,"")</f>
        <v/>
      </c>
      <c r="I139" s="57">
        <f t="shared" si="65"/>
        <v>0</v>
      </c>
      <c r="J139" s="49">
        <f t="shared" si="66"/>
        <v>0</v>
      </c>
      <c r="K139" s="49">
        <f t="shared" si="67"/>
        <v>0</v>
      </c>
      <c r="L139" s="49">
        <f t="shared" si="68"/>
        <v>0</v>
      </c>
      <c r="M139" s="50" cm="1">
        <f t="array" ref="M139">ROUND('Investoinnit ennen 2024'!K139*(Parametrit!$B$9/Parametrit!$B$7),_xlfn.IFS('2024'!U139=100,-2,'2024'!U139=10,-1))</f>
        <v>0</v>
      </c>
      <c r="N139" s="50"/>
      <c r="O139" s="49" cm="1">
        <f t="array" ref="O139">_xlfn.IFS($V$1=2024,'Kaivun hintavaikutus'!$B$4,$V$1=2025,'Kaivun hintavaikutus'!$B$5,$V$1=2026,'Kaivun hintavaikutus'!$B$6,$V$1=2027,'Kaivun hintavaikutus'!$B$7)</f>
        <v>0</v>
      </c>
      <c r="P139" s="49" cm="1">
        <f t="array" ref="P139">_xlfn.IFS($V$1=2024,'Kaivun hintavaikutus'!$C$4,$V$1=2025,'Kaivun hintavaikutus'!$C$5,$V$1=2026,'Kaivun hintavaikutus'!$C$6,$V$1=2027,'Kaivun hintavaikutus'!$C$7)</f>
        <v>0</v>
      </c>
      <c r="Q139" s="52">
        <v>40</v>
      </c>
      <c r="R139" s="52">
        <v>55</v>
      </c>
      <c r="S139" s="31" t="str">
        <f t="shared" si="69"/>
        <v>OK</v>
      </c>
      <c r="U139">
        <v>100</v>
      </c>
    </row>
    <row r="140" spans="1:21" ht="15.75" thickBot="1" x14ac:dyDescent="0.3">
      <c r="A140" s="38" t="s">
        <v>122</v>
      </c>
      <c r="B140" s="60">
        <f t="shared" si="63"/>
        <v>0</v>
      </c>
      <c r="C140" s="55"/>
      <c r="D140" s="49">
        <f t="shared" si="64"/>
        <v>0</v>
      </c>
      <c r="E140" s="49">
        <f>Parametrit!$B$4-2025</f>
        <v>-1</v>
      </c>
      <c r="F140" s="55"/>
      <c r="G140" s="55"/>
      <c r="H140" s="104" t="str">
        <f>IF('Investoinnit ennen 2024'!G140&gt;0,'Investoinnit ennen 2024'!G140,"")</f>
        <v/>
      </c>
      <c r="I140" s="57">
        <f t="shared" si="65"/>
        <v>0</v>
      </c>
      <c r="J140" s="49">
        <f t="shared" si="66"/>
        <v>0</v>
      </c>
      <c r="K140" s="49">
        <f t="shared" si="67"/>
        <v>0</v>
      </c>
      <c r="L140" s="49">
        <f t="shared" si="68"/>
        <v>0</v>
      </c>
      <c r="M140" s="50" cm="1">
        <f t="array" ref="M140">ROUND('Investoinnit ennen 2024'!K140*(Parametrit!$B$9/Parametrit!$B$7),_xlfn.IFS('2024'!U140=100,-2,'2024'!U140=10,-1))</f>
        <v>0</v>
      </c>
      <c r="N140" s="50"/>
      <c r="O140" s="49" cm="1">
        <f t="array" ref="O140">_xlfn.IFS($V$1=2024,'Kaivun hintavaikutus'!$B$4,$V$1=2025,'Kaivun hintavaikutus'!$B$5,$V$1=2026,'Kaivun hintavaikutus'!$B$6,$V$1=2027,'Kaivun hintavaikutus'!$B$7)</f>
        <v>0</v>
      </c>
      <c r="P140" s="49" cm="1">
        <f t="array" ref="P140">_xlfn.IFS($V$1=2024,'Kaivun hintavaikutus'!$C$4,$V$1=2025,'Kaivun hintavaikutus'!$C$5,$V$1=2026,'Kaivun hintavaikutus'!$C$6,$V$1=2027,'Kaivun hintavaikutus'!$C$7)</f>
        <v>0</v>
      </c>
      <c r="Q140" s="52">
        <v>40</v>
      </c>
      <c r="R140" s="52">
        <v>55</v>
      </c>
      <c r="S140" s="31" t="str">
        <f t="shared" si="69"/>
        <v>OK</v>
      </c>
      <c r="U140">
        <v>100</v>
      </c>
    </row>
    <row r="141" spans="1:21" ht="15.75" thickBot="1" x14ac:dyDescent="0.3">
      <c r="A141" s="38" t="s">
        <v>123</v>
      </c>
      <c r="B141" s="60">
        <f t="shared" si="63"/>
        <v>0</v>
      </c>
      <c r="C141" s="55"/>
      <c r="D141" s="49">
        <f t="shared" si="64"/>
        <v>0</v>
      </c>
      <c r="E141" s="49">
        <f>Parametrit!$B$4-2025</f>
        <v>-1</v>
      </c>
      <c r="F141" s="55"/>
      <c r="G141" s="55"/>
      <c r="H141" s="104" t="str">
        <f>IF('Investoinnit ennen 2024'!G141&gt;0,'Investoinnit ennen 2024'!G141,"")</f>
        <v/>
      </c>
      <c r="I141" s="57">
        <f t="shared" si="65"/>
        <v>0</v>
      </c>
      <c r="J141" s="49">
        <f t="shared" si="66"/>
        <v>0</v>
      </c>
      <c r="K141" s="49">
        <f t="shared" si="67"/>
        <v>0</v>
      </c>
      <c r="L141" s="49">
        <f t="shared" si="68"/>
        <v>0</v>
      </c>
      <c r="M141" s="50" cm="1">
        <f t="array" ref="M141">ROUND('Investoinnit ennen 2024'!K141*(Parametrit!$B$9/Parametrit!$B$7),_xlfn.IFS('2024'!U141=100,-2,'2024'!U141=10,-1))</f>
        <v>0</v>
      </c>
      <c r="N141" s="50"/>
      <c r="O141" s="49" cm="1">
        <f t="array" ref="O141">_xlfn.IFS($V$1=2024,'Kaivun hintavaikutus'!$B$4,$V$1=2025,'Kaivun hintavaikutus'!$B$5,$V$1=2026,'Kaivun hintavaikutus'!$B$6,$V$1=2027,'Kaivun hintavaikutus'!$B$7)</f>
        <v>0</v>
      </c>
      <c r="P141" s="49" cm="1">
        <f t="array" ref="P141">_xlfn.IFS($V$1=2024,'Kaivun hintavaikutus'!$C$4,$V$1=2025,'Kaivun hintavaikutus'!$C$5,$V$1=2026,'Kaivun hintavaikutus'!$C$6,$V$1=2027,'Kaivun hintavaikutus'!$C$7)</f>
        <v>0</v>
      </c>
      <c r="Q141" s="52">
        <v>40</v>
      </c>
      <c r="R141" s="52">
        <v>55</v>
      </c>
      <c r="S141" s="31" t="str">
        <f t="shared" si="69"/>
        <v>OK</v>
      </c>
      <c r="U141">
        <v>100</v>
      </c>
    </row>
    <row r="142" spans="1:21" ht="15.75" thickBot="1" x14ac:dyDescent="0.3">
      <c r="A142" s="7" t="s">
        <v>124</v>
      </c>
      <c r="B142" s="30"/>
      <c r="C142" s="101"/>
      <c r="D142" s="32"/>
      <c r="E142" s="32"/>
      <c r="F142" s="101"/>
      <c r="G142" s="101"/>
      <c r="H142" s="105"/>
      <c r="I142" s="32"/>
      <c r="J142" s="32"/>
      <c r="K142" s="32"/>
      <c r="L142" s="32"/>
      <c r="M142" s="24"/>
      <c r="N142" s="24"/>
      <c r="O142" s="22"/>
      <c r="P142" s="22"/>
      <c r="Q142" s="24"/>
      <c r="R142" s="24"/>
      <c r="S142"/>
    </row>
    <row r="143" spans="1:21" ht="15.75" thickBot="1" x14ac:dyDescent="0.3">
      <c r="A143" s="38" t="s">
        <v>119</v>
      </c>
      <c r="B143" s="60">
        <f t="shared" ref="B143:B153" si="70">F143-G143</f>
        <v>0</v>
      </c>
      <c r="C143" s="55"/>
      <c r="D143" s="49">
        <f t="shared" ref="D143:D153" si="71">B143*C143/100</f>
        <v>0</v>
      </c>
      <c r="E143" s="49">
        <f>Parametrit!$B$4-2025</f>
        <v>-1</v>
      </c>
      <c r="F143" s="55"/>
      <c r="G143" s="55"/>
      <c r="H143" s="104" t="str">
        <f>IF('Investoinnit ennen 2024'!G143&gt;0,'Investoinnit ennen 2024'!G143,"")</f>
        <v/>
      </c>
      <c r="I143" s="57">
        <f t="shared" ref="I143:I153" si="72">IF(N143="",(D143*(M143+O143))/1000,(D143*(N143+P143))/1000)</f>
        <v>0</v>
      </c>
      <c r="J143" s="49">
        <f t="shared" ref="J143:J153" si="73">IF(D143=0,0,I143*(1-E143/H143))</f>
        <v>0</v>
      </c>
      <c r="K143" s="49">
        <f t="shared" ref="K143:K153" si="74">IF(I143=0,0,I143/H143)</f>
        <v>0</v>
      </c>
      <c r="L143" s="49">
        <f t="shared" ref="L143:L153" si="75">IF(N143="",(F143*(C143/100)*(M143+O143))/1000,(F143*(C143/100)*(N143+P143)/1000))</f>
        <v>0</v>
      </c>
      <c r="M143" s="50" cm="1">
        <f t="array" ref="M143">ROUND('Investoinnit ennen 2024'!K143*(Parametrit!$B$9/Parametrit!$B$7),_xlfn.IFS('2024'!U143=100,-2,'2024'!U143=10,-1))</f>
        <v>0</v>
      </c>
      <c r="N143" s="50"/>
      <c r="O143" s="49" cm="1">
        <f t="array" ref="O143">_xlfn.IFS($V$1=2024,'Kaivun hintavaikutus'!$B$4,$V$1=2025,'Kaivun hintavaikutus'!$B$5,$V$1=2026,'Kaivun hintavaikutus'!$B$6,$V$1=2027,'Kaivun hintavaikutus'!$B$7)</f>
        <v>0</v>
      </c>
      <c r="P143" s="49" cm="1">
        <f t="array" ref="P143">_xlfn.IFS($V$1=2024,'Kaivun hintavaikutus'!$C$4,$V$1=2025,'Kaivun hintavaikutus'!$C$5,$V$1=2026,'Kaivun hintavaikutus'!$C$6,$V$1=2027,'Kaivun hintavaikutus'!$C$7)</f>
        <v>0</v>
      </c>
      <c r="Q143" s="52">
        <v>40</v>
      </c>
      <c r="R143" s="52">
        <v>55</v>
      </c>
      <c r="S143" s="31" t="str">
        <f t="shared" ref="S143:S153" si="76">IF(AND(B143&gt;0,C143=""),"Ilmoita tuella rahoitettu osuus",IF(C143&gt;100,"Tuella rahoitettu osuus ei voi olla yli 100",IF(AND(B143&gt;0,H143=""),"Pitoaika puuttuu",IF(E143&gt;H143,"Keski-ikä ei voi olla suurempi kuin pitoaika",IF(AND(B143&gt;0,E143=""),"Keski-ikä puuttuu",IF(AND(B143&gt;0,OR(H143&lt;Q143,H143&gt;R143)),"Syötetty pitoaika ei ole pitoaikavälin sisällä",IF(AND(B143&gt;0,O143=0),"Syötä kaivun hintavaikutus Kaivun hintavaikutus -välilehdelle","OK")))))))</f>
        <v>OK</v>
      </c>
      <c r="U143">
        <v>100</v>
      </c>
    </row>
    <row r="144" spans="1:21" ht="15.75" thickBot="1" x14ac:dyDescent="0.3">
      <c r="A144" s="38" t="s">
        <v>58</v>
      </c>
      <c r="B144" s="60">
        <f t="shared" si="70"/>
        <v>0</v>
      </c>
      <c r="C144" s="55"/>
      <c r="D144" s="49">
        <f t="shared" si="71"/>
        <v>0</v>
      </c>
      <c r="E144" s="49">
        <f>Parametrit!$B$4-2025</f>
        <v>-1</v>
      </c>
      <c r="F144" s="55"/>
      <c r="G144" s="55"/>
      <c r="H144" s="104" t="str">
        <f>IF('Investoinnit ennen 2024'!G144&gt;0,'Investoinnit ennen 2024'!G144,"")</f>
        <v/>
      </c>
      <c r="I144" s="57">
        <f t="shared" si="72"/>
        <v>0</v>
      </c>
      <c r="J144" s="49">
        <f t="shared" si="73"/>
        <v>0</v>
      </c>
      <c r="K144" s="49">
        <f t="shared" si="74"/>
        <v>0</v>
      </c>
      <c r="L144" s="49">
        <f t="shared" si="75"/>
        <v>0</v>
      </c>
      <c r="M144" s="50" cm="1">
        <f t="array" ref="M144">ROUND('Investoinnit ennen 2024'!K144*(Parametrit!$B$9/Parametrit!$B$7),_xlfn.IFS('2024'!U144=100,-2,'2024'!U144=10,-1))</f>
        <v>0</v>
      </c>
      <c r="N144" s="50"/>
      <c r="O144" s="49" cm="1">
        <f t="array" ref="O144">_xlfn.IFS($V$1=2024,'Kaivun hintavaikutus'!$B$4,$V$1=2025,'Kaivun hintavaikutus'!$B$5,$V$1=2026,'Kaivun hintavaikutus'!$B$6,$V$1=2027,'Kaivun hintavaikutus'!$B$7)</f>
        <v>0</v>
      </c>
      <c r="P144" s="49" cm="1">
        <f t="array" ref="P144">_xlfn.IFS($V$1=2024,'Kaivun hintavaikutus'!$C$4,$V$1=2025,'Kaivun hintavaikutus'!$C$5,$V$1=2026,'Kaivun hintavaikutus'!$C$6,$V$1=2027,'Kaivun hintavaikutus'!$C$7)</f>
        <v>0</v>
      </c>
      <c r="Q144" s="52">
        <v>40</v>
      </c>
      <c r="R144" s="52">
        <v>55</v>
      </c>
      <c r="S144" s="31" t="str">
        <f t="shared" si="76"/>
        <v>OK</v>
      </c>
      <c r="U144">
        <v>100</v>
      </c>
    </row>
    <row r="145" spans="1:21" ht="15.75" thickBot="1" x14ac:dyDescent="0.3">
      <c r="A145" s="38" t="s">
        <v>59</v>
      </c>
      <c r="B145" s="60">
        <f t="shared" si="70"/>
        <v>0</v>
      </c>
      <c r="C145" s="55"/>
      <c r="D145" s="49">
        <f t="shared" si="71"/>
        <v>0</v>
      </c>
      <c r="E145" s="49">
        <f>Parametrit!$B$4-2025</f>
        <v>-1</v>
      </c>
      <c r="F145" s="55"/>
      <c r="G145" s="55"/>
      <c r="H145" s="104" t="str">
        <f>IF('Investoinnit ennen 2024'!G145&gt;0,'Investoinnit ennen 2024'!G145,"")</f>
        <v/>
      </c>
      <c r="I145" s="57">
        <f t="shared" si="72"/>
        <v>0</v>
      </c>
      <c r="J145" s="49">
        <f t="shared" si="73"/>
        <v>0</v>
      </c>
      <c r="K145" s="49">
        <f t="shared" si="74"/>
        <v>0</v>
      </c>
      <c r="L145" s="49">
        <f t="shared" si="75"/>
        <v>0</v>
      </c>
      <c r="M145" s="50" cm="1">
        <f t="array" ref="M145">ROUND('Investoinnit ennen 2024'!K145*(Parametrit!$B$9/Parametrit!$B$7),_xlfn.IFS('2024'!U145=100,-2,'2024'!U145=10,-1))</f>
        <v>0</v>
      </c>
      <c r="N145" s="50"/>
      <c r="O145" s="49" cm="1">
        <f t="array" ref="O145">_xlfn.IFS($V$1=2024,'Kaivun hintavaikutus'!$B$4,$V$1=2025,'Kaivun hintavaikutus'!$B$5,$V$1=2026,'Kaivun hintavaikutus'!$B$6,$V$1=2027,'Kaivun hintavaikutus'!$B$7)</f>
        <v>0</v>
      </c>
      <c r="P145" s="49" cm="1">
        <f t="array" ref="P145">_xlfn.IFS($V$1=2024,'Kaivun hintavaikutus'!$C$4,$V$1=2025,'Kaivun hintavaikutus'!$C$5,$V$1=2026,'Kaivun hintavaikutus'!$C$6,$V$1=2027,'Kaivun hintavaikutus'!$C$7)</f>
        <v>0</v>
      </c>
      <c r="Q145" s="52">
        <v>40</v>
      </c>
      <c r="R145" s="52">
        <v>55</v>
      </c>
      <c r="S145" s="31" t="str">
        <f t="shared" si="76"/>
        <v>OK</v>
      </c>
      <c r="U145">
        <v>100</v>
      </c>
    </row>
    <row r="146" spans="1:21" ht="15.75" thickBot="1" x14ac:dyDescent="0.3">
      <c r="A146" s="38" t="s">
        <v>60</v>
      </c>
      <c r="B146" s="60">
        <f t="shared" si="70"/>
        <v>0</v>
      </c>
      <c r="C146" s="55"/>
      <c r="D146" s="49">
        <f t="shared" si="71"/>
        <v>0</v>
      </c>
      <c r="E146" s="49">
        <f>Parametrit!$B$4-2025</f>
        <v>-1</v>
      </c>
      <c r="F146" s="55"/>
      <c r="G146" s="55"/>
      <c r="H146" s="104" t="str">
        <f>IF('Investoinnit ennen 2024'!G146&gt;0,'Investoinnit ennen 2024'!G146,"")</f>
        <v/>
      </c>
      <c r="I146" s="57">
        <f t="shared" si="72"/>
        <v>0</v>
      </c>
      <c r="J146" s="49">
        <f t="shared" si="73"/>
        <v>0</v>
      </c>
      <c r="K146" s="49">
        <f t="shared" si="74"/>
        <v>0</v>
      </c>
      <c r="L146" s="49">
        <f t="shared" si="75"/>
        <v>0</v>
      </c>
      <c r="M146" s="50" cm="1">
        <f t="array" ref="M146">ROUND('Investoinnit ennen 2024'!K146*(Parametrit!$B$9/Parametrit!$B$7),_xlfn.IFS('2024'!U146=100,-2,'2024'!U146=10,-1))</f>
        <v>0</v>
      </c>
      <c r="N146" s="50"/>
      <c r="O146" s="49" cm="1">
        <f t="array" ref="O146">_xlfn.IFS($V$1=2024,'Kaivun hintavaikutus'!$B$4,$V$1=2025,'Kaivun hintavaikutus'!$B$5,$V$1=2026,'Kaivun hintavaikutus'!$B$6,$V$1=2027,'Kaivun hintavaikutus'!$B$7)</f>
        <v>0</v>
      </c>
      <c r="P146" s="49" cm="1">
        <f t="array" ref="P146">_xlfn.IFS($V$1=2024,'Kaivun hintavaikutus'!$C$4,$V$1=2025,'Kaivun hintavaikutus'!$C$5,$V$1=2026,'Kaivun hintavaikutus'!$C$6,$V$1=2027,'Kaivun hintavaikutus'!$C$7)</f>
        <v>0</v>
      </c>
      <c r="Q146" s="52">
        <v>40</v>
      </c>
      <c r="R146" s="52">
        <v>55</v>
      </c>
      <c r="S146" s="31" t="str">
        <f t="shared" si="76"/>
        <v>OK</v>
      </c>
      <c r="U146">
        <v>100</v>
      </c>
    </row>
    <row r="147" spans="1:21" ht="15.75" thickBot="1" x14ac:dyDescent="0.3">
      <c r="A147" s="38" t="s">
        <v>61</v>
      </c>
      <c r="B147" s="60">
        <f t="shared" si="70"/>
        <v>0</v>
      </c>
      <c r="C147" s="55"/>
      <c r="D147" s="49">
        <f t="shared" si="71"/>
        <v>0</v>
      </c>
      <c r="E147" s="49">
        <f>Parametrit!$B$4-2025</f>
        <v>-1</v>
      </c>
      <c r="F147" s="55"/>
      <c r="G147" s="55"/>
      <c r="H147" s="104" t="str">
        <f>IF('Investoinnit ennen 2024'!G147&gt;0,'Investoinnit ennen 2024'!G147,"")</f>
        <v/>
      </c>
      <c r="I147" s="57">
        <f t="shared" si="72"/>
        <v>0</v>
      </c>
      <c r="J147" s="49">
        <f t="shared" si="73"/>
        <v>0</v>
      </c>
      <c r="K147" s="49">
        <f t="shared" si="74"/>
        <v>0</v>
      </c>
      <c r="L147" s="49">
        <f t="shared" si="75"/>
        <v>0</v>
      </c>
      <c r="M147" s="50" cm="1">
        <f t="array" ref="M147">ROUND('Investoinnit ennen 2024'!K147*(Parametrit!$B$9/Parametrit!$B$7),_xlfn.IFS('2024'!U147=100,-2,'2024'!U147=10,-1))</f>
        <v>0</v>
      </c>
      <c r="N147" s="50"/>
      <c r="O147" s="49" cm="1">
        <f t="array" ref="O147">_xlfn.IFS($V$1=2024,'Kaivun hintavaikutus'!$B$4,$V$1=2025,'Kaivun hintavaikutus'!$B$5,$V$1=2026,'Kaivun hintavaikutus'!$B$6,$V$1=2027,'Kaivun hintavaikutus'!$B$7)</f>
        <v>0</v>
      </c>
      <c r="P147" s="49" cm="1">
        <f t="array" ref="P147">_xlfn.IFS($V$1=2024,'Kaivun hintavaikutus'!$C$4,$V$1=2025,'Kaivun hintavaikutus'!$C$5,$V$1=2026,'Kaivun hintavaikutus'!$C$6,$V$1=2027,'Kaivun hintavaikutus'!$C$7)</f>
        <v>0</v>
      </c>
      <c r="Q147" s="52">
        <v>40</v>
      </c>
      <c r="R147" s="52">
        <v>55</v>
      </c>
      <c r="S147" s="31" t="str">
        <f t="shared" si="76"/>
        <v>OK</v>
      </c>
      <c r="U147">
        <v>100</v>
      </c>
    </row>
    <row r="148" spans="1:21" ht="15.75" thickBot="1" x14ac:dyDescent="0.3">
      <c r="A148" s="38" t="s">
        <v>62</v>
      </c>
      <c r="B148" s="60">
        <f t="shared" si="70"/>
        <v>0</v>
      </c>
      <c r="C148" s="55"/>
      <c r="D148" s="49">
        <f t="shared" si="71"/>
        <v>0</v>
      </c>
      <c r="E148" s="49">
        <f>Parametrit!$B$4-2025</f>
        <v>-1</v>
      </c>
      <c r="F148" s="55"/>
      <c r="G148" s="55"/>
      <c r="H148" s="104" t="str">
        <f>IF('Investoinnit ennen 2024'!G148&gt;0,'Investoinnit ennen 2024'!G148,"")</f>
        <v/>
      </c>
      <c r="I148" s="57">
        <f t="shared" si="72"/>
        <v>0</v>
      </c>
      <c r="J148" s="49">
        <f t="shared" si="73"/>
        <v>0</v>
      </c>
      <c r="K148" s="49">
        <f t="shared" si="74"/>
        <v>0</v>
      </c>
      <c r="L148" s="49">
        <f t="shared" si="75"/>
        <v>0</v>
      </c>
      <c r="M148" s="50" cm="1">
        <f t="array" ref="M148">ROUND('Investoinnit ennen 2024'!K148*(Parametrit!$B$9/Parametrit!$B$7),_xlfn.IFS('2024'!U148=100,-2,'2024'!U148=10,-1))</f>
        <v>0</v>
      </c>
      <c r="N148" s="50"/>
      <c r="O148" s="49" cm="1">
        <f t="array" ref="O148">_xlfn.IFS($V$1=2024,'Kaivun hintavaikutus'!$B$4,$V$1=2025,'Kaivun hintavaikutus'!$B$5,$V$1=2026,'Kaivun hintavaikutus'!$B$6,$V$1=2027,'Kaivun hintavaikutus'!$B$7)</f>
        <v>0</v>
      </c>
      <c r="P148" s="49" cm="1">
        <f t="array" ref="P148">_xlfn.IFS($V$1=2024,'Kaivun hintavaikutus'!$C$4,$V$1=2025,'Kaivun hintavaikutus'!$C$5,$V$1=2026,'Kaivun hintavaikutus'!$C$6,$V$1=2027,'Kaivun hintavaikutus'!$C$7)</f>
        <v>0</v>
      </c>
      <c r="Q148" s="52">
        <v>40</v>
      </c>
      <c r="R148" s="52">
        <v>55</v>
      </c>
      <c r="S148" s="31" t="str">
        <f t="shared" si="76"/>
        <v>OK</v>
      </c>
      <c r="U148">
        <v>100</v>
      </c>
    </row>
    <row r="149" spans="1:21" ht="15.75" thickBot="1" x14ac:dyDescent="0.3">
      <c r="A149" s="38" t="s">
        <v>63</v>
      </c>
      <c r="B149" s="60">
        <f t="shared" si="70"/>
        <v>0</v>
      </c>
      <c r="C149" s="55"/>
      <c r="D149" s="49">
        <f t="shared" si="71"/>
        <v>0</v>
      </c>
      <c r="E149" s="49">
        <f>Parametrit!$B$4-2025</f>
        <v>-1</v>
      </c>
      <c r="F149" s="55"/>
      <c r="G149" s="55"/>
      <c r="H149" s="104" t="str">
        <f>IF('Investoinnit ennen 2024'!G149&gt;0,'Investoinnit ennen 2024'!G149,"")</f>
        <v/>
      </c>
      <c r="I149" s="57">
        <f t="shared" si="72"/>
        <v>0</v>
      </c>
      <c r="J149" s="49">
        <f t="shared" si="73"/>
        <v>0</v>
      </c>
      <c r="K149" s="49">
        <f t="shared" si="74"/>
        <v>0</v>
      </c>
      <c r="L149" s="49">
        <f t="shared" si="75"/>
        <v>0</v>
      </c>
      <c r="M149" s="50" cm="1">
        <f t="array" ref="M149">ROUND('Investoinnit ennen 2024'!K149*(Parametrit!$B$9/Parametrit!$B$7),_xlfn.IFS('2024'!U149=100,-2,'2024'!U149=10,-1))</f>
        <v>0</v>
      </c>
      <c r="N149" s="50"/>
      <c r="O149" s="49" cm="1">
        <f t="array" ref="O149">_xlfn.IFS($V$1=2024,'Kaivun hintavaikutus'!$B$4,$V$1=2025,'Kaivun hintavaikutus'!$B$5,$V$1=2026,'Kaivun hintavaikutus'!$B$6,$V$1=2027,'Kaivun hintavaikutus'!$B$7)</f>
        <v>0</v>
      </c>
      <c r="P149" s="49" cm="1">
        <f t="array" ref="P149">_xlfn.IFS($V$1=2024,'Kaivun hintavaikutus'!$C$4,$V$1=2025,'Kaivun hintavaikutus'!$C$5,$V$1=2026,'Kaivun hintavaikutus'!$C$6,$V$1=2027,'Kaivun hintavaikutus'!$C$7)</f>
        <v>0</v>
      </c>
      <c r="Q149" s="52">
        <v>40</v>
      </c>
      <c r="R149" s="52">
        <v>55</v>
      </c>
      <c r="S149" s="31" t="str">
        <f t="shared" si="76"/>
        <v>OK</v>
      </c>
      <c r="U149">
        <v>100</v>
      </c>
    </row>
    <row r="150" spans="1:21" ht="15.75" thickBot="1" x14ac:dyDescent="0.3">
      <c r="A150" s="38" t="s">
        <v>120</v>
      </c>
      <c r="B150" s="60">
        <f t="shared" si="70"/>
        <v>0</v>
      </c>
      <c r="C150" s="55"/>
      <c r="D150" s="49">
        <f t="shared" si="71"/>
        <v>0</v>
      </c>
      <c r="E150" s="49">
        <f>Parametrit!$B$4-2025</f>
        <v>-1</v>
      </c>
      <c r="F150" s="55"/>
      <c r="G150" s="55"/>
      <c r="H150" s="104" t="str">
        <f>IF('Investoinnit ennen 2024'!G150&gt;0,'Investoinnit ennen 2024'!G150,"")</f>
        <v/>
      </c>
      <c r="I150" s="57">
        <f t="shared" si="72"/>
        <v>0</v>
      </c>
      <c r="J150" s="49">
        <f t="shared" si="73"/>
        <v>0</v>
      </c>
      <c r="K150" s="49">
        <f t="shared" si="74"/>
        <v>0</v>
      </c>
      <c r="L150" s="49">
        <f t="shared" si="75"/>
        <v>0</v>
      </c>
      <c r="M150" s="50" cm="1">
        <f t="array" ref="M150">ROUND('Investoinnit ennen 2024'!K150*(Parametrit!$B$9/Parametrit!$B$7),_xlfn.IFS('2024'!U150=100,-2,'2024'!U150=10,-1))</f>
        <v>0</v>
      </c>
      <c r="N150" s="50"/>
      <c r="O150" s="49" cm="1">
        <f t="array" ref="O150">_xlfn.IFS($V$1=2024,'Kaivun hintavaikutus'!$B$4,$V$1=2025,'Kaivun hintavaikutus'!$B$5,$V$1=2026,'Kaivun hintavaikutus'!$B$6,$V$1=2027,'Kaivun hintavaikutus'!$B$7)</f>
        <v>0</v>
      </c>
      <c r="P150" s="49" cm="1">
        <f t="array" ref="P150">_xlfn.IFS($V$1=2024,'Kaivun hintavaikutus'!$C$4,$V$1=2025,'Kaivun hintavaikutus'!$C$5,$V$1=2026,'Kaivun hintavaikutus'!$C$6,$V$1=2027,'Kaivun hintavaikutus'!$C$7)</f>
        <v>0</v>
      </c>
      <c r="Q150" s="52">
        <v>40</v>
      </c>
      <c r="R150" s="52">
        <v>55</v>
      </c>
      <c r="S150" s="31" t="str">
        <f t="shared" si="76"/>
        <v>OK</v>
      </c>
      <c r="U150">
        <v>100</v>
      </c>
    </row>
    <row r="151" spans="1:21" ht="15.75" thickBot="1" x14ac:dyDescent="0.3">
      <c r="A151" s="38" t="s">
        <v>121</v>
      </c>
      <c r="B151" s="60">
        <f t="shared" si="70"/>
        <v>0</v>
      </c>
      <c r="C151" s="55"/>
      <c r="D151" s="49">
        <f t="shared" si="71"/>
        <v>0</v>
      </c>
      <c r="E151" s="49">
        <f>Parametrit!$B$4-2025</f>
        <v>-1</v>
      </c>
      <c r="F151" s="55"/>
      <c r="G151" s="55"/>
      <c r="H151" s="104" t="str">
        <f>IF('Investoinnit ennen 2024'!G151&gt;0,'Investoinnit ennen 2024'!G151,"")</f>
        <v/>
      </c>
      <c r="I151" s="57">
        <f t="shared" si="72"/>
        <v>0</v>
      </c>
      <c r="J151" s="49">
        <f t="shared" si="73"/>
        <v>0</v>
      </c>
      <c r="K151" s="49">
        <f t="shared" si="74"/>
        <v>0</v>
      </c>
      <c r="L151" s="49">
        <f t="shared" si="75"/>
        <v>0</v>
      </c>
      <c r="M151" s="50" cm="1">
        <f t="array" ref="M151">ROUND('Investoinnit ennen 2024'!K151*(Parametrit!$B$9/Parametrit!$B$7),_xlfn.IFS('2024'!U151=100,-2,'2024'!U151=10,-1))</f>
        <v>0</v>
      </c>
      <c r="N151" s="50"/>
      <c r="O151" s="49" cm="1">
        <f t="array" ref="O151">_xlfn.IFS($V$1=2024,'Kaivun hintavaikutus'!$B$4,$V$1=2025,'Kaivun hintavaikutus'!$B$5,$V$1=2026,'Kaivun hintavaikutus'!$B$6,$V$1=2027,'Kaivun hintavaikutus'!$B$7)</f>
        <v>0</v>
      </c>
      <c r="P151" s="49" cm="1">
        <f t="array" ref="P151">_xlfn.IFS($V$1=2024,'Kaivun hintavaikutus'!$C$4,$V$1=2025,'Kaivun hintavaikutus'!$C$5,$V$1=2026,'Kaivun hintavaikutus'!$C$6,$V$1=2027,'Kaivun hintavaikutus'!$C$7)</f>
        <v>0</v>
      </c>
      <c r="Q151" s="52">
        <v>40</v>
      </c>
      <c r="R151" s="52">
        <v>55</v>
      </c>
      <c r="S151" s="31" t="str">
        <f t="shared" si="76"/>
        <v>OK</v>
      </c>
      <c r="U151">
        <v>100</v>
      </c>
    </row>
    <row r="152" spans="1:21" ht="15.75" thickBot="1" x14ac:dyDescent="0.3">
      <c r="A152" s="38" t="s">
        <v>122</v>
      </c>
      <c r="B152" s="60">
        <f t="shared" si="70"/>
        <v>0</v>
      </c>
      <c r="C152" s="55"/>
      <c r="D152" s="49">
        <f t="shared" si="71"/>
        <v>0</v>
      </c>
      <c r="E152" s="49">
        <f>Parametrit!$B$4-2025</f>
        <v>-1</v>
      </c>
      <c r="F152" s="55"/>
      <c r="G152" s="55"/>
      <c r="H152" s="104" t="str">
        <f>IF('Investoinnit ennen 2024'!G152&gt;0,'Investoinnit ennen 2024'!G152,"")</f>
        <v/>
      </c>
      <c r="I152" s="57">
        <f t="shared" si="72"/>
        <v>0</v>
      </c>
      <c r="J152" s="49">
        <f t="shared" si="73"/>
        <v>0</v>
      </c>
      <c r="K152" s="49">
        <f t="shared" si="74"/>
        <v>0</v>
      </c>
      <c r="L152" s="49">
        <f t="shared" si="75"/>
        <v>0</v>
      </c>
      <c r="M152" s="50" cm="1">
        <f t="array" ref="M152">ROUND('Investoinnit ennen 2024'!K152*(Parametrit!$B$9/Parametrit!$B$7),_xlfn.IFS('2024'!U152=100,-2,'2024'!U152=10,-1))</f>
        <v>0</v>
      </c>
      <c r="N152" s="50"/>
      <c r="O152" s="49" cm="1">
        <f t="array" ref="O152">_xlfn.IFS($V$1=2024,'Kaivun hintavaikutus'!$B$4,$V$1=2025,'Kaivun hintavaikutus'!$B$5,$V$1=2026,'Kaivun hintavaikutus'!$B$6,$V$1=2027,'Kaivun hintavaikutus'!$B$7)</f>
        <v>0</v>
      </c>
      <c r="P152" s="49" cm="1">
        <f t="array" ref="P152">_xlfn.IFS($V$1=2024,'Kaivun hintavaikutus'!$C$4,$V$1=2025,'Kaivun hintavaikutus'!$C$5,$V$1=2026,'Kaivun hintavaikutus'!$C$6,$V$1=2027,'Kaivun hintavaikutus'!$C$7)</f>
        <v>0</v>
      </c>
      <c r="Q152" s="52">
        <v>40</v>
      </c>
      <c r="R152" s="52">
        <v>55</v>
      </c>
      <c r="S152" s="31" t="str">
        <f t="shared" si="76"/>
        <v>OK</v>
      </c>
      <c r="U152">
        <v>100</v>
      </c>
    </row>
    <row r="153" spans="1:21" ht="15.75" thickBot="1" x14ac:dyDescent="0.3">
      <c r="A153" s="38" t="s">
        <v>123</v>
      </c>
      <c r="B153" s="60">
        <f t="shared" si="70"/>
        <v>0</v>
      </c>
      <c r="C153" s="55"/>
      <c r="D153" s="49">
        <f t="shared" si="71"/>
        <v>0</v>
      </c>
      <c r="E153" s="49">
        <f>Parametrit!$B$4-2025</f>
        <v>-1</v>
      </c>
      <c r="F153" s="55"/>
      <c r="G153" s="55"/>
      <c r="H153" s="104" t="str">
        <f>IF('Investoinnit ennen 2024'!G153&gt;0,'Investoinnit ennen 2024'!G153,"")</f>
        <v/>
      </c>
      <c r="I153" s="57">
        <f t="shared" si="72"/>
        <v>0</v>
      </c>
      <c r="J153" s="49">
        <f t="shared" si="73"/>
        <v>0</v>
      </c>
      <c r="K153" s="49">
        <f t="shared" si="74"/>
        <v>0</v>
      </c>
      <c r="L153" s="49">
        <f t="shared" si="75"/>
        <v>0</v>
      </c>
      <c r="M153" s="50" cm="1">
        <f t="array" ref="M153">ROUND('Investoinnit ennen 2024'!K153*(Parametrit!$B$9/Parametrit!$B$7),_xlfn.IFS('2024'!U153=100,-2,'2024'!U153=10,-1))</f>
        <v>0</v>
      </c>
      <c r="N153" s="50"/>
      <c r="O153" s="49" cm="1">
        <f t="array" ref="O153">_xlfn.IFS($V$1=2024,'Kaivun hintavaikutus'!$B$4,$V$1=2025,'Kaivun hintavaikutus'!$B$5,$V$1=2026,'Kaivun hintavaikutus'!$B$6,$V$1=2027,'Kaivun hintavaikutus'!$B$7)</f>
        <v>0</v>
      </c>
      <c r="P153" s="49" cm="1">
        <f t="array" ref="P153">_xlfn.IFS($V$1=2024,'Kaivun hintavaikutus'!$C$4,$V$1=2025,'Kaivun hintavaikutus'!$C$5,$V$1=2026,'Kaivun hintavaikutus'!$C$6,$V$1=2027,'Kaivun hintavaikutus'!$C$7)</f>
        <v>0</v>
      </c>
      <c r="Q153" s="52">
        <v>40</v>
      </c>
      <c r="R153" s="52">
        <v>55</v>
      </c>
      <c r="S153" s="31" t="str">
        <f t="shared" si="76"/>
        <v>OK</v>
      </c>
      <c r="U153">
        <v>100</v>
      </c>
    </row>
    <row r="154" spans="1:21" ht="15.75" thickBot="1" x14ac:dyDescent="0.3">
      <c r="A154" s="3" t="s">
        <v>125</v>
      </c>
      <c r="B154" s="30"/>
      <c r="C154" s="101"/>
      <c r="D154" s="32"/>
      <c r="E154" s="32"/>
      <c r="F154" s="101"/>
      <c r="G154" s="101"/>
      <c r="H154" s="105"/>
      <c r="I154" s="32"/>
      <c r="J154" s="32"/>
      <c r="K154" s="32"/>
      <c r="L154" s="32"/>
      <c r="M154" s="23"/>
      <c r="N154" s="23"/>
      <c r="O154" s="22"/>
      <c r="P154" s="22"/>
      <c r="Q154" s="23"/>
      <c r="R154" s="23"/>
      <c r="S154"/>
    </row>
    <row r="155" spans="1:21" ht="15.75" thickBot="1" x14ac:dyDescent="0.3">
      <c r="A155" s="38" t="s">
        <v>126</v>
      </c>
      <c r="B155" s="60">
        <f t="shared" ref="B155:B161" si="77">F155-G155</f>
        <v>0</v>
      </c>
      <c r="C155" s="55"/>
      <c r="D155" s="49">
        <f t="shared" ref="D155:D161" si="78">B155*C155/100</f>
        <v>0</v>
      </c>
      <c r="E155" s="49">
        <f>Parametrit!$B$4-2025</f>
        <v>-1</v>
      </c>
      <c r="F155" s="55"/>
      <c r="G155" s="55"/>
      <c r="H155" s="104" t="str">
        <f>IF('Investoinnit ennen 2024'!G155&gt;0,'Investoinnit ennen 2024'!G155,"")</f>
        <v/>
      </c>
      <c r="I155" s="57">
        <f t="shared" ref="I155:I161" si="79">IF(N155="",(D155*(M155+O155))/1000,(D155*(N155+P155))/1000)</f>
        <v>0</v>
      </c>
      <c r="J155" s="49">
        <f t="shared" ref="J155:J161" si="80">IF(D155=0,0,I155*(1-E155/H155))</f>
        <v>0</v>
      </c>
      <c r="K155" s="49">
        <f t="shared" ref="K155:K161" si="81">IF(I155=0,0,I155/H155)</f>
        <v>0</v>
      </c>
      <c r="L155" s="49">
        <f t="shared" ref="L155:L161" si="82">IF(N155="",(F155*(C155/100)*(M155+O155))/1000,(F155*(C155/100)*(N155+P155)/1000))</f>
        <v>0</v>
      </c>
      <c r="M155" s="50" cm="1">
        <f t="array" ref="M155">ROUND('Investoinnit ennen 2024'!K155*(Parametrit!$B$9/Parametrit!$B$7),_xlfn.IFS('2024'!U155=100,-2,'2024'!U155=10,-1))</f>
        <v>0</v>
      </c>
      <c r="N155" s="50"/>
      <c r="O155" s="49"/>
      <c r="P155" s="49"/>
      <c r="Q155" s="52">
        <v>40</v>
      </c>
      <c r="R155" s="52">
        <v>55</v>
      </c>
      <c r="S155" s="31" t="str">
        <f t="shared" ref="S155:S161" si="83">IF(AND(B155&gt;0,C155=""),"Ilmoita tuella rahoitettu osuus",IF(C155&gt;100,"Tuella rahoitettu osuus ei voi olla yli 100",IF(AND(B155&gt;0,H155=""),"Pitoaika puuttuu",IF(E155&gt;H155,"Keski-ikä ei voi olla suurempi kuin pitoaika",IF(AND(B155&gt;0,E155=""),"Keski-ikä puuttuu",IF(AND(B155&gt;0,OR(H155&lt;Q155,H155&gt;R155)),"Syötetty pitoaika ei ole pitoaikavälin sisällä","OK"))))))</f>
        <v>OK</v>
      </c>
      <c r="U155">
        <v>100</v>
      </c>
    </row>
    <row r="156" spans="1:21" ht="15.75" thickBot="1" x14ac:dyDescent="0.3">
      <c r="A156" s="38" t="s">
        <v>127</v>
      </c>
      <c r="B156" s="60">
        <f t="shared" si="77"/>
        <v>0</v>
      </c>
      <c r="C156" s="55"/>
      <c r="D156" s="49">
        <f t="shared" si="78"/>
        <v>0</v>
      </c>
      <c r="E156" s="49">
        <f>Parametrit!$B$4-2025</f>
        <v>-1</v>
      </c>
      <c r="F156" s="55"/>
      <c r="G156" s="55"/>
      <c r="H156" s="104" t="str">
        <f>IF('Investoinnit ennen 2024'!G156&gt;0,'Investoinnit ennen 2024'!G156,"")</f>
        <v/>
      </c>
      <c r="I156" s="57">
        <f t="shared" si="79"/>
        <v>0</v>
      </c>
      <c r="J156" s="49">
        <f t="shared" si="80"/>
        <v>0</v>
      </c>
      <c r="K156" s="49">
        <f t="shared" si="81"/>
        <v>0</v>
      </c>
      <c r="L156" s="49">
        <f t="shared" si="82"/>
        <v>0</v>
      </c>
      <c r="M156" s="50" cm="1">
        <f t="array" ref="M156">ROUND('Investoinnit ennen 2024'!K156*(Parametrit!$B$9/Parametrit!$B$7),_xlfn.IFS('2024'!U156=100,-2,'2024'!U156=10,-1))</f>
        <v>0</v>
      </c>
      <c r="N156" s="50"/>
      <c r="O156" s="49"/>
      <c r="P156" s="49"/>
      <c r="Q156" s="52">
        <v>40</v>
      </c>
      <c r="R156" s="52">
        <v>55</v>
      </c>
      <c r="S156" s="31" t="str">
        <f t="shared" si="83"/>
        <v>OK</v>
      </c>
      <c r="U156">
        <v>100</v>
      </c>
    </row>
    <row r="157" spans="1:21" ht="15.75" thickBot="1" x14ac:dyDescent="0.3">
      <c r="A157" s="38" t="s">
        <v>69</v>
      </c>
      <c r="B157" s="60">
        <f t="shared" si="77"/>
        <v>0</v>
      </c>
      <c r="C157" s="55"/>
      <c r="D157" s="49">
        <f t="shared" si="78"/>
        <v>0</v>
      </c>
      <c r="E157" s="49">
        <f>Parametrit!$B$4-2025</f>
        <v>-1</v>
      </c>
      <c r="F157" s="55"/>
      <c r="G157" s="55"/>
      <c r="H157" s="104" t="str">
        <f>IF('Investoinnit ennen 2024'!G157&gt;0,'Investoinnit ennen 2024'!G157,"")</f>
        <v/>
      </c>
      <c r="I157" s="57">
        <f t="shared" si="79"/>
        <v>0</v>
      </c>
      <c r="J157" s="49">
        <f t="shared" si="80"/>
        <v>0</v>
      </c>
      <c r="K157" s="49">
        <f t="shared" si="81"/>
        <v>0</v>
      </c>
      <c r="L157" s="49">
        <f t="shared" si="82"/>
        <v>0</v>
      </c>
      <c r="M157" s="50" cm="1">
        <f t="array" ref="M157">ROUND('Investoinnit ennen 2024'!K157*(Parametrit!$B$9/Parametrit!$B$7),_xlfn.IFS('2024'!U157=100,-2,'2024'!U157=10,-1))</f>
        <v>0</v>
      </c>
      <c r="N157" s="50"/>
      <c r="O157" s="49"/>
      <c r="P157" s="49"/>
      <c r="Q157" s="52">
        <v>40</v>
      </c>
      <c r="R157" s="52">
        <v>55</v>
      </c>
      <c r="S157" s="31" t="str">
        <f t="shared" si="83"/>
        <v>OK</v>
      </c>
      <c r="U157">
        <v>100</v>
      </c>
    </row>
    <row r="158" spans="1:21" ht="15.75" thickBot="1" x14ac:dyDescent="0.3">
      <c r="A158" s="38" t="s">
        <v>70</v>
      </c>
      <c r="B158" s="60">
        <f t="shared" si="77"/>
        <v>0</v>
      </c>
      <c r="C158" s="55"/>
      <c r="D158" s="49">
        <f t="shared" si="78"/>
        <v>0</v>
      </c>
      <c r="E158" s="49">
        <f>Parametrit!$B$4-2025</f>
        <v>-1</v>
      </c>
      <c r="F158" s="55"/>
      <c r="G158" s="55"/>
      <c r="H158" s="104" t="str">
        <f>IF('Investoinnit ennen 2024'!G158&gt;0,'Investoinnit ennen 2024'!G158,"")</f>
        <v/>
      </c>
      <c r="I158" s="57">
        <f t="shared" si="79"/>
        <v>0</v>
      </c>
      <c r="J158" s="49">
        <f t="shared" si="80"/>
        <v>0</v>
      </c>
      <c r="K158" s="49">
        <f t="shared" si="81"/>
        <v>0</v>
      </c>
      <c r="L158" s="49">
        <f t="shared" si="82"/>
        <v>0</v>
      </c>
      <c r="M158" s="50" cm="1">
        <f t="array" ref="M158">ROUND('Investoinnit ennen 2024'!K158*(Parametrit!$B$9/Parametrit!$B$7),_xlfn.IFS('2024'!U158=100,-2,'2024'!U158=10,-1))</f>
        <v>0</v>
      </c>
      <c r="N158" s="50"/>
      <c r="O158" s="49"/>
      <c r="P158" s="49"/>
      <c r="Q158" s="52">
        <v>40</v>
      </c>
      <c r="R158" s="52">
        <v>55</v>
      </c>
      <c r="S158" s="31" t="str">
        <f t="shared" si="83"/>
        <v>OK</v>
      </c>
      <c r="U158">
        <v>100</v>
      </c>
    </row>
    <row r="159" spans="1:21" ht="15.75" thickBot="1" x14ac:dyDescent="0.3">
      <c r="A159" s="38" t="s">
        <v>71</v>
      </c>
      <c r="B159" s="60">
        <f t="shared" si="77"/>
        <v>0</v>
      </c>
      <c r="C159" s="55"/>
      <c r="D159" s="49">
        <f t="shared" si="78"/>
        <v>0</v>
      </c>
      <c r="E159" s="49">
        <f>Parametrit!$B$4-2025</f>
        <v>-1</v>
      </c>
      <c r="F159" s="55"/>
      <c r="G159" s="55"/>
      <c r="H159" s="104" t="str">
        <f>IF('Investoinnit ennen 2024'!G159&gt;0,'Investoinnit ennen 2024'!G159,"")</f>
        <v/>
      </c>
      <c r="I159" s="57">
        <f t="shared" si="79"/>
        <v>0</v>
      </c>
      <c r="J159" s="49">
        <f t="shared" si="80"/>
        <v>0</v>
      </c>
      <c r="K159" s="49">
        <f t="shared" si="81"/>
        <v>0</v>
      </c>
      <c r="L159" s="49">
        <f t="shared" si="82"/>
        <v>0</v>
      </c>
      <c r="M159" s="50" cm="1">
        <f t="array" ref="M159">ROUND('Investoinnit ennen 2024'!K159*(Parametrit!$B$9/Parametrit!$B$7),_xlfn.IFS('2024'!U159=100,-2,'2024'!U159=10,-1))</f>
        <v>0</v>
      </c>
      <c r="N159" s="50"/>
      <c r="O159" s="49"/>
      <c r="P159" s="49"/>
      <c r="Q159" s="52">
        <v>40</v>
      </c>
      <c r="R159" s="52">
        <v>55</v>
      </c>
      <c r="S159" s="31" t="str">
        <f t="shared" si="83"/>
        <v>OK</v>
      </c>
      <c r="U159">
        <v>100</v>
      </c>
    </row>
    <row r="160" spans="1:21" ht="15.75" thickBot="1" x14ac:dyDescent="0.3">
      <c r="A160" s="38" t="s">
        <v>128</v>
      </c>
      <c r="B160" s="60">
        <f t="shared" si="77"/>
        <v>0</v>
      </c>
      <c r="C160" s="55"/>
      <c r="D160" s="49">
        <f t="shared" si="78"/>
        <v>0</v>
      </c>
      <c r="E160" s="49">
        <f>Parametrit!$B$4-2025</f>
        <v>-1</v>
      </c>
      <c r="F160" s="55"/>
      <c r="G160" s="55"/>
      <c r="H160" s="104" t="str">
        <f>IF('Investoinnit ennen 2024'!G160&gt;0,'Investoinnit ennen 2024'!G160,"")</f>
        <v/>
      </c>
      <c r="I160" s="57">
        <f t="shared" si="79"/>
        <v>0</v>
      </c>
      <c r="J160" s="49">
        <f t="shared" si="80"/>
        <v>0</v>
      </c>
      <c r="K160" s="49">
        <f t="shared" si="81"/>
        <v>0</v>
      </c>
      <c r="L160" s="49">
        <f t="shared" si="82"/>
        <v>0</v>
      </c>
      <c r="M160" s="50" cm="1">
        <f t="array" ref="M160">ROUND('Investoinnit ennen 2024'!K160*(Parametrit!$B$9/Parametrit!$B$7),_xlfn.IFS('2024'!U160=100,-2,'2024'!U160=10,-1))</f>
        <v>0</v>
      </c>
      <c r="N160" s="50"/>
      <c r="O160" s="49"/>
      <c r="P160" s="49"/>
      <c r="Q160" s="52">
        <v>40</v>
      </c>
      <c r="R160" s="52">
        <v>55</v>
      </c>
      <c r="S160" s="31" t="str">
        <f t="shared" si="83"/>
        <v>OK</v>
      </c>
      <c r="U160">
        <v>100</v>
      </c>
    </row>
    <row r="161" spans="1:21" ht="15.75" thickBot="1" x14ac:dyDescent="0.3">
      <c r="A161" s="38" t="s">
        <v>129</v>
      </c>
      <c r="B161" s="60">
        <f t="shared" si="77"/>
        <v>0</v>
      </c>
      <c r="C161" s="55"/>
      <c r="D161" s="49">
        <f t="shared" si="78"/>
        <v>0</v>
      </c>
      <c r="E161" s="49">
        <f>Parametrit!$B$4-2025</f>
        <v>-1</v>
      </c>
      <c r="F161" s="55"/>
      <c r="G161" s="55"/>
      <c r="H161" s="104" t="str">
        <f>IF('Investoinnit ennen 2024'!G161&gt;0,'Investoinnit ennen 2024'!G161,"")</f>
        <v/>
      </c>
      <c r="I161" s="57">
        <f t="shared" si="79"/>
        <v>0</v>
      </c>
      <c r="J161" s="49">
        <f t="shared" si="80"/>
        <v>0</v>
      </c>
      <c r="K161" s="49">
        <f t="shared" si="81"/>
        <v>0</v>
      </c>
      <c r="L161" s="49">
        <f t="shared" si="82"/>
        <v>0</v>
      </c>
      <c r="M161" s="50" cm="1">
        <f t="array" ref="M161">ROUND('Investoinnit ennen 2024'!K161*(Parametrit!$B$9/Parametrit!$B$7),_xlfn.IFS('2024'!U161=100,-2,'2024'!U161=10,-1))</f>
        <v>0</v>
      </c>
      <c r="N161" s="50"/>
      <c r="O161" s="49"/>
      <c r="P161" s="49"/>
      <c r="Q161" s="52">
        <v>40</v>
      </c>
      <c r="R161" s="52">
        <v>55</v>
      </c>
      <c r="S161" s="31" t="str">
        <f t="shared" si="83"/>
        <v>OK</v>
      </c>
      <c r="U161">
        <v>100</v>
      </c>
    </row>
    <row r="162" spans="1:21" ht="15.75" thickBot="1" x14ac:dyDescent="0.3">
      <c r="A162" s="6" t="s">
        <v>130</v>
      </c>
      <c r="B162" s="30"/>
      <c r="C162" s="101"/>
      <c r="D162" s="32"/>
      <c r="E162" s="32"/>
      <c r="F162" s="101"/>
      <c r="G162" s="101"/>
      <c r="H162" s="105"/>
      <c r="I162" s="32"/>
      <c r="J162" s="32"/>
      <c r="K162" s="32"/>
      <c r="L162" s="32"/>
      <c r="M162" s="24"/>
      <c r="N162" s="24"/>
      <c r="O162" s="22"/>
      <c r="P162" s="22"/>
      <c r="Q162" s="24"/>
      <c r="R162" s="24"/>
      <c r="S162"/>
    </row>
    <row r="163" spans="1:21" ht="15.75" thickBot="1" x14ac:dyDescent="0.3">
      <c r="A163" s="38" t="s">
        <v>131</v>
      </c>
      <c r="B163" s="60">
        <f t="shared" ref="B163:B169" si="84">F163-G163</f>
        <v>0</v>
      </c>
      <c r="C163" s="55"/>
      <c r="D163" s="49">
        <f t="shared" ref="D163:D169" si="85">B163*C163/100</f>
        <v>0</v>
      </c>
      <c r="E163" s="49">
        <f>Parametrit!$B$4-2025</f>
        <v>-1</v>
      </c>
      <c r="F163" s="55"/>
      <c r="G163" s="55"/>
      <c r="H163" s="104" t="str">
        <f>IF('Investoinnit ennen 2024'!G163&gt;0,'Investoinnit ennen 2024'!G163,"")</f>
        <v/>
      </c>
      <c r="I163" s="57">
        <f t="shared" ref="I163:I169" si="86">IF(N163="",(D163*(M163+O163))/1000,(D163*(N163+P163))/1000)</f>
        <v>0</v>
      </c>
      <c r="J163" s="49">
        <f t="shared" ref="J163:J169" si="87">IF(D163=0,0,I163*(1-E163/H163))</f>
        <v>0</v>
      </c>
      <c r="K163" s="49">
        <f t="shared" ref="K163:K169" si="88">IF(I163=0,0,I163/H163)</f>
        <v>0</v>
      </c>
      <c r="L163" s="49">
        <f t="shared" ref="L163:L169" si="89">IF(N163="",(F163*(C163/100)*(M163+O163))/1000,(F163*(C163/100)*(N163+P163)/1000))</f>
        <v>0</v>
      </c>
      <c r="M163" s="50" cm="1">
        <f t="array" ref="M163">ROUND('Investoinnit ennen 2024'!K163*(Parametrit!$B$9/Parametrit!$B$7),_xlfn.IFS('2024'!U163=100,-2,'2024'!U163=10,-1))</f>
        <v>0</v>
      </c>
      <c r="N163" s="50"/>
      <c r="O163" s="49"/>
      <c r="P163" s="49"/>
      <c r="Q163" s="52">
        <v>40</v>
      </c>
      <c r="R163" s="52">
        <v>55</v>
      </c>
      <c r="S163" s="31" t="str">
        <f t="shared" ref="S163:S169" si="90">IF(AND(B163&gt;0,C163=""),"Ilmoita tuella rahoitettu osuus",IF(C163&gt;100,"Tuella rahoitettu osuus ei voi olla yli 100",IF(AND(B163&gt;0,H163=""),"Pitoaika puuttuu",IF(E163&gt;H163,"Keski-ikä ei voi olla suurempi kuin pitoaika",IF(AND(B163&gt;0,E163=""),"Keski-ikä puuttuu",IF(AND(B163&gt;0,OR(H163&lt;Q163,H163&gt;R163)),"Syötetty pitoaika ei ole pitoaikavälin sisällä","OK"))))))</f>
        <v>OK</v>
      </c>
      <c r="U163">
        <v>100</v>
      </c>
    </row>
    <row r="164" spans="1:21" ht="15.75" thickBot="1" x14ac:dyDescent="0.3">
      <c r="A164" s="38" t="s">
        <v>132</v>
      </c>
      <c r="B164" s="60">
        <f t="shared" si="84"/>
        <v>0</v>
      </c>
      <c r="C164" s="55"/>
      <c r="D164" s="49">
        <f t="shared" si="85"/>
        <v>0</v>
      </c>
      <c r="E164" s="49">
        <f>Parametrit!$B$4-2025</f>
        <v>-1</v>
      </c>
      <c r="F164" s="55"/>
      <c r="G164" s="55"/>
      <c r="H164" s="104" t="str">
        <f>IF('Investoinnit ennen 2024'!G164&gt;0,'Investoinnit ennen 2024'!G164,"")</f>
        <v/>
      </c>
      <c r="I164" s="57">
        <f t="shared" si="86"/>
        <v>0</v>
      </c>
      <c r="J164" s="49">
        <f t="shared" si="87"/>
        <v>0</v>
      </c>
      <c r="K164" s="49">
        <f t="shared" si="88"/>
        <v>0</v>
      </c>
      <c r="L164" s="49">
        <f t="shared" si="89"/>
        <v>0</v>
      </c>
      <c r="M164" s="50" cm="1">
        <f t="array" ref="M164">ROUND('Investoinnit ennen 2024'!K164*(Parametrit!$B$9/Parametrit!$B$7),_xlfn.IFS('2024'!U164=100,-2,'2024'!U164=10,-1))</f>
        <v>0</v>
      </c>
      <c r="N164" s="50"/>
      <c r="O164" s="49"/>
      <c r="P164" s="49"/>
      <c r="Q164" s="52">
        <v>40</v>
      </c>
      <c r="R164" s="52">
        <v>55</v>
      </c>
      <c r="S164" s="31" t="str">
        <f t="shared" si="90"/>
        <v>OK</v>
      </c>
      <c r="U164">
        <v>100</v>
      </c>
    </row>
    <row r="165" spans="1:21" ht="15.75" thickBot="1" x14ac:dyDescent="0.3">
      <c r="A165" s="38" t="s">
        <v>77</v>
      </c>
      <c r="B165" s="60">
        <f t="shared" si="84"/>
        <v>0</v>
      </c>
      <c r="C165" s="55"/>
      <c r="D165" s="49">
        <f t="shared" si="85"/>
        <v>0</v>
      </c>
      <c r="E165" s="49">
        <f>Parametrit!$B$4-2025</f>
        <v>-1</v>
      </c>
      <c r="F165" s="55"/>
      <c r="G165" s="55"/>
      <c r="H165" s="104" t="str">
        <f>IF('Investoinnit ennen 2024'!G165&gt;0,'Investoinnit ennen 2024'!G165,"")</f>
        <v/>
      </c>
      <c r="I165" s="57">
        <f t="shared" si="86"/>
        <v>0</v>
      </c>
      <c r="J165" s="49">
        <f t="shared" si="87"/>
        <v>0</v>
      </c>
      <c r="K165" s="49">
        <f t="shared" si="88"/>
        <v>0</v>
      </c>
      <c r="L165" s="49">
        <f t="shared" si="89"/>
        <v>0</v>
      </c>
      <c r="M165" s="50" cm="1">
        <f t="array" ref="M165">ROUND('Investoinnit ennen 2024'!K165*(Parametrit!$B$9/Parametrit!$B$7),_xlfn.IFS('2024'!U165=100,-2,'2024'!U165=10,-1))</f>
        <v>0</v>
      </c>
      <c r="N165" s="50"/>
      <c r="O165" s="49"/>
      <c r="P165" s="49"/>
      <c r="Q165" s="52">
        <v>40</v>
      </c>
      <c r="R165" s="52">
        <v>55</v>
      </c>
      <c r="S165" s="31" t="str">
        <f t="shared" si="90"/>
        <v>OK</v>
      </c>
      <c r="U165">
        <v>100</v>
      </c>
    </row>
    <row r="166" spans="1:21" ht="15.75" thickBot="1" x14ac:dyDescent="0.3">
      <c r="A166" s="38" t="s">
        <v>78</v>
      </c>
      <c r="B166" s="60">
        <f t="shared" si="84"/>
        <v>0</v>
      </c>
      <c r="C166" s="55"/>
      <c r="D166" s="49">
        <f t="shared" si="85"/>
        <v>0</v>
      </c>
      <c r="E166" s="49">
        <f>Parametrit!$B$4-2025</f>
        <v>-1</v>
      </c>
      <c r="F166" s="55"/>
      <c r="G166" s="55"/>
      <c r="H166" s="104" t="str">
        <f>IF('Investoinnit ennen 2024'!G166&gt;0,'Investoinnit ennen 2024'!G166,"")</f>
        <v/>
      </c>
      <c r="I166" s="57">
        <f t="shared" si="86"/>
        <v>0</v>
      </c>
      <c r="J166" s="49">
        <f t="shared" si="87"/>
        <v>0</v>
      </c>
      <c r="K166" s="49">
        <f t="shared" si="88"/>
        <v>0</v>
      </c>
      <c r="L166" s="49">
        <f t="shared" si="89"/>
        <v>0</v>
      </c>
      <c r="M166" s="50" cm="1">
        <f t="array" ref="M166">ROUND('Investoinnit ennen 2024'!K166*(Parametrit!$B$9/Parametrit!$B$7),_xlfn.IFS('2024'!U166=100,-2,'2024'!U166=10,-1))</f>
        <v>0</v>
      </c>
      <c r="N166" s="50"/>
      <c r="O166" s="49"/>
      <c r="P166" s="49"/>
      <c r="Q166" s="52">
        <v>40</v>
      </c>
      <c r="R166" s="52">
        <v>55</v>
      </c>
      <c r="S166" s="31" t="str">
        <f t="shared" si="90"/>
        <v>OK</v>
      </c>
      <c r="U166">
        <v>100</v>
      </c>
    </row>
    <row r="167" spans="1:21" ht="15.75" thickBot="1" x14ac:dyDescent="0.3">
      <c r="A167" s="38" t="s">
        <v>79</v>
      </c>
      <c r="B167" s="60">
        <f t="shared" si="84"/>
        <v>0</v>
      </c>
      <c r="C167" s="55"/>
      <c r="D167" s="49">
        <f t="shared" si="85"/>
        <v>0</v>
      </c>
      <c r="E167" s="49">
        <f>Parametrit!$B$4-2025</f>
        <v>-1</v>
      </c>
      <c r="F167" s="55"/>
      <c r="G167" s="55"/>
      <c r="H167" s="104" t="str">
        <f>IF('Investoinnit ennen 2024'!G167&gt;0,'Investoinnit ennen 2024'!G167,"")</f>
        <v/>
      </c>
      <c r="I167" s="57">
        <f t="shared" si="86"/>
        <v>0</v>
      </c>
      <c r="J167" s="49">
        <f t="shared" si="87"/>
        <v>0</v>
      </c>
      <c r="K167" s="49">
        <f t="shared" si="88"/>
        <v>0</v>
      </c>
      <c r="L167" s="49">
        <f t="shared" si="89"/>
        <v>0</v>
      </c>
      <c r="M167" s="50" cm="1">
        <f t="array" ref="M167">ROUND('Investoinnit ennen 2024'!K167*(Parametrit!$B$9/Parametrit!$B$7),_xlfn.IFS('2024'!U167=100,-2,'2024'!U167=10,-1))</f>
        <v>0</v>
      </c>
      <c r="N167" s="50"/>
      <c r="O167" s="49"/>
      <c r="P167" s="49"/>
      <c r="Q167" s="52">
        <v>40</v>
      </c>
      <c r="R167" s="52">
        <v>55</v>
      </c>
      <c r="S167" s="31" t="str">
        <f t="shared" si="90"/>
        <v>OK</v>
      </c>
      <c r="U167">
        <v>100</v>
      </c>
    </row>
    <row r="168" spans="1:21" ht="15.75" thickBot="1" x14ac:dyDescent="0.3">
      <c r="A168" s="38" t="s">
        <v>133</v>
      </c>
      <c r="B168" s="60">
        <f t="shared" si="84"/>
        <v>0</v>
      </c>
      <c r="C168" s="55"/>
      <c r="D168" s="49">
        <f t="shared" si="85"/>
        <v>0</v>
      </c>
      <c r="E168" s="49">
        <f>Parametrit!$B$4-2025</f>
        <v>-1</v>
      </c>
      <c r="F168" s="55"/>
      <c r="G168" s="55"/>
      <c r="H168" s="104" t="str">
        <f>IF('Investoinnit ennen 2024'!G168&gt;0,'Investoinnit ennen 2024'!G168,"")</f>
        <v/>
      </c>
      <c r="I168" s="57">
        <f t="shared" si="86"/>
        <v>0</v>
      </c>
      <c r="J168" s="49">
        <f t="shared" si="87"/>
        <v>0</v>
      </c>
      <c r="K168" s="49">
        <f t="shared" si="88"/>
        <v>0</v>
      </c>
      <c r="L168" s="49">
        <f t="shared" si="89"/>
        <v>0</v>
      </c>
      <c r="M168" s="50" cm="1">
        <f t="array" ref="M168">ROUND('Investoinnit ennen 2024'!K168*(Parametrit!$B$9/Parametrit!$B$7),_xlfn.IFS('2024'!U168=100,-2,'2024'!U168=10,-1))</f>
        <v>0</v>
      </c>
      <c r="N168" s="50"/>
      <c r="O168" s="49"/>
      <c r="P168" s="49"/>
      <c r="Q168" s="52">
        <v>40</v>
      </c>
      <c r="R168" s="52">
        <v>55</v>
      </c>
      <c r="S168" s="31" t="str">
        <f t="shared" si="90"/>
        <v>OK</v>
      </c>
      <c r="U168">
        <v>100</v>
      </c>
    </row>
    <row r="169" spans="1:21" ht="15.75" thickBot="1" x14ac:dyDescent="0.3">
      <c r="A169" s="38" t="s">
        <v>134</v>
      </c>
      <c r="B169" s="60">
        <f t="shared" si="84"/>
        <v>0</v>
      </c>
      <c r="C169" s="55"/>
      <c r="D169" s="49">
        <f t="shared" si="85"/>
        <v>0</v>
      </c>
      <c r="E169" s="49">
        <f>Parametrit!$B$4-2025</f>
        <v>-1</v>
      </c>
      <c r="F169" s="55"/>
      <c r="G169" s="55"/>
      <c r="H169" s="104" t="str">
        <f>IF('Investoinnit ennen 2024'!G169&gt;0,'Investoinnit ennen 2024'!G169,"")</f>
        <v/>
      </c>
      <c r="I169" s="57">
        <f t="shared" si="86"/>
        <v>0</v>
      </c>
      <c r="J169" s="49">
        <f t="shared" si="87"/>
        <v>0</v>
      </c>
      <c r="K169" s="49">
        <f t="shared" si="88"/>
        <v>0</v>
      </c>
      <c r="L169" s="49">
        <f t="shared" si="89"/>
        <v>0</v>
      </c>
      <c r="M169" s="50" cm="1">
        <f t="array" ref="M169">ROUND('Investoinnit ennen 2024'!K169*(Parametrit!$B$9/Parametrit!$B$7),_xlfn.IFS('2024'!U169=100,-2,'2024'!U169=10,-1))</f>
        <v>0</v>
      </c>
      <c r="N169" s="50"/>
      <c r="O169" s="49"/>
      <c r="P169" s="49"/>
      <c r="Q169" s="52">
        <v>40</v>
      </c>
      <c r="R169" s="52">
        <v>55</v>
      </c>
      <c r="S169" s="31" t="str">
        <f t="shared" si="90"/>
        <v>OK</v>
      </c>
      <c r="U169">
        <v>100</v>
      </c>
    </row>
    <row r="170" spans="1:21" ht="15.75" thickBot="1" x14ac:dyDescent="0.3">
      <c r="A170" s="8" t="s">
        <v>81</v>
      </c>
      <c r="B170" s="30"/>
      <c r="C170" s="101"/>
      <c r="D170" s="32"/>
      <c r="E170" s="32"/>
      <c r="F170" s="101"/>
      <c r="G170" s="101"/>
      <c r="H170" s="105"/>
      <c r="I170" s="32"/>
      <c r="J170" s="32"/>
      <c r="K170" s="32"/>
      <c r="L170" s="32"/>
      <c r="M170" s="24"/>
      <c r="N170" s="24"/>
      <c r="O170" s="22"/>
      <c r="P170" s="22"/>
      <c r="Q170" s="24"/>
      <c r="R170" s="24"/>
      <c r="S170"/>
    </row>
    <row r="171" spans="1:21" ht="15.75" thickBot="1" x14ac:dyDescent="0.3">
      <c r="A171" s="38" t="s">
        <v>81</v>
      </c>
      <c r="B171" s="60">
        <f>F171-G171</f>
        <v>0</v>
      </c>
      <c r="C171" s="55"/>
      <c r="D171" s="49">
        <f>B171*C171/100</f>
        <v>0</v>
      </c>
      <c r="E171" s="49">
        <f>Parametrit!$B$4-2025</f>
        <v>-1</v>
      </c>
      <c r="F171" s="55"/>
      <c r="G171" s="55"/>
      <c r="H171" s="104" t="str">
        <f>IF('Investoinnit ennen 2024'!G171&gt;0,'Investoinnit ennen 2024'!G171,"")</f>
        <v/>
      </c>
      <c r="I171" s="57">
        <f>IF(N171="",(D171*(M171+O171))/1000,(D171*(N171+P171))/1000)</f>
        <v>0</v>
      </c>
      <c r="J171" s="49">
        <f>IF(D171=0,0,I171*(1-E171/H171))</f>
        <v>0</v>
      </c>
      <c r="K171" s="49">
        <f>IF(I171=0,0,I171/H171)</f>
        <v>0</v>
      </c>
      <c r="L171" s="49">
        <f>IF(N171="",(F171*(C171/100)*(M171+O171))/1000,(F171*(C171/100)*(N171+P171)/1000))</f>
        <v>0</v>
      </c>
      <c r="M171" s="50" cm="1">
        <f t="array" ref="M171">ROUND('Investoinnit ennen 2024'!K171*(Parametrit!$B$9/Parametrit!$B$7),_xlfn.IFS('2024'!U171=100,-2,'2024'!U171=10,-1))</f>
        <v>0</v>
      </c>
      <c r="N171" s="50"/>
      <c r="O171" s="49"/>
      <c r="P171" s="49"/>
      <c r="Q171" s="52">
        <v>40</v>
      </c>
      <c r="R171" s="52">
        <v>55</v>
      </c>
      <c r="S171" s="31" t="str">
        <f>IF(AND(B171&gt;0,C171=""),"Ilmoita tuella rahoitettu osuus",IF(C171&gt;100,"Tuella rahoitettu osuus ei voi olla yli 100",IF(AND(B171&gt;0,H171=""),"Pitoaika puuttuu",IF(E171&gt;H171,"Keski-ikä ei voi olla suurempi kuin pitoaika",IF(AND(B171&gt;0,E171=""),"Keski-ikä puuttuu",IF(AND(B171&gt;0,OR(H171&lt;Q171,H171&gt;R171)),"Syötetty pitoaika ei ole pitoaikavälin sisällä","OK"))))))</f>
        <v>OK</v>
      </c>
      <c r="U171">
        <v>100</v>
      </c>
    </row>
    <row r="172" spans="1:21" ht="15.75" thickBot="1" x14ac:dyDescent="0.3">
      <c r="A172" s="38" t="s">
        <v>82</v>
      </c>
      <c r="B172" s="60">
        <f>F172-G172</f>
        <v>0</v>
      </c>
      <c r="C172" s="55"/>
      <c r="D172" s="49">
        <f>B172*C172/100</f>
        <v>0</v>
      </c>
      <c r="E172" s="49">
        <f>Parametrit!$B$4-2025</f>
        <v>-1</v>
      </c>
      <c r="F172" s="55"/>
      <c r="G172" s="55"/>
      <c r="H172" s="104" t="str">
        <f>IF('Investoinnit ennen 2024'!G172&gt;0,'Investoinnit ennen 2024'!G172,"")</f>
        <v/>
      </c>
      <c r="I172" s="57">
        <f>IF(N172="",(D172*(M172+O172))/1000,(D172*(N172+P172))/1000)</f>
        <v>0</v>
      </c>
      <c r="J172" s="49">
        <f>IF(D172=0,0,I172*(1-E172/H172))</f>
        <v>0</v>
      </c>
      <c r="K172" s="49">
        <f>IF(I172=0,0,I172/H172)</f>
        <v>0</v>
      </c>
      <c r="L172" s="49">
        <f>IF(N172="",(F172*(C172/100)*(M172+O172))/1000,(F172*(C172/100)*(N172+P172)/1000))</f>
        <v>0</v>
      </c>
      <c r="M172" s="50" cm="1">
        <f t="array" ref="M172">ROUND('Investoinnit ennen 2024'!K172*(Parametrit!$B$9/Parametrit!$B$7),_xlfn.IFS('2024'!U172=100,-2,'2024'!U172=10,-1))</f>
        <v>0</v>
      </c>
      <c r="N172" s="50"/>
      <c r="O172" s="49"/>
      <c r="P172" s="49"/>
      <c r="Q172" s="52">
        <v>40</v>
      </c>
      <c r="R172" s="52">
        <v>55</v>
      </c>
      <c r="S172" s="31" t="str">
        <f>IF(AND(B172&gt;0,C172=""),"Ilmoita tuella rahoitettu osuus",IF(C172&gt;100,"Tuella rahoitettu osuus ei voi olla yli 100",IF(AND(B172&gt;0,H172=""),"Pitoaika puuttuu",IF(E172&gt;H172,"Keski-ikä ei voi olla suurempi kuin pitoaika",IF(AND(B172&gt;0,E172=""),"Keski-ikä puuttuu",IF(AND(B172&gt;0,OR(H172&lt;Q172,H172&gt;R172)),"Syötetty pitoaika ei ole pitoaikavälin sisällä","OK"))))))</f>
        <v>OK</v>
      </c>
      <c r="U172">
        <v>100</v>
      </c>
    </row>
    <row r="173" spans="1:21" ht="15.75" thickBot="1" x14ac:dyDescent="0.3">
      <c r="A173" s="3" t="s">
        <v>135</v>
      </c>
      <c r="B173" s="30"/>
      <c r="C173" s="101"/>
      <c r="D173" s="32"/>
      <c r="E173" s="32"/>
      <c r="F173" s="101"/>
      <c r="G173" s="101"/>
      <c r="H173" s="105"/>
      <c r="I173" s="32"/>
      <c r="J173" s="32"/>
      <c r="K173" s="32"/>
      <c r="L173" s="32"/>
      <c r="M173" s="23"/>
      <c r="N173" s="23"/>
      <c r="O173" s="22"/>
      <c r="P173" s="22"/>
      <c r="Q173" s="23"/>
      <c r="R173" s="23"/>
      <c r="S173"/>
    </row>
    <row r="174" spans="1:21" ht="15.75" thickBot="1" x14ac:dyDescent="0.3">
      <c r="A174" s="6" t="s">
        <v>136</v>
      </c>
      <c r="B174" s="30"/>
      <c r="C174" s="101"/>
      <c r="D174" s="32"/>
      <c r="E174" s="32"/>
      <c r="F174" s="101"/>
      <c r="G174" s="101"/>
      <c r="H174" s="105"/>
      <c r="M174" s="24"/>
      <c r="N174" s="24"/>
      <c r="O174" s="22"/>
      <c r="P174" s="22"/>
      <c r="Q174" s="24"/>
      <c r="R174" s="24"/>
      <c r="S174"/>
    </row>
    <row r="175" spans="1:21" ht="15.75" thickBot="1" x14ac:dyDescent="0.3">
      <c r="A175" s="38" t="s">
        <v>137</v>
      </c>
      <c r="B175" s="60">
        <f>F175-G175</f>
        <v>0</v>
      </c>
      <c r="C175" s="55"/>
      <c r="D175" s="49">
        <f>B175*C175/100</f>
        <v>0</v>
      </c>
      <c r="E175" s="49">
        <f>Parametrit!$B$4-2025</f>
        <v>-1</v>
      </c>
      <c r="F175" s="55"/>
      <c r="G175" s="55"/>
      <c r="H175" s="104" t="str">
        <f>IF('Investoinnit ennen 2024'!G175&gt;0,'Investoinnit ennen 2024'!G175,"")</f>
        <v/>
      </c>
      <c r="I175" s="57">
        <f>IF(N175="",(D175*(M175+O175))/1000,(D175*(N175+P175))/1000)</f>
        <v>0</v>
      </c>
      <c r="J175" s="49">
        <f>IF(D175=0,0,I175*(1-E175/H175))</f>
        <v>0</v>
      </c>
      <c r="K175" s="49">
        <f>IF(I175=0,0,I175/H175)</f>
        <v>0</v>
      </c>
      <c r="L175" s="49">
        <f>IF(N175="",(F175*(C175/100)*(M175+O175))/1000,(F175*(C175/100)*(N175+P175)/1000))</f>
        <v>0</v>
      </c>
      <c r="M175" s="50" cm="1">
        <f t="array" ref="M175">ROUND('Investoinnit ennen 2024'!K175*(Parametrit!$B$9/Parametrit!$B$7),_xlfn.IFS('2024'!U175=100,-2,'2024'!U175=10,-1))</f>
        <v>0</v>
      </c>
      <c r="N175" s="50"/>
      <c r="O175" s="49"/>
      <c r="P175" s="49"/>
      <c r="Q175" s="52">
        <v>35</v>
      </c>
      <c r="R175" s="52">
        <v>50</v>
      </c>
      <c r="S175" s="31" t="str">
        <f>IF(AND(B175&gt;0,C175=""),"Ilmoita tuella rahoitettu osuus",IF(C175&gt;100,"Tuella rahoitettu osuus ei voi olla yli 100",IF(AND(B175&gt;0,H175=""),"Pitoaika puuttuu",IF(E175&gt;H175,"Keski-ikä ei voi olla suurempi kuin pitoaika",IF(AND(B175&gt;0,E175=""),"Keski-ikä puuttuu",IF(AND(B175&gt;0,OR(H175&lt;Q175,H175&gt;R175)),"Syötetty pitoaika ei ole pitoaikavälin sisällä","OK"))))))</f>
        <v>OK</v>
      </c>
      <c r="U175">
        <v>10</v>
      </c>
    </row>
    <row r="176" spans="1:21" ht="15.75" thickBot="1" x14ac:dyDescent="0.3">
      <c r="A176" s="38" t="s">
        <v>138</v>
      </c>
      <c r="B176" s="60">
        <f>F176-G176</f>
        <v>0</v>
      </c>
      <c r="C176" s="55"/>
      <c r="D176" s="49">
        <f>B176*C176/100</f>
        <v>0</v>
      </c>
      <c r="E176" s="49">
        <f>Parametrit!$B$4-2025</f>
        <v>-1</v>
      </c>
      <c r="F176" s="55"/>
      <c r="G176" s="55"/>
      <c r="H176" s="104" t="str">
        <f>IF('Investoinnit ennen 2024'!G176&gt;0,'Investoinnit ennen 2024'!G176,"")</f>
        <v/>
      </c>
      <c r="I176" s="57">
        <f>IF(N176="",(D176*(M176+O176))/1000,(D176*(N176+P176))/1000)</f>
        <v>0</v>
      </c>
      <c r="J176" s="49">
        <f>IF(D176=0,0,I176*(1-E176/H176))</f>
        <v>0</v>
      </c>
      <c r="K176" s="49">
        <f>IF(I176=0,0,I176/H176)</f>
        <v>0</v>
      </c>
      <c r="L176" s="49">
        <f>IF(N176="",(F176*(C176/100)*(M176+O176))/1000,(F176*(C176/100)*(N176+P176)/1000))</f>
        <v>0</v>
      </c>
      <c r="M176" s="50" cm="1">
        <f t="array" ref="M176">ROUND('Investoinnit ennen 2024'!K176*(Parametrit!$B$9/Parametrit!$B$7),_xlfn.IFS('2024'!U176=100,-2,'2024'!U176=10,-1))</f>
        <v>0</v>
      </c>
      <c r="N176" s="50"/>
      <c r="O176" s="49"/>
      <c r="P176" s="49"/>
      <c r="Q176" s="52">
        <v>35</v>
      </c>
      <c r="R176" s="52">
        <v>50</v>
      </c>
      <c r="S176" s="31" t="str">
        <f>IF(AND(B176&gt;0,C176=""),"Ilmoita tuella rahoitettu osuus",IF(C176&gt;100,"Tuella rahoitettu osuus ei voi olla yli 100",IF(AND(B176&gt;0,H176=""),"Pitoaika puuttuu",IF(E176&gt;H176,"Keski-ikä ei voi olla suurempi kuin pitoaika",IF(AND(B176&gt;0,E176=""),"Keski-ikä puuttuu",IF(AND(B176&gt;0,OR(H176&lt;Q176,H176&gt;R176)),"Syötetty pitoaika ei ole pitoaikavälin sisällä","OK"))))))</f>
        <v>OK</v>
      </c>
      <c r="U176">
        <v>10</v>
      </c>
    </row>
    <row r="177" spans="1:21" ht="15.75" thickBot="1" x14ac:dyDescent="0.3">
      <c r="A177" s="38" t="s">
        <v>139</v>
      </c>
      <c r="B177" s="60">
        <f>F177-G177</f>
        <v>0</v>
      </c>
      <c r="C177" s="55"/>
      <c r="D177" s="49">
        <f>B177*C177/100</f>
        <v>0</v>
      </c>
      <c r="E177" s="49">
        <f>Parametrit!$B$4-2025</f>
        <v>-1</v>
      </c>
      <c r="F177" s="55"/>
      <c r="G177" s="55"/>
      <c r="H177" s="104" t="str">
        <f>IF('Investoinnit ennen 2024'!G177&gt;0,'Investoinnit ennen 2024'!G177,"")</f>
        <v/>
      </c>
      <c r="I177" s="57">
        <f>IF(N177="",(D177*(M177+O177))/1000,(D177*(N177+P177))/1000)</f>
        <v>0</v>
      </c>
      <c r="J177" s="49">
        <f>IF(D177=0,0,I177*(1-E177/H177))</f>
        <v>0</v>
      </c>
      <c r="K177" s="49">
        <f>IF(I177=0,0,I177/H177)</f>
        <v>0</v>
      </c>
      <c r="L177" s="49">
        <f>IF(N177="",(F177*(C177/100)*(M177+O177))/1000,(F177*(C177/100)*(N177+P177)/1000))</f>
        <v>0</v>
      </c>
      <c r="M177" s="50" cm="1">
        <f t="array" ref="M177">ROUND('Investoinnit ennen 2024'!K177*(Parametrit!$B$9/Parametrit!$B$7),_xlfn.IFS('2024'!U177=100,-2,'2024'!U177=10,-1))</f>
        <v>0</v>
      </c>
      <c r="N177" s="50"/>
      <c r="O177" s="49"/>
      <c r="P177" s="49"/>
      <c r="Q177" s="52">
        <v>35</v>
      </c>
      <c r="R177" s="52">
        <v>50</v>
      </c>
      <c r="S177" s="31" t="str">
        <f>IF(AND(B177&gt;0,C177=""),"Ilmoita tuella rahoitettu osuus",IF(C177&gt;100,"Tuella rahoitettu osuus ei voi olla yli 100",IF(AND(B177&gt;0,H177=""),"Pitoaika puuttuu",IF(E177&gt;H177,"Keski-ikä ei voi olla suurempi kuin pitoaika",IF(AND(B177&gt;0,E177=""),"Keski-ikä puuttuu",IF(AND(B177&gt;0,OR(H177&lt;Q177,H177&gt;R177)),"Syötetty pitoaika ei ole pitoaikavälin sisällä","OK"))))))</f>
        <v>OK</v>
      </c>
      <c r="U177">
        <v>10</v>
      </c>
    </row>
    <row r="178" spans="1:21" ht="15.75" thickBot="1" x14ac:dyDescent="0.3">
      <c r="A178" s="38" t="s">
        <v>140</v>
      </c>
      <c r="B178" s="60">
        <f>F178-G178</f>
        <v>0</v>
      </c>
      <c r="C178" s="55"/>
      <c r="D178" s="49">
        <f>B178*C178/100</f>
        <v>0</v>
      </c>
      <c r="E178" s="49">
        <f>Parametrit!$B$4-2025</f>
        <v>-1</v>
      </c>
      <c r="F178" s="55"/>
      <c r="G178" s="55"/>
      <c r="H178" s="104" t="str">
        <f>IF('Investoinnit ennen 2024'!G178&gt;0,'Investoinnit ennen 2024'!G178,"")</f>
        <v/>
      </c>
      <c r="I178" s="57">
        <f>IF(N178="",(D178*(M178+O178))/1000,(D178*(N178+P178))/1000)</f>
        <v>0</v>
      </c>
      <c r="J178" s="49">
        <f>IF(D178=0,0,I178*(1-E178/H178))</f>
        <v>0</v>
      </c>
      <c r="K178" s="49">
        <f>IF(I178=0,0,I178/H178)</f>
        <v>0</v>
      </c>
      <c r="L178" s="49">
        <f>IF(N178="",(F178*(C178/100)*(M178+O178))/1000,(F178*(C178/100)*(N178+P178)/1000))</f>
        <v>0</v>
      </c>
      <c r="M178" s="50" cm="1">
        <f t="array" ref="M178">ROUND('Investoinnit ennen 2024'!K178*(Parametrit!$B$9/Parametrit!$B$7),_xlfn.IFS('2024'!U178=100,-2,'2024'!U178=10,-1))</f>
        <v>0</v>
      </c>
      <c r="N178" s="50"/>
      <c r="O178" s="49"/>
      <c r="P178" s="49"/>
      <c r="Q178" s="52">
        <v>35</v>
      </c>
      <c r="R178" s="52">
        <v>50</v>
      </c>
      <c r="S178" s="31" t="str">
        <f>IF(AND(B178&gt;0,C178=""),"Ilmoita tuella rahoitettu osuus",IF(C178&gt;100,"Tuella rahoitettu osuus ei voi olla yli 100",IF(AND(B178&gt;0,H178=""),"Pitoaika puuttuu",IF(E178&gt;H178,"Keski-ikä ei voi olla suurempi kuin pitoaika",IF(AND(B178&gt;0,E178=""),"Keski-ikä puuttuu",IF(AND(B178&gt;0,OR(H178&lt;Q178,H178&gt;R178)),"Syötetty pitoaika ei ole pitoaikavälin sisällä","OK"))))))</f>
        <v>OK</v>
      </c>
      <c r="U178">
        <v>10</v>
      </c>
    </row>
    <row r="179" spans="1:21" ht="15.75" thickBot="1" x14ac:dyDescent="0.3">
      <c r="A179" s="7" t="s">
        <v>141</v>
      </c>
      <c r="B179" s="30"/>
      <c r="C179" s="101"/>
      <c r="D179" s="32"/>
      <c r="E179" s="32"/>
      <c r="F179" s="101"/>
      <c r="G179" s="101"/>
      <c r="H179" s="105"/>
      <c r="I179" s="32"/>
      <c r="J179" s="32"/>
      <c r="K179" s="32"/>
      <c r="L179" s="32"/>
      <c r="M179" s="24"/>
      <c r="N179" s="24"/>
      <c r="O179" s="22"/>
      <c r="P179" s="22"/>
      <c r="Q179" s="24"/>
      <c r="R179" s="24"/>
      <c r="S179"/>
    </row>
    <row r="180" spans="1:21" ht="15.75" thickBot="1" x14ac:dyDescent="0.3">
      <c r="A180" s="38" t="s">
        <v>142</v>
      </c>
      <c r="B180" s="60">
        <f>F180-G180</f>
        <v>0</v>
      </c>
      <c r="C180" s="55"/>
      <c r="D180" s="49">
        <f>B180*C180/100</f>
        <v>0</v>
      </c>
      <c r="E180" s="49">
        <f>Parametrit!$B$4-2025</f>
        <v>-1</v>
      </c>
      <c r="F180" s="55"/>
      <c r="G180" s="55"/>
      <c r="H180" s="104" t="str">
        <f>IF('Investoinnit ennen 2024'!G180&gt;0,'Investoinnit ennen 2024'!G180,"")</f>
        <v/>
      </c>
      <c r="I180" s="57">
        <f>IF(N180="",(D180*(M180+O180))/1000,(D180*(N180+P180))/1000)</f>
        <v>0</v>
      </c>
      <c r="J180" s="49">
        <f>IF(D180=0,0,I180*(1-E180/H180))</f>
        <v>0</v>
      </c>
      <c r="K180" s="49">
        <f>IF(I180=0,0,I180/H180)</f>
        <v>0</v>
      </c>
      <c r="L180" s="49">
        <f>IF(N180="",(F180*(C180/100)*(M180+O180))/1000,(F180*(C180/100)*(N180+P180)/1000))</f>
        <v>0</v>
      </c>
      <c r="M180" s="50" cm="1">
        <f t="array" ref="M180">ROUND('Investoinnit ennen 2024'!K180*(Parametrit!$B$9/Parametrit!$B$7),_xlfn.IFS('2024'!U180=100,-2,'2024'!U180=10,-1))</f>
        <v>0</v>
      </c>
      <c r="N180" s="50"/>
      <c r="O180" s="49"/>
      <c r="P180" s="49"/>
      <c r="Q180" s="52">
        <v>35</v>
      </c>
      <c r="R180" s="52">
        <v>50</v>
      </c>
      <c r="S180" s="31" t="str">
        <f>IF(AND(B180&gt;0,C180=""),"Ilmoita tuella rahoitettu osuus",IF(C180&gt;100,"Tuella rahoitettu osuus ei voi olla yli 100",IF(AND(B180&gt;0,H180=""),"Pitoaika puuttuu",IF(E180&gt;H180,"Keski-ikä ei voi olla suurempi kuin pitoaika",IF(AND(B180&gt;0,E180=""),"Keski-ikä puuttuu",IF(AND(B180&gt;0,OR(H180&lt;Q180,H180&gt;R180)),"Syötetty pitoaika ei ole pitoaikavälin sisällä","OK"))))))</f>
        <v>OK</v>
      </c>
      <c r="U180">
        <v>10</v>
      </c>
    </row>
    <row r="181" spans="1:21" ht="15.75" thickBot="1" x14ac:dyDescent="0.3">
      <c r="A181" s="38" t="s">
        <v>143</v>
      </c>
      <c r="B181" s="60">
        <f>F181-G181</f>
        <v>0</v>
      </c>
      <c r="C181" s="55"/>
      <c r="D181" s="49">
        <f>B181*C181/100</f>
        <v>0</v>
      </c>
      <c r="E181" s="49">
        <f>Parametrit!$B$4-2025</f>
        <v>-1</v>
      </c>
      <c r="F181" s="55"/>
      <c r="G181" s="55"/>
      <c r="H181" s="104" t="str">
        <f>IF('Investoinnit ennen 2024'!G181&gt;0,'Investoinnit ennen 2024'!G181,"")</f>
        <v/>
      </c>
      <c r="I181" s="57">
        <f>IF(N181="",(D181*(M181+O181))/1000,(D181*(N181+P181))/1000)</f>
        <v>0</v>
      </c>
      <c r="J181" s="49">
        <f>IF(D181=0,0,I181*(1-E181/H181))</f>
        <v>0</v>
      </c>
      <c r="K181" s="49">
        <f>IF(I181=0,0,I181/H181)</f>
        <v>0</v>
      </c>
      <c r="L181" s="49">
        <f>IF(N181="",(F181*(C181/100)*(M181+O181))/1000,(F181*(C181/100)*(N181+P181)/1000))</f>
        <v>0</v>
      </c>
      <c r="M181" s="50" cm="1">
        <f t="array" ref="M181">ROUND('Investoinnit ennen 2024'!K181*(Parametrit!$B$9/Parametrit!$B$7),_xlfn.IFS('2024'!U181=100,-2,'2024'!U181=10,-1))</f>
        <v>0</v>
      </c>
      <c r="N181" s="50"/>
      <c r="O181" s="49"/>
      <c r="P181" s="49"/>
      <c r="Q181" s="52">
        <v>35</v>
      </c>
      <c r="R181" s="52">
        <v>50</v>
      </c>
      <c r="S181" s="31" t="str">
        <f>IF(AND(B181&gt;0,C181=""),"Ilmoita tuella rahoitettu osuus",IF(C181&gt;100,"Tuella rahoitettu osuus ei voi olla yli 100",IF(AND(B181&gt;0,H181=""),"Pitoaika puuttuu",IF(E181&gt;H181,"Keski-ikä ei voi olla suurempi kuin pitoaika",IF(AND(B181&gt;0,E181=""),"Keski-ikä puuttuu",IF(AND(B181&gt;0,OR(H181&lt;Q181,H181&gt;R181)),"Syötetty pitoaika ei ole pitoaikavälin sisällä","OK"))))))</f>
        <v>OK</v>
      </c>
      <c r="U181">
        <v>10</v>
      </c>
    </row>
    <row r="182" spans="1:21" ht="15.75" thickBot="1" x14ac:dyDescent="0.3">
      <c r="A182" s="6" t="s">
        <v>144</v>
      </c>
      <c r="B182" s="30"/>
      <c r="C182" s="101"/>
      <c r="D182" s="32"/>
      <c r="E182" s="32"/>
      <c r="F182" s="101"/>
      <c r="G182" s="101"/>
      <c r="H182" s="105"/>
      <c r="M182" s="24"/>
      <c r="N182" s="24"/>
      <c r="O182" s="22"/>
      <c r="P182" s="22"/>
      <c r="Q182" s="24"/>
      <c r="R182" s="24"/>
      <c r="S182"/>
    </row>
    <row r="183" spans="1:21" ht="15.75" thickBot="1" x14ac:dyDescent="0.3">
      <c r="A183" s="38" t="s">
        <v>145</v>
      </c>
      <c r="B183" s="60">
        <f>F183-G183</f>
        <v>0</v>
      </c>
      <c r="C183" s="55"/>
      <c r="D183" s="49">
        <f>B183*C183/100</f>
        <v>0</v>
      </c>
      <c r="E183" s="49">
        <f>Parametrit!$B$4-2025</f>
        <v>-1</v>
      </c>
      <c r="F183" s="55"/>
      <c r="G183" s="55"/>
      <c r="H183" s="104" t="str">
        <f>IF('Investoinnit ennen 2024'!G183&gt;0,'Investoinnit ennen 2024'!G183,"")</f>
        <v/>
      </c>
      <c r="I183" s="57">
        <f>IF(N183="",(D183*(M183+O183))/1000,(D183*(N183+P183))/1000)</f>
        <v>0</v>
      </c>
      <c r="J183" s="49">
        <f>IF(D183=0,0,I183*(1-E183/H183))</f>
        <v>0</v>
      </c>
      <c r="K183" s="49">
        <f>IF(I183=0,0,I183/H183)</f>
        <v>0</v>
      </c>
      <c r="L183" s="49">
        <f>IF(N183="",(F183*(C183/100)*(M183+O183))/1000,(F183*(C183/100)*(N183+P183)/1000))</f>
        <v>0</v>
      </c>
      <c r="M183" s="50" cm="1">
        <f t="array" ref="M183">ROUND('Investoinnit ennen 2024'!K183*(Parametrit!$B$9/Parametrit!$B$7),_xlfn.IFS('2024'!U183=100,-2,'2024'!U183=10,-1))</f>
        <v>0</v>
      </c>
      <c r="N183" s="50"/>
      <c r="O183" s="49"/>
      <c r="P183" s="49"/>
      <c r="Q183" s="52">
        <v>35</v>
      </c>
      <c r="R183" s="52">
        <v>50</v>
      </c>
      <c r="S183" s="31" t="str">
        <f>IF(AND(B183&gt;0,C183=""),"Ilmoita tuella rahoitettu osuus",IF(C183&gt;100,"Tuella rahoitettu osuus ei voi olla yli 100",IF(AND(B183&gt;0,H183=""),"Pitoaika puuttuu",IF(E183&gt;H183,"Keski-ikä ei voi olla suurempi kuin pitoaika",IF(AND(B183&gt;0,E183=""),"Keski-ikä puuttuu",IF(AND(B183&gt;0,OR(H183&lt;Q183,H183&gt;R183)),"Syötetty pitoaika ei ole pitoaikavälin sisällä","OK"))))))</f>
        <v>OK</v>
      </c>
      <c r="U183">
        <v>10</v>
      </c>
    </row>
    <row r="184" spans="1:21" ht="15.75" thickBot="1" x14ac:dyDescent="0.3">
      <c r="A184" s="38" t="s">
        <v>146</v>
      </c>
      <c r="B184" s="60">
        <f>F184-G184</f>
        <v>0</v>
      </c>
      <c r="C184" s="55"/>
      <c r="D184" s="49">
        <f>B184*C184/100</f>
        <v>0</v>
      </c>
      <c r="E184" s="49">
        <f>Parametrit!$B$4-2025</f>
        <v>-1</v>
      </c>
      <c r="F184" s="55"/>
      <c r="G184" s="55"/>
      <c r="H184" s="104" t="str">
        <f>IF('Investoinnit ennen 2024'!G184&gt;0,'Investoinnit ennen 2024'!G184,"")</f>
        <v/>
      </c>
      <c r="I184" s="57">
        <f>IF(N184="",(D184*(M184+O184))/1000,(D184*(N184+P184))/1000)</f>
        <v>0</v>
      </c>
      <c r="J184" s="49">
        <f>IF(D184=0,0,I184*(1-E184/H184))</f>
        <v>0</v>
      </c>
      <c r="K184" s="49">
        <f>IF(I184=0,0,I184/H184)</f>
        <v>0</v>
      </c>
      <c r="L184" s="49">
        <f>IF(N184="",(F184*(C184/100)*(M184+O184))/1000,(F184*(C184/100)*(N184+P184)/1000))</f>
        <v>0</v>
      </c>
      <c r="M184" s="50" cm="1">
        <f t="array" ref="M184">ROUND('Investoinnit ennen 2024'!K184*(Parametrit!$B$9/Parametrit!$B$7),_xlfn.IFS('2024'!U184=100,-2,'2024'!U184=10,-1))</f>
        <v>0</v>
      </c>
      <c r="N184" s="50"/>
      <c r="O184" s="49"/>
      <c r="P184" s="49"/>
      <c r="Q184" s="52">
        <v>35</v>
      </c>
      <c r="R184" s="52">
        <v>50</v>
      </c>
      <c r="S184" s="31" t="str">
        <f>IF(AND(B184&gt;0,C184=""),"Ilmoita tuella rahoitettu osuus",IF(C184&gt;100,"Tuella rahoitettu osuus ei voi olla yli 100",IF(AND(B184&gt;0,H184=""),"Pitoaika puuttuu",IF(E184&gt;H184,"Keski-ikä ei voi olla suurempi kuin pitoaika",IF(AND(B184&gt;0,E184=""),"Keski-ikä puuttuu",IF(AND(B184&gt;0,OR(H184&lt;Q184,H184&gt;R184)),"Syötetty pitoaika ei ole pitoaikavälin sisällä","OK"))))))</f>
        <v>OK</v>
      </c>
      <c r="U184">
        <v>10</v>
      </c>
    </row>
    <row r="185" spans="1:21" ht="15.75" thickBot="1" x14ac:dyDescent="0.3">
      <c r="A185" s="38" t="s">
        <v>147</v>
      </c>
      <c r="B185" s="60">
        <f>F185-G185</f>
        <v>0</v>
      </c>
      <c r="C185" s="55"/>
      <c r="D185" s="49">
        <f>B185*C185/100</f>
        <v>0</v>
      </c>
      <c r="E185" s="49">
        <f>Parametrit!$B$4-2025</f>
        <v>-1</v>
      </c>
      <c r="F185" s="55"/>
      <c r="G185" s="55"/>
      <c r="H185" s="104" t="str">
        <f>IF('Investoinnit ennen 2024'!G185&gt;0,'Investoinnit ennen 2024'!G185,"")</f>
        <v/>
      </c>
      <c r="I185" s="57">
        <f>IF(N185="",(D185*(M185+O185))/1000,(D185*(N185+P185))/1000)</f>
        <v>0</v>
      </c>
      <c r="J185" s="49">
        <f>IF(D185=0,0,I185*(1-E185/H185))</f>
        <v>0</v>
      </c>
      <c r="K185" s="49">
        <f>IF(I185=0,0,I185/H185)</f>
        <v>0</v>
      </c>
      <c r="L185" s="49">
        <f>IF(N185="",(F185*(C185/100)*(M185+O185))/1000,(F185*(C185/100)*(N185+P185)/1000))</f>
        <v>0</v>
      </c>
      <c r="M185" s="50" cm="1">
        <f t="array" ref="M185">ROUND('Investoinnit ennen 2024'!K185*(Parametrit!$B$9/Parametrit!$B$7),_xlfn.IFS('2024'!U185=100,-2,'2024'!U185=10,-1))</f>
        <v>0</v>
      </c>
      <c r="N185" s="50"/>
      <c r="O185" s="49"/>
      <c r="P185" s="49"/>
      <c r="Q185" s="52">
        <v>35</v>
      </c>
      <c r="R185" s="52">
        <v>50</v>
      </c>
      <c r="S185" s="31" t="str">
        <f>IF(AND(B185&gt;0,C185=""),"Ilmoita tuella rahoitettu osuus",IF(C185&gt;100,"Tuella rahoitettu osuus ei voi olla yli 100",IF(AND(B185&gt;0,H185=""),"Pitoaika puuttuu",IF(E185&gt;H185,"Keski-ikä ei voi olla suurempi kuin pitoaika",IF(AND(B185&gt;0,E185=""),"Keski-ikä puuttuu",IF(AND(B185&gt;0,OR(H185&lt;Q185,H185&gt;R185)),"Syötetty pitoaika ei ole pitoaikavälin sisällä","OK"))))))</f>
        <v>OK</v>
      </c>
      <c r="U185">
        <v>10</v>
      </c>
    </row>
    <row r="186" spans="1:21" ht="15.75" thickBot="1" x14ac:dyDescent="0.3">
      <c r="A186" s="38" t="s">
        <v>148</v>
      </c>
      <c r="B186" s="60">
        <f>F186-G186</f>
        <v>0</v>
      </c>
      <c r="C186" s="55"/>
      <c r="D186" s="49">
        <f>B186*C186/100</f>
        <v>0</v>
      </c>
      <c r="E186" s="49">
        <f>Parametrit!$B$4-2025</f>
        <v>-1</v>
      </c>
      <c r="F186" s="55"/>
      <c r="G186" s="55"/>
      <c r="H186" s="104" t="str">
        <f>IF('Investoinnit ennen 2024'!G186&gt;0,'Investoinnit ennen 2024'!G186,"")</f>
        <v/>
      </c>
      <c r="I186" s="57">
        <f>IF(N186="",(D186*(M186+O186))/1000,(D186*(N186+P186))/1000)</f>
        <v>0</v>
      </c>
      <c r="J186" s="49">
        <f>IF(D186=0,0,I186*(1-E186/H186))</f>
        <v>0</v>
      </c>
      <c r="K186" s="49">
        <f>IF(I186=0,0,I186/H186)</f>
        <v>0</v>
      </c>
      <c r="L186" s="49">
        <f>IF(N186="",(F186*(C186/100)*(M186+O186))/1000,(F186*(C186/100)*(N186+P186)/1000))</f>
        <v>0</v>
      </c>
      <c r="M186" s="50" cm="1">
        <f t="array" ref="M186">ROUND('Investoinnit ennen 2024'!K186*(Parametrit!$B$9/Parametrit!$B$7),_xlfn.IFS('2024'!U186=100,-2,'2024'!U186=10,-1))</f>
        <v>0</v>
      </c>
      <c r="N186" s="50"/>
      <c r="O186" s="49"/>
      <c r="P186" s="49"/>
      <c r="Q186" s="52">
        <v>35</v>
      </c>
      <c r="R186" s="52">
        <v>50</v>
      </c>
      <c r="S186" s="31" t="str">
        <f>IF(AND(B186&gt;0,C186=""),"Ilmoita tuella rahoitettu osuus",IF(C186&gt;100,"Tuella rahoitettu osuus ei voi olla yli 100",IF(AND(B186&gt;0,H186=""),"Pitoaika puuttuu",IF(E186&gt;H186,"Keski-ikä ei voi olla suurempi kuin pitoaika",IF(AND(B186&gt;0,E186=""),"Keski-ikä puuttuu",IF(AND(B186&gt;0,OR(H186&lt;Q186,H186&gt;R186)),"Syötetty pitoaika ei ole pitoaikavälin sisällä","OK"))))))</f>
        <v>OK</v>
      </c>
      <c r="U186">
        <v>10</v>
      </c>
    </row>
    <row r="187" spans="1:21" ht="15.75" thickBot="1" x14ac:dyDescent="0.3">
      <c r="A187" s="6" t="s">
        <v>149</v>
      </c>
      <c r="B187" s="30"/>
      <c r="C187" s="101"/>
      <c r="D187" s="32"/>
      <c r="E187" s="32"/>
      <c r="F187" s="101"/>
      <c r="G187" s="101"/>
      <c r="H187" s="105"/>
      <c r="I187" s="32"/>
      <c r="J187" s="32"/>
      <c r="K187" s="32"/>
      <c r="L187" s="32"/>
      <c r="M187" s="24"/>
      <c r="N187" s="24"/>
      <c r="O187" s="22"/>
      <c r="P187" s="22"/>
      <c r="Q187" s="24"/>
      <c r="R187" s="24"/>
      <c r="S187"/>
    </row>
    <row r="188" spans="1:21" ht="15.75" thickBot="1" x14ac:dyDescent="0.3">
      <c r="A188" s="38" t="s">
        <v>150</v>
      </c>
      <c r="B188" s="60">
        <f>F188-G188</f>
        <v>0</v>
      </c>
      <c r="C188" s="55"/>
      <c r="D188" s="49">
        <f>B188*C188/100</f>
        <v>0</v>
      </c>
      <c r="E188" s="49">
        <f>Parametrit!$B$4-2025</f>
        <v>-1</v>
      </c>
      <c r="F188" s="55"/>
      <c r="G188" s="55"/>
      <c r="H188" s="104" t="str">
        <f>IF('Investoinnit ennen 2024'!G188&gt;0,'Investoinnit ennen 2024'!G188,"")</f>
        <v/>
      </c>
      <c r="I188" s="57">
        <f>IF(N188="",(D188*(M188+O188))/1000,(D188*(N188+P188))/1000)</f>
        <v>0</v>
      </c>
      <c r="J188" s="49">
        <f>IF(D188=0,0,I188*(1-E188/H188))</f>
        <v>0</v>
      </c>
      <c r="K188" s="49">
        <f>IF(I188=0,0,I188/H188)</f>
        <v>0</v>
      </c>
      <c r="L188" s="49">
        <f>IF(N188="",(F188*(C188/100)*(M188+O188))/1000,(F188*(C188/100)*(N188+P188)/1000))</f>
        <v>0</v>
      </c>
      <c r="M188" s="50" cm="1">
        <f t="array" ref="M188">ROUND('Investoinnit ennen 2024'!K188*(Parametrit!$B$9/Parametrit!$B$7),_xlfn.IFS('2024'!U188=100,-2,'2024'!U188=10,-1))</f>
        <v>0</v>
      </c>
      <c r="N188" s="50"/>
      <c r="O188" s="49"/>
      <c r="P188" s="49"/>
      <c r="Q188" s="52">
        <v>35</v>
      </c>
      <c r="R188" s="52">
        <v>50</v>
      </c>
      <c r="S188" s="31" t="str">
        <f>IF(AND(B188&gt;0,C188=""),"Ilmoita tuella rahoitettu osuus",IF(C188&gt;100,"Tuella rahoitettu osuus ei voi olla yli 100",IF(AND(B188&gt;0,H188=""),"Pitoaika puuttuu",IF(E188&gt;H188,"Keski-ikä ei voi olla suurempi kuin pitoaika",IF(AND(B188&gt;0,E188=""),"Keski-ikä puuttuu",IF(AND(B188&gt;0,OR(H188&lt;Q188,H188&gt;R188)),"Syötetty pitoaika ei ole pitoaikavälin sisällä","OK"))))))</f>
        <v>OK</v>
      </c>
      <c r="U188">
        <v>10</v>
      </c>
    </row>
    <row r="189" spans="1:21" ht="15.75" thickBot="1" x14ac:dyDescent="0.3">
      <c r="A189" s="38" t="s">
        <v>151</v>
      </c>
      <c r="B189" s="60">
        <f>F189-G189</f>
        <v>0</v>
      </c>
      <c r="C189" s="55"/>
      <c r="D189" s="49">
        <f>B189*C189/100</f>
        <v>0</v>
      </c>
      <c r="E189" s="49">
        <f>Parametrit!$B$4-2025</f>
        <v>-1</v>
      </c>
      <c r="F189" s="55"/>
      <c r="G189" s="55"/>
      <c r="H189" s="104" t="str">
        <f>IF('Investoinnit ennen 2024'!G189&gt;0,'Investoinnit ennen 2024'!G189,"")</f>
        <v/>
      </c>
      <c r="I189" s="57">
        <f>IF(N189="",(D189*(M189+O189))/1000,(D189*(N189+P189))/1000)</f>
        <v>0</v>
      </c>
      <c r="J189" s="49">
        <f>IF(D189=0,0,I189*(1-E189/H189))</f>
        <v>0</v>
      </c>
      <c r="K189" s="49">
        <f>IF(I189=0,0,I189/H189)</f>
        <v>0</v>
      </c>
      <c r="L189" s="49">
        <f>IF(N189="",(F189*(C189/100)*(M189+O189))/1000,(F189*(C189/100)*(N189+P189)/1000))</f>
        <v>0</v>
      </c>
      <c r="M189" s="50" cm="1">
        <f t="array" ref="M189">ROUND('Investoinnit ennen 2024'!K189*(Parametrit!$B$9/Parametrit!$B$7),_xlfn.IFS('2024'!U189=100,-2,'2024'!U189=10,-1))</f>
        <v>0</v>
      </c>
      <c r="N189" s="50"/>
      <c r="O189" s="49"/>
      <c r="P189" s="49"/>
      <c r="Q189" s="52">
        <v>35</v>
      </c>
      <c r="R189" s="52">
        <v>50</v>
      </c>
      <c r="S189" s="31" t="str">
        <f>IF(AND(B189&gt;0,C189=""),"Ilmoita tuella rahoitettu osuus",IF(C189&gt;100,"Tuella rahoitettu osuus ei voi olla yli 100",IF(AND(B189&gt;0,H189=""),"Pitoaika puuttuu",IF(E189&gt;H189,"Keski-ikä ei voi olla suurempi kuin pitoaika",IF(AND(B189&gt;0,E189=""),"Keski-ikä puuttuu",IF(AND(B189&gt;0,OR(H189&lt;Q189,H189&gt;R189)),"Syötetty pitoaika ei ole pitoaikavälin sisällä","OK"))))))</f>
        <v>OK</v>
      </c>
      <c r="U189">
        <v>10</v>
      </c>
    </row>
    <row r="190" spans="1:21" ht="15.75" thickBot="1" x14ac:dyDescent="0.3">
      <c r="A190" s="4" t="s">
        <v>152</v>
      </c>
      <c r="B190" s="30"/>
      <c r="C190" s="101"/>
      <c r="D190" s="32"/>
      <c r="E190" s="32"/>
      <c r="F190" s="101"/>
      <c r="G190" s="101"/>
      <c r="H190" s="105"/>
      <c r="I190" s="32"/>
      <c r="J190" s="32"/>
      <c r="K190" s="32"/>
      <c r="L190" s="32"/>
      <c r="M190" s="23"/>
      <c r="N190" s="23"/>
      <c r="O190" s="22"/>
      <c r="P190" s="22"/>
      <c r="Q190" s="23"/>
      <c r="R190" s="23"/>
      <c r="S190"/>
    </row>
    <row r="191" spans="1:21" ht="15.75" thickBot="1" x14ac:dyDescent="0.3">
      <c r="A191" s="9" t="s">
        <v>153</v>
      </c>
      <c r="B191" s="30"/>
      <c r="C191" s="101"/>
      <c r="D191" s="32"/>
      <c r="E191" s="32"/>
      <c r="F191" s="101"/>
      <c r="G191" s="101"/>
      <c r="H191" s="105"/>
      <c r="I191" s="32"/>
      <c r="J191" s="32"/>
      <c r="K191" s="32"/>
      <c r="L191" s="32"/>
      <c r="M191" s="24"/>
      <c r="N191" s="24"/>
      <c r="O191" s="22"/>
      <c r="P191" s="22"/>
      <c r="Q191" s="24"/>
      <c r="R191" s="24"/>
      <c r="S191"/>
    </row>
    <row r="192" spans="1:21" ht="15.75" thickBot="1" x14ac:dyDescent="0.3">
      <c r="A192" s="38" t="s">
        <v>154</v>
      </c>
      <c r="B192" s="60">
        <f t="shared" ref="B192:B201" si="91">F192-G192</f>
        <v>0</v>
      </c>
      <c r="C192" s="55"/>
      <c r="D192" s="49">
        <f t="shared" ref="D192:D201" si="92">B192*C192/100</f>
        <v>0</v>
      </c>
      <c r="E192" s="49">
        <f>Parametrit!$B$4-2025</f>
        <v>-1</v>
      </c>
      <c r="F192" s="55"/>
      <c r="G192" s="55"/>
      <c r="H192" s="104" t="str">
        <f>IF('Investoinnit ennen 2024'!G192&gt;0,'Investoinnit ennen 2024'!G192,"")</f>
        <v/>
      </c>
      <c r="I192" s="57">
        <f t="shared" ref="I192:I201" si="93">IF(N192="",(D192*(M192+O192))/1000,(D192*(N192+P192))/1000)</f>
        <v>0</v>
      </c>
      <c r="J192" s="49">
        <f t="shared" ref="J192:J201" si="94">IF(D192=0,0,I192*(1-E192/H192))</f>
        <v>0</v>
      </c>
      <c r="K192" s="49">
        <f t="shared" ref="K192:K201" si="95">IF(I192=0,0,I192/H192)</f>
        <v>0</v>
      </c>
      <c r="L192" s="49">
        <f t="shared" ref="L192:L201" si="96">IF(N192="",(F192*(C192/100)*(M192+O192))/1000,(F192*(C192/100)*(N192+P192)/1000))</f>
        <v>0</v>
      </c>
      <c r="M192" s="50" cm="1">
        <f t="array" ref="M192">ROUND('Investoinnit ennen 2024'!K192*(Parametrit!$B$9/Parametrit!$B$7),_xlfn.IFS('2024'!U192=100,-2,'2024'!U192=10,-1))</f>
        <v>0</v>
      </c>
      <c r="N192" s="50"/>
      <c r="O192" s="49"/>
      <c r="P192" s="49"/>
      <c r="Q192" s="52">
        <v>35</v>
      </c>
      <c r="R192" s="52">
        <v>50</v>
      </c>
      <c r="S192" s="31" t="str">
        <f t="shared" ref="S192:S201" si="97">IF(AND(B192&gt;0,C192=""),"Ilmoita tuella rahoitettu osuus",IF(C192&gt;100,"Tuella rahoitettu osuus ei voi olla yli 100",IF(AND(B192&gt;0,H192=""),"Pitoaika puuttuu",IF(E192&gt;H192,"Keski-ikä ei voi olla suurempi kuin pitoaika",IF(AND(B192&gt;0,E192=""),"Keski-ikä puuttuu",IF(AND(B192&gt;0,OR(H192&lt;Q192,H192&gt;R192)),"Syötetty pitoaika ei ole pitoaikavälin sisällä","OK"))))))</f>
        <v>OK</v>
      </c>
      <c r="U192">
        <v>100</v>
      </c>
    </row>
    <row r="193" spans="1:21" ht="15.75" thickBot="1" x14ac:dyDescent="0.3">
      <c r="A193" s="38" t="s">
        <v>155</v>
      </c>
      <c r="B193" s="60">
        <f t="shared" si="91"/>
        <v>0</v>
      </c>
      <c r="C193" s="55"/>
      <c r="D193" s="49">
        <f t="shared" si="92"/>
        <v>0</v>
      </c>
      <c r="E193" s="49">
        <f>Parametrit!$B$4-2025</f>
        <v>-1</v>
      </c>
      <c r="F193" s="55"/>
      <c r="G193" s="55"/>
      <c r="H193" s="104" t="str">
        <f>IF('Investoinnit ennen 2024'!G193&gt;0,'Investoinnit ennen 2024'!G193,"")</f>
        <v/>
      </c>
      <c r="I193" s="57">
        <f t="shared" si="93"/>
        <v>0</v>
      </c>
      <c r="J193" s="49">
        <f t="shared" si="94"/>
        <v>0</v>
      </c>
      <c r="K193" s="49">
        <f t="shared" si="95"/>
        <v>0</v>
      </c>
      <c r="L193" s="49">
        <f t="shared" si="96"/>
        <v>0</v>
      </c>
      <c r="M193" s="50" cm="1">
        <f t="array" ref="M193">ROUND('Investoinnit ennen 2024'!K193*(Parametrit!$B$9/Parametrit!$B$7),_xlfn.IFS('2024'!U193=100,-2,'2024'!U193=10,-1))</f>
        <v>0</v>
      </c>
      <c r="N193" s="50"/>
      <c r="O193" s="49"/>
      <c r="P193" s="49"/>
      <c r="Q193" s="52">
        <v>35</v>
      </c>
      <c r="R193" s="52">
        <v>50</v>
      </c>
      <c r="S193" s="31" t="str">
        <f t="shared" si="97"/>
        <v>OK</v>
      </c>
      <c r="U193">
        <v>100</v>
      </c>
    </row>
    <row r="194" spans="1:21" ht="15.75" thickBot="1" x14ac:dyDescent="0.3">
      <c r="A194" s="38" t="s">
        <v>156</v>
      </c>
      <c r="B194" s="60">
        <f t="shared" si="91"/>
        <v>0</v>
      </c>
      <c r="C194" s="55"/>
      <c r="D194" s="49">
        <f t="shared" si="92"/>
        <v>0</v>
      </c>
      <c r="E194" s="49">
        <f>Parametrit!$B$4-2025</f>
        <v>-1</v>
      </c>
      <c r="F194" s="55"/>
      <c r="G194" s="55"/>
      <c r="H194" s="104" t="str">
        <f>IF('Investoinnit ennen 2024'!G194&gt;0,'Investoinnit ennen 2024'!G194,"")</f>
        <v/>
      </c>
      <c r="I194" s="57">
        <f t="shared" si="93"/>
        <v>0</v>
      </c>
      <c r="J194" s="49">
        <f t="shared" si="94"/>
        <v>0</v>
      </c>
      <c r="K194" s="49">
        <f t="shared" si="95"/>
        <v>0</v>
      </c>
      <c r="L194" s="49">
        <f t="shared" si="96"/>
        <v>0</v>
      </c>
      <c r="M194" s="50" cm="1">
        <f t="array" ref="M194">ROUND('Investoinnit ennen 2024'!K194*(Parametrit!$B$9/Parametrit!$B$7),_xlfn.IFS('2024'!U194=100,-2,'2024'!U194=10,-1))</f>
        <v>0</v>
      </c>
      <c r="N194" s="50"/>
      <c r="O194" s="49"/>
      <c r="P194" s="49"/>
      <c r="Q194" s="52">
        <v>35</v>
      </c>
      <c r="R194" s="52">
        <v>50</v>
      </c>
      <c r="S194" s="31" t="str">
        <f t="shared" si="97"/>
        <v>OK</v>
      </c>
      <c r="U194">
        <v>100</v>
      </c>
    </row>
    <row r="195" spans="1:21" ht="15.75" thickBot="1" x14ac:dyDescent="0.3">
      <c r="A195" s="38" t="s">
        <v>157</v>
      </c>
      <c r="B195" s="60">
        <f t="shared" si="91"/>
        <v>0</v>
      </c>
      <c r="C195" s="55"/>
      <c r="D195" s="49">
        <f t="shared" si="92"/>
        <v>0</v>
      </c>
      <c r="E195" s="49">
        <f>Parametrit!$B$4-2025</f>
        <v>-1</v>
      </c>
      <c r="F195" s="55"/>
      <c r="G195" s="55"/>
      <c r="H195" s="104" t="str">
        <f>IF('Investoinnit ennen 2024'!G195&gt;0,'Investoinnit ennen 2024'!G195,"")</f>
        <v/>
      </c>
      <c r="I195" s="57">
        <f t="shared" si="93"/>
        <v>0</v>
      </c>
      <c r="J195" s="49">
        <f t="shared" si="94"/>
        <v>0</v>
      </c>
      <c r="K195" s="49">
        <f t="shared" si="95"/>
        <v>0</v>
      </c>
      <c r="L195" s="49">
        <f t="shared" si="96"/>
        <v>0</v>
      </c>
      <c r="M195" s="50" cm="1">
        <f t="array" ref="M195">ROUND('Investoinnit ennen 2024'!K195*(Parametrit!$B$9/Parametrit!$B$7),_xlfn.IFS('2024'!U195=100,-2,'2024'!U195=10,-1))</f>
        <v>0</v>
      </c>
      <c r="N195" s="50"/>
      <c r="O195" s="49"/>
      <c r="P195" s="49"/>
      <c r="Q195" s="52">
        <v>35</v>
      </c>
      <c r="R195" s="52">
        <v>50</v>
      </c>
      <c r="S195" s="31" t="str">
        <f t="shared" si="97"/>
        <v>OK</v>
      </c>
      <c r="U195">
        <v>100</v>
      </c>
    </row>
    <row r="196" spans="1:21" ht="15.75" thickBot="1" x14ac:dyDescent="0.3">
      <c r="A196" s="38" t="s">
        <v>158</v>
      </c>
      <c r="B196" s="60">
        <f t="shared" si="91"/>
        <v>0</v>
      </c>
      <c r="C196" s="55"/>
      <c r="D196" s="49">
        <f t="shared" si="92"/>
        <v>0</v>
      </c>
      <c r="E196" s="49">
        <f>Parametrit!$B$4-2025</f>
        <v>-1</v>
      </c>
      <c r="F196" s="55"/>
      <c r="G196" s="55"/>
      <c r="H196" s="104" t="str">
        <f>IF('Investoinnit ennen 2024'!G196&gt;0,'Investoinnit ennen 2024'!G196,"")</f>
        <v/>
      </c>
      <c r="I196" s="57">
        <f t="shared" si="93"/>
        <v>0</v>
      </c>
      <c r="J196" s="49">
        <f t="shared" si="94"/>
        <v>0</v>
      </c>
      <c r="K196" s="49">
        <f t="shared" si="95"/>
        <v>0</v>
      </c>
      <c r="L196" s="49">
        <f t="shared" si="96"/>
        <v>0</v>
      </c>
      <c r="M196" s="50" cm="1">
        <f t="array" ref="M196">ROUND('Investoinnit ennen 2024'!K196*(Parametrit!$B$9/Parametrit!$B$7),_xlfn.IFS('2024'!U196=100,-2,'2024'!U196=10,-1))</f>
        <v>0</v>
      </c>
      <c r="N196" s="50"/>
      <c r="O196" s="49"/>
      <c r="P196" s="49"/>
      <c r="Q196" s="52">
        <v>35</v>
      </c>
      <c r="R196" s="52">
        <v>50</v>
      </c>
      <c r="S196" s="31" t="str">
        <f t="shared" si="97"/>
        <v>OK</v>
      </c>
      <c r="U196">
        <v>100</v>
      </c>
    </row>
    <row r="197" spans="1:21" ht="15.75" thickBot="1" x14ac:dyDescent="0.3">
      <c r="A197" s="38" t="s">
        <v>159</v>
      </c>
      <c r="B197" s="60">
        <f t="shared" si="91"/>
        <v>0</v>
      </c>
      <c r="C197" s="55"/>
      <c r="D197" s="49">
        <f t="shared" si="92"/>
        <v>0</v>
      </c>
      <c r="E197" s="49">
        <f>Parametrit!$B$4-2025</f>
        <v>-1</v>
      </c>
      <c r="F197" s="55"/>
      <c r="G197" s="55"/>
      <c r="H197" s="104" t="str">
        <f>IF('Investoinnit ennen 2024'!G197&gt;0,'Investoinnit ennen 2024'!G197,"")</f>
        <v/>
      </c>
      <c r="I197" s="57">
        <f t="shared" si="93"/>
        <v>0</v>
      </c>
      <c r="J197" s="49">
        <f t="shared" si="94"/>
        <v>0</v>
      </c>
      <c r="K197" s="49">
        <f t="shared" si="95"/>
        <v>0</v>
      </c>
      <c r="L197" s="49">
        <f t="shared" si="96"/>
        <v>0</v>
      </c>
      <c r="M197" s="50" cm="1">
        <f t="array" ref="M197">ROUND('Investoinnit ennen 2024'!K197*(Parametrit!$B$9/Parametrit!$B$7),_xlfn.IFS('2024'!U197=100,-2,'2024'!U197=10,-1))</f>
        <v>0</v>
      </c>
      <c r="N197" s="50"/>
      <c r="O197" s="49"/>
      <c r="P197" s="49"/>
      <c r="Q197" s="52">
        <v>35</v>
      </c>
      <c r="R197" s="52">
        <v>50</v>
      </c>
      <c r="S197" s="31" t="str">
        <f t="shared" si="97"/>
        <v>OK</v>
      </c>
      <c r="U197">
        <v>100</v>
      </c>
    </row>
    <row r="198" spans="1:21" ht="15.75" thickBot="1" x14ac:dyDescent="0.3">
      <c r="A198" s="38" t="s">
        <v>160</v>
      </c>
      <c r="B198" s="60">
        <f t="shared" si="91"/>
        <v>0</v>
      </c>
      <c r="C198" s="55"/>
      <c r="D198" s="49">
        <f t="shared" si="92"/>
        <v>0</v>
      </c>
      <c r="E198" s="49">
        <f>Parametrit!$B$4-2025</f>
        <v>-1</v>
      </c>
      <c r="F198" s="55"/>
      <c r="G198" s="55"/>
      <c r="H198" s="104" t="str">
        <f>IF('Investoinnit ennen 2024'!G198&gt;0,'Investoinnit ennen 2024'!G198,"")</f>
        <v/>
      </c>
      <c r="I198" s="57">
        <f t="shared" si="93"/>
        <v>0</v>
      </c>
      <c r="J198" s="49">
        <f t="shared" si="94"/>
        <v>0</v>
      </c>
      <c r="K198" s="49">
        <f t="shared" si="95"/>
        <v>0</v>
      </c>
      <c r="L198" s="49">
        <f t="shared" si="96"/>
        <v>0</v>
      </c>
      <c r="M198" s="50" cm="1">
        <f t="array" ref="M198">ROUND('Investoinnit ennen 2024'!K198*(Parametrit!$B$9/Parametrit!$B$7),_xlfn.IFS('2024'!U198=100,-2,'2024'!U198=10,-1))</f>
        <v>0</v>
      </c>
      <c r="N198" s="50"/>
      <c r="O198" s="49"/>
      <c r="P198" s="49"/>
      <c r="Q198" s="52">
        <v>35</v>
      </c>
      <c r="R198" s="52">
        <v>50</v>
      </c>
      <c r="S198" s="31" t="str">
        <f t="shared" si="97"/>
        <v>OK</v>
      </c>
      <c r="U198">
        <v>100</v>
      </c>
    </row>
    <row r="199" spans="1:21" ht="15.75" thickBot="1" x14ac:dyDescent="0.3">
      <c r="A199" s="38" t="s">
        <v>161</v>
      </c>
      <c r="B199" s="60">
        <f t="shared" si="91"/>
        <v>0</v>
      </c>
      <c r="C199" s="55"/>
      <c r="D199" s="49">
        <f t="shared" si="92"/>
        <v>0</v>
      </c>
      <c r="E199" s="49">
        <f>Parametrit!$B$4-2025</f>
        <v>-1</v>
      </c>
      <c r="F199" s="55"/>
      <c r="G199" s="55"/>
      <c r="H199" s="104" t="str">
        <f>IF('Investoinnit ennen 2024'!G199&gt;0,'Investoinnit ennen 2024'!G199,"")</f>
        <v/>
      </c>
      <c r="I199" s="57">
        <f t="shared" si="93"/>
        <v>0</v>
      </c>
      <c r="J199" s="49">
        <f t="shared" si="94"/>
        <v>0</v>
      </c>
      <c r="K199" s="49">
        <f t="shared" si="95"/>
        <v>0</v>
      </c>
      <c r="L199" s="49">
        <f t="shared" si="96"/>
        <v>0</v>
      </c>
      <c r="M199" s="50" cm="1">
        <f t="array" ref="M199">ROUND('Investoinnit ennen 2024'!K199*(Parametrit!$B$9/Parametrit!$B$7),_xlfn.IFS('2024'!U199=100,-2,'2024'!U199=10,-1))</f>
        <v>0</v>
      </c>
      <c r="N199" s="50"/>
      <c r="O199" s="49"/>
      <c r="P199" s="49"/>
      <c r="Q199" s="52">
        <v>35</v>
      </c>
      <c r="R199" s="52">
        <v>50</v>
      </c>
      <c r="S199" s="31" t="str">
        <f t="shared" si="97"/>
        <v>OK</v>
      </c>
      <c r="U199">
        <v>100</v>
      </c>
    </row>
    <row r="200" spans="1:21" ht="15.75" thickBot="1" x14ac:dyDescent="0.3">
      <c r="A200" s="38" t="s">
        <v>162</v>
      </c>
      <c r="B200" s="60">
        <f t="shared" si="91"/>
        <v>0</v>
      </c>
      <c r="C200" s="55"/>
      <c r="D200" s="49">
        <f t="shared" si="92"/>
        <v>0</v>
      </c>
      <c r="E200" s="49">
        <f>Parametrit!$B$4-2025</f>
        <v>-1</v>
      </c>
      <c r="F200" s="55"/>
      <c r="G200" s="55"/>
      <c r="H200" s="104" t="str">
        <f>IF('Investoinnit ennen 2024'!G200&gt;0,'Investoinnit ennen 2024'!G200,"")</f>
        <v/>
      </c>
      <c r="I200" s="57">
        <f t="shared" si="93"/>
        <v>0</v>
      </c>
      <c r="J200" s="49">
        <f t="shared" si="94"/>
        <v>0</v>
      </c>
      <c r="K200" s="49">
        <f t="shared" si="95"/>
        <v>0</v>
      </c>
      <c r="L200" s="49">
        <f t="shared" si="96"/>
        <v>0</v>
      </c>
      <c r="M200" s="50" cm="1">
        <f t="array" ref="M200">ROUND('Investoinnit ennen 2024'!K200*(Parametrit!$B$9/Parametrit!$B$7),_xlfn.IFS('2024'!U200=100,-2,'2024'!U200=10,-1))</f>
        <v>0</v>
      </c>
      <c r="N200" s="50"/>
      <c r="O200" s="49"/>
      <c r="P200" s="49"/>
      <c r="Q200" s="52">
        <v>35</v>
      </c>
      <c r="R200" s="52">
        <v>50</v>
      </c>
      <c r="S200" s="31" t="str">
        <f t="shared" si="97"/>
        <v>OK</v>
      </c>
      <c r="U200">
        <v>100</v>
      </c>
    </row>
    <row r="201" spans="1:21" ht="15.75" thickBot="1" x14ac:dyDescent="0.3">
      <c r="A201" s="38" t="s">
        <v>163</v>
      </c>
      <c r="B201" s="60">
        <f t="shared" si="91"/>
        <v>0</v>
      </c>
      <c r="C201" s="55"/>
      <c r="D201" s="49">
        <f t="shared" si="92"/>
        <v>0</v>
      </c>
      <c r="E201" s="49">
        <f>Parametrit!$B$4-2025</f>
        <v>-1</v>
      </c>
      <c r="F201" s="55"/>
      <c r="G201" s="55"/>
      <c r="H201" s="104" t="str">
        <f>IF('Investoinnit ennen 2024'!G201&gt;0,'Investoinnit ennen 2024'!G201,"")</f>
        <v/>
      </c>
      <c r="I201" s="57">
        <f t="shared" si="93"/>
        <v>0</v>
      </c>
      <c r="J201" s="49">
        <f t="shared" si="94"/>
        <v>0</v>
      </c>
      <c r="K201" s="49">
        <f t="shared" si="95"/>
        <v>0</v>
      </c>
      <c r="L201" s="49">
        <f t="shared" si="96"/>
        <v>0</v>
      </c>
      <c r="M201" s="50" cm="1">
        <f t="array" ref="M201">ROUND('Investoinnit ennen 2024'!K201*(Parametrit!$B$9/Parametrit!$B$7),_xlfn.IFS('2024'!U201=100,-2,'2024'!U201=10,-1))</f>
        <v>0</v>
      </c>
      <c r="N201" s="50"/>
      <c r="O201" s="49"/>
      <c r="P201" s="49"/>
      <c r="Q201" s="52">
        <v>35</v>
      </c>
      <c r="R201" s="52">
        <v>50</v>
      </c>
      <c r="S201" s="31" t="str">
        <f t="shared" si="97"/>
        <v>OK</v>
      </c>
      <c r="U201">
        <v>100</v>
      </c>
    </row>
    <row r="202" spans="1:21" ht="15.75" thickBot="1" x14ac:dyDescent="0.3">
      <c r="A202" s="6" t="s">
        <v>164</v>
      </c>
      <c r="B202" s="30"/>
      <c r="C202" s="101"/>
      <c r="D202" s="32"/>
      <c r="E202" s="32"/>
      <c r="F202" s="101"/>
      <c r="G202" s="101"/>
      <c r="H202" s="105"/>
      <c r="M202" s="24"/>
      <c r="N202" s="24"/>
      <c r="O202" s="22"/>
      <c r="P202" s="22"/>
      <c r="Q202" s="24"/>
      <c r="R202" s="24"/>
      <c r="S202"/>
    </row>
    <row r="203" spans="1:21" ht="15.75" thickBot="1" x14ac:dyDescent="0.3">
      <c r="A203" s="38" t="s">
        <v>165</v>
      </c>
      <c r="B203" s="60">
        <f t="shared" ref="B203:B212" si="98">F203-G203</f>
        <v>0</v>
      </c>
      <c r="C203" s="55"/>
      <c r="D203" s="49">
        <f t="shared" ref="D203:D212" si="99">B203*C203/100</f>
        <v>0</v>
      </c>
      <c r="E203" s="49">
        <f>Parametrit!$B$4-2025</f>
        <v>-1</v>
      </c>
      <c r="F203" s="55"/>
      <c r="G203" s="55"/>
      <c r="H203" s="104" t="str">
        <f>IF('Investoinnit ennen 2024'!G203&gt;0,'Investoinnit ennen 2024'!G203,"")</f>
        <v/>
      </c>
      <c r="I203" s="57">
        <f t="shared" ref="I203:I212" si="100">IF(N203="",(D203*(M203+O203))/1000,(D203*(N203+P203))/1000)</f>
        <v>0</v>
      </c>
      <c r="J203" s="49">
        <f t="shared" ref="J203:J212" si="101">IF(D203=0,0,I203*(1-E203/H203))</f>
        <v>0</v>
      </c>
      <c r="K203" s="49">
        <f t="shared" ref="K203:K212" si="102">IF(I203=0,0,I203/H203)</f>
        <v>0</v>
      </c>
      <c r="L203" s="49">
        <f t="shared" ref="L203:L212" si="103">IF(N203="",(F203*(C203/100)*(M203+O203))/1000,(F203*(C203/100)*(N203+P203)/1000))</f>
        <v>0</v>
      </c>
      <c r="M203" s="50" cm="1">
        <f t="array" ref="M203">ROUND('Investoinnit ennen 2024'!K203*(Parametrit!$B$9/Parametrit!$B$7),_xlfn.IFS('2024'!U203=100,-2,'2024'!U203=10,-1))</f>
        <v>0</v>
      </c>
      <c r="N203" s="50"/>
      <c r="O203" s="49"/>
      <c r="P203" s="49"/>
      <c r="Q203" s="52">
        <v>35</v>
      </c>
      <c r="R203" s="52">
        <v>50</v>
      </c>
      <c r="S203" s="31" t="str">
        <f t="shared" ref="S203:S212" si="104">IF(AND(B203&gt;0,C203=""),"Ilmoita tuella rahoitettu osuus",IF(C203&gt;100,"Tuella rahoitettu osuus ei voi olla yli 100",IF(AND(B203&gt;0,H203=""),"Pitoaika puuttuu",IF(E203&gt;H203,"Keski-ikä ei voi olla suurempi kuin pitoaika",IF(AND(B203&gt;0,E203=""),"Keski-ikä puuttuu",IF(AND(B203&gt;0,OR(H203&lt;Q203,H203&gt;R203)),"Syötetty pitoaika ei ole pitoaikavälin sisällä","OK"))))))</f>
        <v>OK</v>
      </c>
      <c r="U203">
        <v>100</v>
      </c>
    </row>
    <row r="204" spans="1:21" ht="15.75" thickBot="1" x14ac:dyDescent="0.3">
      <c r="A204" s="38" t="s">
        <v>156</v>
      </c>
      <c r="B204" s="60">
        <f t="shared" si="98"/>
        <v>0</v>
      </c>
      <c r="C204" s="55"/>
      <c r="D204" s="49">
        <f t="shared" si="99"/>
        <v>0</v>
      </c>
      <c r="E204" s="49">
        <f>Parametrit!$B$4-2025</f>
        <v>-1</v>
      </c>
      <c r="F204" s="55"/>
      <c r="G204" s="55"/>
      <c r="H204" s="104" t="str">
        <f>IF('Investoinnit ennen 2024'!G204&gt;0,'Investoinnit ennen 2024'!G204,"")</f>
        <v/>
      </c>
      <c r="I204" s="57">
        <f t="shared" si="100"/>
        <v>0</v>
      </c>
      <c r="J204" s="49">
        <f t="shared" si="101"/>
        <v>0</v>
      </c>
      <c r="K204" s="49">
        <f t="shared" si="102"/>
        <v>0</v>
      </c>
      <c r="L204" s="49">
        <f t="shared" si="103"/>
        <v>0</v>
      </c>
      <c r="M204" s="50" cm="1">
        <f t="array" ref="M204">ROUND('Investoinnit ennen 2024'!K204*(Parametrit!$B$9/Parametrit!$B$7),_xlfn.IFS('2024'!U204=100,-2,'2024'!U204=10,-1))</f>
        <v>0</v>
      </c>
      <c r="N204" s="50"/>
      <c r="O204" s="49"/>
      <c r="P204" s="49"/>
      <c r="Q204" s="52">
        <v>35</v>
      </c>
      <c r="R204" s="52">
        <v>50</v>
      </c>
      <c r="S204" s="31" t="str">
        <f t="shared" si="104"/>
        <v>OK</v>
      </c>
      <c r="U204">
        <v>100</v>
      </c>
    </row>
    <row r="205" spans="1:21" ht="15.75" thickBot="1" x14ac:dyDescent="0.3">
      <c r="A205" s="38" t="s">
        <v>157</v>
      </c>
      <c r="B205" s="60">
        <f t="shared" si="98"/>
        <v>0</v>
      </c>
      <c r="C205" s="55"/>
      <c r="D205" s="49">
        <f t="shared" si="99"/>
        <v>0</v>
      </c>
      <c r="E205" s="49">
        <f>Parametrit!$B$4-2025</f>
        <v>-1</v>
      </c>
      <c r="F205" s="55"/>
      <c r="G205" s="55"/>
      <c r="H205" s="104" t="str">
        <f>IF('Investoinnit ennen 2024'!G205&gt;0,'Investoinnit ennen 2024'!G205,"")</f>
        <v/>
      </c>
      <c r="I205" s="57">
        <f t="shared" si="100"/>
        <v>0</v>
      </c>
      <c r="J205" s="49">
        <f t="shared" si="101"/>
        <v>0</v>
      </c>
      <c r="K205" s="49">
        <f t="shared" si="102"/>
        <v>0</v>
      </c>
      <c r="L205" s="49">
        <f t="shared" si="103"/>
        <v>0</v>
      </c>
      <c r="M205" s="50" cm="1">
        <f t="array" ref="M205">ROUND('Investoinnit ennen 2024'!K205*(Parametrit!$B$9/Parametrit!$B$7),_xlfn.IFS('2024'!U205=100,-2,'2024'!U205=10,-1))</f>
        <v>0</v>
      </c>
      <c r="N205" s="50"/>
      <c r="O205" s="49"/>
      <c r="P205" s="49"/>
      <c r="Q205" s="52">
        <v>35</v>
      </c>
      <c r="R205" s="52">
        <v>50</v>
      </c>
      <c r="S205" s="31" t="str">
        <f t="shared" si="104"/>
        <v>OK</v>
      </c>
      <c r="U205">
        <v>100</v>
      </c>
    </row>
    <row r="206" spans="1:21" ht="15.75" thickBot="1" x14ac:dyDescent="0.3">
      <c r="A206" s="38" t="s">
        <v>158</v>
      </c>
      <c r="B206" s="60">
        <f t="shared" si="98"/>
        <v>0</v>
      </c>
      <c r="C206" s="55"/>
      <c r="D206" s="49">
        <f t="shared" si="99"/>
        <v>0</v>
      </c>
      <c r="E206" s="49">
        <f>Parametrit!$B$4-2025</f>
        <v>-1</v>
      </c>
      <c r="F206" s="55"/>
      <c r="G206" s="55"/>
      <c r="H206" s="104" t="str">
        <f>IF('Investoinnit ennen 2024'!G206&gt;0,'Investoinnit ennen 2024'!G206,"")</f>
        <v/>
      </c>
      <c r="I206" s="57">
        <f t="shared" si="100"/>
        <v>0</v>
      </c>
      <c r="J206" s="49">
        <f t="shared" si="101"/>
        <v>0</v>
      </c>
      <c r="K206" s="49">
        <f t="shared" si="102"/>
        <v>0</v>
      </c>
      <c r="L206" s="49">
        <f t="shared" si="103"/>
        <v>0</v>
      </c>
      <c r="M206" s="50" cm="1">
        <f t="array" ref="M206">ROUND('Investoinnit ennen 2024'!K206*(Parametrit!$B$9/Parametrit!$B$7),_xlfn.IFS('2024'!U206=100,-2,'2024'!U206=10,-1))</f>
        <v>0</v>
      </c>
      <c r="N206" s="50"/>
      <c r="O206" s="49"/>
      <c r="P206" s="49"/>
      <c r="Q206" s="52">
        <v>35</v>
      </c>
      <c r="R206" s="52">
        <v>50</v>
      </c>
      <c r="S206" s="31" t="str">
        <f t="shared" si="104"/>
        <v>OK</v>
      </c>
      <c r="U206">
        <v>100</v>
      </c>
    </row>
    <row r="207" spans="1:21" ht="15.75" thickBot="1" x14ac:dyDescent="0.3">
      <c r="A207" s="38" t="s">
        <v>166</v>
      </c>
      <c r="B207" s="60">
        <f t="shared" si="98"/>
        <v>0</v>
      </c>
      <c r="C207" s="55"/>
      <c r="D207" s="49">
        <f t="shared" si="99"/>
        <v>0</v>
      </c>
      <c r="E207" s="49">
        <f>Parametrit!$B$4-2025</f>
        <v>-1</v>
      </c>
      <c r="F207" s="55"/>
      <c r="G207" s="55"/>
      <c r="H207" s="104" t="str">
        <f>IF('Investoinnit ennen 2024'!G207&gt;0,'Investoinnit ennen 2024'!G207,"")</f>
        <v/>
      </c>
      <c r="I207" s="57">
        <f t="shared" si="100"/>
        <v>0</v>
      </c>
      <c r="J207" s="49">
        <f t="shared" si="101"/>
        <v>0</v>
      </c>
      <c r="K207" s="49">
        <f t="shared" si="102"/>
        <v>0</v>
      </c>
      <c r="L207" s="49">
        <f t="shared" si="103"/>
        <v>0</v>
      </c>
      <c r="M207" s="50" cm="1">
        <f t="array" ref="M207">ROUND('Investoinnit ennen 2024'!K207*(Parametrit!$B$9/Parametrit!$B$7),_xlfn.IFS('2024'!U207=100,-2,'2024'!U207=10,-1))</f>
        <v>0</v>
      </c>
      <c r="N207" s="50"/>
      <c r="O207" s="49"/>
      <c r="P207" s="49"/>
      <c r="Q207" s="52">
        <v>35</v>
      </c>
      <c r="R207" s="52">
        <v>50</v>
      </c>
      <c r="S207" s="31" t="str">
        <f t="shared" si="104"/>
        <v>OK</v>
      </c>
      <c r="U207">
        <v>100</v>
      </c>
    </row>
    <row r="208" spans="1:21" ht="15.75" thickBot="1" x14ac:dyDescent="0.3">
      <c r="A208" s="38" t="s">
        <v>167</v>
      </c>
      <c r="B208" s="60">
        <f t="shared" si="98"/>
        <v>0</v>
      </c>
      <c r="C208" s="55"/>
      <c r="D208" s="49">
        <f t="shared" si="99"/>
        <v>0</v>
      </c>
      <c r="E208" s="49">
        <f>Parametrit!$B$4-2025</f>
        <v>-1</v>
      </c>
      <c r="F208" s="55"/>
      <c r="G208" s="55"/>
      <c r="H208" s="104" t="str">
        <f>IF('Investoinnit ennen 2024'!G208&gt;0,'Investoinnit ennen 2024'!G208,"")</f>
        <v/>
      </c>
      <c r="I208" s="57">
        <f t="shared" si="100"/>
        <v>0</v>
      </c>
      <c r="J208" s="49">
        <f t="shared" si="101"/>
        <v>0</v>
      </c>
      <c r="K208" s="49">
        <f t="shared" si="102"/>
        <v>0</v>
      </c>
      <c r="L208" s="49">
        <f t="shared" si="103"/>
        <v>0</v>
      </c>
      <c r="M208" s="50" cm="1">
        <f t="array" ref="M208">ROUND('Investoinnit ennen 2024'!K208*(Parametrit!$B$9/Parametrit!$B$7),_xlfn.IFS('2024'!U208=100,-2,'2024'!U208=10,-1))</f>
        <v>0</v>
      </c>
      <c r="N208" s="50"/>
      <c r="O208" s="49"/>
      <c r="P208" s="49"/>
      <c r="Q208" s="52">
        <v>35</v>
      </c>
      <c r="R208" s="52">
        <v>50</v>
      </c>
      <c r="S208" s="31" t="str">
        <f t="shared" si="104"/>
        <v>OK</v>
      </c>
      <c r="U208">
        <v>100</v>
      </c>
    </row>
    <row r="209" spans="1:21" ht="15.75" thickBot="1" x14ac:dyDescent="0.3">
      <c r="A209" s="38" t="s">
        <v>161</v>
      </c>
      <c r="B209" s="60">
        <f t="shared" si="98"/>
        <v>0</v>
      </c>
      <c r="C209" s="55"/>
      <c r="D209" s="49">
        <f t="shared" si="99"/>
        <v>0</v>
      </c>
      <c r="E209" s="49">
        <f>Parametrit!$B$4-2025</f>
        <v>-1</v>
      </c>
      <c r="F209" s="55"/>
      <c r="G209" s="55"/>
      <c r="H209" s="104" t="str">
        <f>IF('Investoinnit ennen 2024'!G209&gt;0,'Investoinnit ennen 2024'!G209,"")</f>
        <v/>
      </c>
      <c r="I209" s="57">
        <f t="shared" si="100"/>
        <v>0</v>
      </c>
      <c r="J209" s="49">
        <f t="shared" si="101"/>
        <v>0</v>
      </c>
      <c r="K209" s="49">
        <f t="shared" si="102"/>
        <v>0</v>
      </c>
      <c r="L209" s="49">
        <f t="shared" si="103"/>
        <v>0</v>
      </c>
      <c r="M209" s="50" cm="1">
        <f t="array" ref="M209">ROUND('Investoinnit ennen 2024'!K209*(Parametrit!$B$9/Parametrit!$B$7),_xlfn.IFS('2024'!U209=100,-2,'2024'!U209=10,-1))</f>
        <v>0</v>
      </c>
      <c r="N209" s="50"/>
      <c r="O209" s="49"/>
      <c r="P209" s="49"/>
      <c r="Q209" s="52">
        <v>35</v>
      </c>
      <c r="R209" s="52">
        <v>50</v>
      </c>
      <c r="S209" s="31" t="str">
        <f t="shared" si="104"/>
        <v>OK</v>
      </c>
      <c r="U209">
        <v>100</v>
      </c>
    </row>
    <row r="210" spans="1:21" ht="15.75" thickBot="1" x14ac:dyDescent="0.3">
      <c r="A210" s="38" t="s">
        <v>162</v>
      </c>
      <c r="B210" s="60">
        <f t="shared" si="98"/>
        <v>0</v>
      </c>
      <c r="C210" s="55"/>
      <c r="D210" s="49">
        <f t="shared" si="99"/>
        <v>0</v>
      </c>
      <c r="E210" s="49">
        <f>Parametrit!$B$4-2025</f>
        <v>-1</v>
      </c>
      <c r="F210" s="55"/>
      <c r="G210" s="55"/>
      <c r="H210" s="104" t="str">
        <f>IF('Investoinnit ennen 2024'!G210&gt;0,'Investoinnit ennen 2024'!G210,"")</f>
        <v/>
      </c>
      <c r="I210" s="57">
        <f t="shared" si="100"/>
        <v>0</v>
      </c>
      <c r="J210" s="49">
        <f t="shared" si="101"/>
        <v>0</v>
      </c>
      <c r="K210" s="49">
        <f t="shared" si="102"/>
        <v>0</v>
      </c>
      <c r="L210" s="49">
        <f t="shared" si="103"/>
        <v>0</v>
      </c>
      <c r="M210" s="50" cm="1">
        <f t="array" ref="M210">ROUND('Investoinnit ennen 2024'!K210*(Parametrit!$B$9/Parametrit!$B$7),_xlfn.IFS('2024'!U210=100,-2,'2024'!U210=10,-1))</f>
        <v>0</v>
      </c>
      <c r="N210" s="50"/>
      <c r="O210" s="49"/>
      <c r="P210" s="49"/>
      <c r="Q210" s="52">
        <v>35</v>
      </c>
      <c r="R210" s="52">
        <v>50</v>
      </c>
      <c r="S210" s="31" t="str">
        <f t="shared" si="104"/>
        <v>OK</v>
      </c>
      <c r="U210">
        <v>100</v>
      </c>
    </row>
    <row r="211" spans="1:21" ht="15.75" thickBot="1" x14ac:dyDescent="0.3">
      <c r="A211" s="38" t="s">
        <v>168</v>
      </c>
      <c r="B211" s="60">
        <f t="shared" si="98"/>
        <v>0</v>
      </c>
      <c r="C211" s="55"/>
      <c r="D211" s="49">
        <f t="shared" si="99"/>
        <v>0</v>
      </c>
      <c r="E211" s="49">
        <f>Parametrit!$B$4-2025</f>
        <v>-1</v>
      </c>
      <c r="F211" s="55"/>
      <c r="G211" s="55"/>
      <c r="H211" s="104" t="str">
        <f>IF('Investoinnit ennen 2024'!G211&gt;0,'Investoinnit ennen 2024'!G211,"")</f>
        <v/>
      </c>
      <c r="I211" s="57">
        <f t="shared" si="100"/>
        <v>0</v>
      </c>
      <c r="J211" s="49">
        <f t="shared" si="101"/>
        <v>0</v>
      </c>
      <c r="K211" s="49">
        <f t="shared" si="102"/>
        <v>0</v>
      </c>
      <c r="L211" s="49">
        <f t="shared" si="103"/>
        <v>0</v>
      </c>
      <c r="M211" s="50" cm="1">
        <f t="array" ref="M211">ROUND('Investoinnit ennen 2024'!K211*(Parametrit!$B$9/Parametrit!$B$7),_xlfn.IFS('2024'!U211=100,-2,'2024'!U211=10,-1))</f>
        <v>0</v>
      </c>
      <c r="N211" s="50"/>
      <c r="O211" s="49"/>
      <c r="P211" s="49"/>
      <c r="Q211" s="52">
        <v>35</v>
      </c>
      <c r="R211" s="52">
        <v>50</v>
      </c>
      <c r="S211" s="31" t="str">
        <f t="shared" si="104"/>
        <v>OK</v>
      </c>
      <c r="U211">
        <v>100</v>
      </c>
    </row>
    <row r="212" spans="1:21" ht="15.75" thickBot="1" x14ac:dyDescent="0.3">
      <c r="A212" s="38" t="s">
        <v>169</v>
      </c>
      <c r="B212" s="60">
        <f t="shared" si="98"/>
        <v>0</v>
      </c>
      <c r="C212" s="55"/>
      <c r="D212" s="49">
        <f t="shared" si="99"/>
        <v>0</v>
      </c>
      <c r="E212" s="49">
        <f>Parametrit!$B$4-2025</f>
        <v>-1</v>
      </c>
      <c r="F212" s="55"/>
      <c r="G212" s="55"/>
      <c r="H212" s="104" t="str">
        <f>IF('Investoinnit ennen 2024'!G212&gt;0,'Investoinnit ennen 2024'!G212,"")</f>
        <v/>
      </c>
      <c r="I212" s="57">
        <f t="shared" si="100"/>
        <v>0</v>
      </c>
      <c r="J212" s="49">
        <f t="shared" si="101"/>
        <v>0</v>
      </c>
      <c r="K212" s="49">
        <f t="shared" si="102"/>
        <v>0</v>
      </c>
      <c r="L212" s="49">
        <f t="shared" si="103"/>
        <v>0</v>
      </c>
      <c r="M212" s="50" cm="1">
        <f t="array" ref="M212">ROUND('Investoinnit ennen 2024'!K212*(Parametrit!$B$9/Parametrit!$B$7),_xlfn.IFS('2024'!U212=100,-2,'2024'!U212=10,-1))</f>
        <v>0</v>
      </c>
      <c r="N212" s="50"/>
      <c r="O212" s="49"/>
      <c r="P212" s="49"/>
      <c r="Q212" s="52">
        <v>35</v>
      </c>
      <c r="R212" s="52">
        <v>50</v>
      </c>
      <c r="S212" s="31" t="str">
        <f t="shared" si="104"/>
        <v>OK</v>
      </c>
      <c r="U212">
        <v>100</v>
      </c>
    </row>
    <row r="213" spans="1:21" ht="15.75" thickBot="1" x14ac:dyDescent="0.3">
      <c r="A213" s="6" t="s">
        <v>170</v>
      </c>
      <c r="B213" s="30"/>
      <c r="C213" s="101"/>
      <c r="D213" s="32"/>
      <c r="E213" s="32"/>
      <c r="F213" s="101"/>
      <c r="G213" s="101"/>
      <c r="H213" s="105"/>
      <c r="I213" s="32"/>
      <c r="J213" s="32"/>
      <c r="K213" s="32"/>
      <c r="L213" s="32"/>
      <c r="M213" s="24"/>
      <c r="N213" s="24"/>
      <c r="O213" s="22"/>
      <c r="P213" s="22"/>
      <c r="Q213" s="24"/>
      <c r="R213" s="24"/>
      <c r="S213"/>
    </row>
    <row r="214" spans="1:21" ht="15.75" thickBot="1" x14ac:dyDescent="0.3">
      <c r="A214" s="38" t="s">
        <v>171</v>
      </c>
      <c r="B214" s="60">
        <f>F214-G214</f>
        <v>0</v>
      </c>
      <c r="C214" s="55"/>
      <c r="D214" s="49">
        <f>B214*C214/100</f>
        <v>0</v>
      </c>
      <c r="E214" s="49">
        <f>Parametrit!$B$4-2025</f>
        <v>-1</v>
      </c>
      <c r="F214" s="55"/>
      <c r="G214" s="55"/>
      <c r="H214" s="104" t="str">
        <f>IF('Investoinnit ennen 2024'!G214&gt;0,'Investoinnit ennen 2024'!G214,"")</f>
        <v/>
      </c>
      <c r="I214" s="57">
        <f>IF(N214="",(D214*(M214+O214))/1000,(D214*(N214+P214))/1000)</f>
        <v>0</v>
      </c>
      <c r="J214" s="49">
        <f>IF(D214=0,0,I214*(1-E214/H214))</f>
        <v>0</v>
      </c>
      <c r="K214" s="49">
        <f>IF(I214=0,0,I214/H214)</f>
        <v>0</v>
      </c>
      <c r="L214" s="49">
        <f>IF(N214="",(F214*(C214/100)*(M214+O214))/1000,(F214*(C214/100)*(N214+P214)/1000))</f>
        <v>0</v>
      </c>
      <c r="M214" s="50" cm="1">
        <f t="array" ref="M214">ROUND('Investoinnit ennen 2024'!K214*(Parametrit!$B$9/Parametrit!$B$7),_xlfn.IFS('2024'!U214=100,-2,'2024'!U214=10,-1))</f>
        <v>0</v>
      </c>
      <c r="N214" s="50"/>
      <c r="O214" s="49"/>
      <c r="P214" s="49"/>
      <c r="Q214" s="52">
        <v>35</v>
      </c>
      <c r="R214" s="52">
        <v>50</v>
      </c>
      <c r="S214" s="31" t="str">
        <f>IF(AND(B214&gt;0,C214=""),"Ilmoita tuella rahoitettu osuus",IF(C214&gt;100,"Tuella rahoitettu osuus ei voi olla yli 100",IF(AND(B214&gt;0,H214=""),"Pitoaika puuttuu",IF(E214&gt;H214,"Keski-ikä ei voi olla suurempi kuin pitoaika",IF(AND(B214&gt;0,E214=""),"Keski-ikä puuttuu",IF(AND(B214&gt;0,OR(H214&lt;Q214,H214&gt;R214)),"Syötetty pitoaika ei ole pitoaikavälin sisällä","OK"))))))</f>
        <v>OK</v>
      </c>
      <c r="U214">
        <v>100</v>
      </c>
    </row>
    <row r="215" spans="1:21" ht="15.75" thickBot="1" x14ac:dyDescent="0.3">
      <c r="A215" s="38" t="s">
        <v>172</v>
      </c>
      <c r="B215" s="60">
        <f>F215-G215</f>
        <v>0</v>
      </c>
      <c r="C215" s="55"/>
      <c r="D215" s="49">
        <f>B215*C215/100</f>
        <v>0</v>
      </c>
      <c r="E215" s="49">
        <f>Parametrit!$B$4-2025</f>
        <v>-1</v>
      </c>
      <c r="F215" s="55"/>
      <c r="G215" s="55"/>
      <c r="H215" s="104" t="str">
        <f>IF('Investoinnit ennen 2024'!G215&gt;0,'Investoinnit ennen 2024'!G215,"")</f>
        <v/>
      </c>
      <c r="I215" s="57">
        <f>IF(N215="",(D215*(M215+O215))/1000,(D215*(N215+P215))/1000)</f>
        <v>0</v>
      </c>
      <c r="J215" s="49">
        <f>IF(D215=0,0,I215*(1-E215/H215))</f>
        <v>0</v>
      </c>
      <c r="K215" s="49">
        <f>IF(I215=0,0,I215/H215)</f>
        <v>0</v>
      </c>
      <c r="L215" s="49">
        <f>IF(N215="",(F215*(C215/100)*(M215+O215))/1000,(F215*(C215/100)*(N215+P215)/1000))</f>
        <v>0</v>
      </c>
      <c r="M215" s="50" cm="1">
        <f t="array" ref="M215">ROUND('Investoinnit ennen 2024'!K215*(Parametrit!$B$9/Parametrit!$B$7),_xlfn.IFS('2024'!U215=100,-2,'2024'!U215=10,-1))</f>
        <v>0</v>
      </c>
      <c r="N215" s="50"/>
      <c r="O215" s="49"/>
      <c r="P215" s="49"/>
      <c r="Q215" s="52">
        <v>35</v>
      </c>
      <c r="R215" s="52">
        <v>50</v>
      </c>
      <c r="S215" s="31" t="str">
        <f>IF(AND(B215&gt;0,C215=""),"Ilmoita tuella rahoitettu osuus",IF(C215&gt;100,"Tuella rahoitettu osuus ei voi olla yli 100",IF(AND(B215&gt;0,H215=""),"Pitoaika puuttuu",IF(E215&gt;H215,"Keski-ikä ei voi olla suurempi kuin pitoaika",IF(AND(B215&gt;0,E215=""),"Keski-ikä puuttuu",IF(AND(B215&gt;0,OR(H215&lt;Q215,H215&gt;R215)),"Syötetty pitoaika ei ole pitoaikavälin sisällä","OK"))))))</f>
        <v>OK</v>
      </c>
      <c r="U215">
        <v>100</v>
      </c>
    </row>
    <row r="216" spans="1:21" ht="15.75" thickBot="1" x14ac:dyDescent="0.3">
      <c r="A216" s="6" t="s">
        <v>173</v>
      </c>
      <c r="B216" s="30"/>
      <c r="C216" s="101"/>
      <c r="D216" s="32"/>
      <c r="E216" s="32"/>
      <c r="F216" s="101"/>
      <c r="G216" s="101"/>
      <c r="H216" s="105"/>
      <c r="I216" s="32"/>
      <c r="J216" s="32"/>
      <c r="K216" s="32"/>
      <c r="L216" s="32"/>
      <c r="M216" s="24"/>
      <c r="N216" s="24"/>
      <c r="O216" s="22"/>
      <c r="P216" s="22"/>
      <c r="Q216" s="24"/>
      <c r="R216" s="24"/>
      <c r="S216"/>
    </row>
    <row r="217" spans="1:21" ht="15.75" thickBot="1" x14ac:dyDescent="0.3">
      <c r="A217" s="38" t="s">
        <v>174</v>
      </c>
      <c r="B217" s="60">
        <f>F217-G217</f>
        <v>0</v>
      </c>
      <c r="C217" s="55"/>
      <c r="D217" s="49">
        <f>B217*C217/100</f>
        <v>0</v>
      </c>
      <c r="E217" s="49">
        <f>Parametrit!$B$4-2025</f>
        <v>-1</v>
      </c>
      <c r="F217" s="55"/>
      <c r="G217" s="55"/>
      <c r="H217" s="104" t="str">
        <f>IF('Investoinnit ennen 2024'!G217&gt;0,'Investoinnit ennen 2024'!G217,"")</f>
        <v/>
      </c>
      <c r="I217" s="57">
        <f>IF(N217="",(D217*(M217+O217))/1000,(D217*(N217+P217))/1000)</f>
        <v>0</v>
      </c>
      <c r="J217" s="49">
        <f>IF(D217=0,0,I217*(1-E217/H217))</f>
        <v>0</v>
      </c>
      <c r="K217" s="49">
        <f>IF(I217=0,0,I217/H217)</f>
        <v>0</v>
      </c>
      <c r="L217" s="49">
        <f>IF(N217="",(F217*(C217/100)*(M217+O217))/1000,(F217*(C217/100)*(N217+P217)/1000))</f>
        <v>0</v>
      </c>
      <c r="M217" s="50" cm="1">
        <f t="array" ref="M217">ROUND('Investoinnit ennen 2024'!K217*(Parametrit!$B$9/Parametrit!$B$7),_xlfn.IFS('2024'!U217=100,-2,'2024'!U217=10,-1))</f>
        <v>0</v>
      </c>
      <c r="N217" s="50"/>
      <c r="O217" s="49"/>
      <c r="P217" s="49"/>
      <c r="Q217" s="52">
        <v>35</v>
      </c>
      <c r="R217" s="52">
        <v>50</v>
      </c>
      <c r="S217" s="31" t="str">
        <f>IF(AND(B217&gt;0,C217=""),"Ilmoita tuella rahoitettu osuus",IF(C217&gt;100,"Tuella rahoitettu osuus ei voi olla yli 100",IF(AND(B217&gt;0,H217=""),"Pitoaika puuttuu",IF(E217&gt;H217,"Keski-ikä ei voi olla suurempi kuin pitoaika",IF(AND(B217&gt;0,E217=""),"Keski-ikä puuttuu",IF(AND(B217&gt;0,OR(H217&lt;Q217,H217&gt;R217)),"Syötetty pitoaika ei ole pitoaikavälin sisällä","OK"))))))</f>
        <v>OK</v>
      </c>
      <c r="U217">
        <v>100</v>
      </c>
    </row>
    <row r="218" spans="1:21" ht="15.75" thickBot="1" x14ac:dyDescent="0.3">
      <c r="A218" s="38" t="s">
        <v>175</v>
      </c>
      <c r="B218" s="60">
        <f>F218-G218</f>
        <v>0</v>
      </c>
      <c r="C218" s="55"/>
      <c r="D218" s="49">
        <f>B218*C218/100</f>
        <v>0</v>
      </c>
      <c r="E218" s="49">
        <f>Parametrit!$B$4-2025</f>
        <v>-1</v>
      </c>
      <c r="F218" s="55"/>
      <c r="G218" s="55"/>
      <c r="H218" s="104" t="str">
        <f>IF('Investoinnit ennen 2024'!G218&gt;0,'Investoinnit ennen 2024'!G218,"")</f>
        <v/>
      </c>
      <c r="I218" s="57">
        <f>IF(N218="",(D218*(M218+O218))/1000,(D218*(N218+P218))/1000)</f>
        <v>0</v>
      </c>
      <c r="J218" s="49">
        <f>IF(D218=0,0,I218*(1-E218/H218))</f>
        <v>0</v>
      </c>
      <c r="K218" s="49">
        <f>IF(I218=0,0,I218/H218)</f>
        <v>0</v>
      </c>
      <c r="L218" s="49">
        <f>IF(N218="",(F218*(C218/100)*(M218+O218))/1000,(F218*(C218/100)*(N218+P218)/1000))</f>
        <v>0</v>
      </c>
      <c r="M218" s="50" cm="1">
        <f t="array" ref="M218">ROUND('Investoinnit ennen 2024'!K218*(Parametrit!$B$9/Parametrit!$B$7),_xlfn.IFS('2024'!U218=100,-2,'2024'!U218=10,-1))</f>
        <v>0</v>
      </c>
      <c r="N218" s="50"/>
      <c r="O218" s="49"/>
      <c r="P218" s="49"/>
      <c r="Q218" s="52">
        <v>35</v>
      </c>
      <c r="R218" s="52">
        <v>50</v>
      </c>
      <c r="S218" s="31" t="str">
        <f>IF(AND(B218&gt;0,C218=""),"Ilmoita tuella rahoitettu osuus",IF(C218&gt;100,"Tuella rahoitettu osuus ei voi olla yli 100",IF(AND(B218&gt;0,H218=""),"Pitoaika puuttuu",IF(E218&gt;H218,"Keski-ikä ei voi olla suurempi kuin pitoaika",IF(AND(B218&gt;0,E218=""),"Keski-ikä puuttuu",IF(AND(B218&gt;0,OR(H218&lt;Q218,H218&gt;R218)),"Syötetty pitoaika ei ole pitoaikavälin sisällä","OK"))))))</f>
        <v>OK</v>
      </c>
      <c r="U218">
        <v>100</v>
      </c>
    </row>
    <row r="219" spans="1:21" ht="15.75" thickBot="1" x14ac:dyDescent="0.3">
      <c r="A219" s="38" t="s">
        <v>176</v>
      </c>
      <c r="B219" s="60">
        <f>F219-G219</f>
        <v>0</v>
      </c>
      <c r="C219" s="55"/>
      <c r="D219" s="49">
        <f>B219*C219/100</f>
        <v>0</v>
      </c>
      <c r="E219" s="49">
        <f>Parametrit!$B$4-2025</f>
        <v>-1</v>
      </c>
      <c r="F219" s="55"/>
      <c r="G219" s="55"/>
      <c r="H219" s="104" t="str">
        <f>IF('Investoinnit ennen 2024'!G219&gt;0,'Investoinnit ennen 2024'!G219,"")</f>
        <v/>
      </c>
      <c r="I219" s="57">
        <f>IF(N219="",(D219*(M219+O219))/1000,(D219*(N219+P219))/1000)</f>
        <v>0</v>
      </c>
      <c r="J219" s="49">
        <f>IF(D219=0,0,I219*(1-E219/H219))</f>
        <v>0</v>
      </c>
      <c r="K219" s="49">
        <f>IF(I219=0,0,I219/H219)</f>
        <v>0</v>
      </c>
      <c r="L219" s="49">
        <f>IF(N219="",(F219*(C219/100)*(M219+O219))/1000,(F219*(C219/100)*(N219+P219)/1000))</f>
        <v>0</v>
      </c>
      <c r="M219" s="50" cm="1">
        <f t="array" ref="M219">ROUND('Investoinnit ennen 2024'!K219*(Parametrit!$B$9/Parametrit!$B$7),_xlfn.IFS('2024'!U219=100,-2,'2024'!U219=10,-1))</f>
        <v>0</v>
      </c>
      <c r="N219" s="50"/>
      <c r="O219" s="49"/>
      <c r="P219" s="49"/>
      <c r="Q219" s="52">
        <v>35</v>
      </c>
      <c r="R219" s="52">
        <v>50</v>
      </c>
      <c r="S219" s="31" t="str">
        <f>IF(AND(B219&gt;0,C219=""),"Ilmoita tuella rahoitettu osuus",IF(C219&gt;100,"Tuella rahoitettu osuus ei voi olla yli 100",IF(AND(B219&gt;0,H219=""),"Pitoaika puuttuu",IF(E219&gt;H219,"Keski-ikä ei voi olla suurempi kuin pitoaika",IF(AND(B219&gt;0,E219=""),"Keski-ikä puuttuu",IF(AND(B219&gt;0,OR(H219&lt;Q219,H219&gt;R219)),"Syötetty pitoaika ei ole pitoaikavälin sisällä","OK"))))))</f>
        <v>OK</v>
      </c>
      <c r="U219">
        <v>100</v>
      </c>
    </row>
    <row r="220" spans="1:21" ht="15.75" thickBot="1" x14ac:dyDescent="0.3">
      <c r="A220" s="6" t="s">
        <v>177</v>
      </c>
      <c r="B220" s="30"/>
      <c r="C220" s="101"/>
      <c r="D220" s="32"/>
      <c r="E220" s="32"/>
      <c r="F220" s="101"/>
      <c r="G220" s="101"/>
      <c r="H220" s="105"/>
      <c r="I220" s="32"/>
      <c r="J220" s="32"/>
      <c r="K220" s="32"/>
      <c r="L220" s="32"/>
      <c r="M220" s="24"/>
      <c r="N220" s="24"/>
      <c r="O220" s="22"/>
      <c r="P220" s="22"/>
      <c r="Q220" s="24"/>
      <c r="R220" s="24"/>
      <c r="S220"/>
    </row>
    <row r="221" spans="1:21" ht="15.75" thickBot="1" x14ac:dyDescent="0.3">
      <c r="A221" s="38" t="s">
        <v>178</v>
      </c>
      <c r="B221" s="60">
        <f>F221-G221</f>
        <v>0</v>
      </c>
      <c r="C221" s="55"/>
      <c r="D221" s="49">
        <f>B221*C221/100</f>
        <v>0</v>
      </c>
      <c r="E221" s="49">
        <f>Parametrit!$B$4-2025</f>
        <v>-1</v>
      </c>
      <c r="F221" s="55"/>
      <c r="G221" s="55"/>
      <c r="H221" s="104" t="str">
        <f>IF('Investoinnit ennen 2024'!G221&gt;0,'Investoinnit ennen 2024'!G221,"")</f>
        <v/>
      </c>
      <c r="I221" s="57">
        <f>IF(N221="",(D221*(M221+O221))/1000,(D221*(N221+P221))/1000)</f>
        <v>0</v>
      </c>
      <c r="J221" s="49">
        <f>IF(D221=0,0,I221*(1-E221/H221))</f>
        <v>0</v>
      </c>
      <c r="K221" s="49">
        <f>IF(I221=0,0,I221/H221)</f>
        <v>0</v>
      </c>
      <c r="L221" s="49">
        <f>IF(N221="",(F221*(C221/100)*(M221+O221))/1000,(F221*(C221/100)*(N221+P221)/1000))</f>
        <v>0</v>
      </c>
      <c r="M221" s="50" cm="1">
        <f t="array" ref="M221">ROUND('Investoinnit ennen 2024'!K221*(Parametrit!$B$9/Parametrit!$B$7),_xlfn.IFS('2024'!U221=100,-2,'2024'!U221=10,-1))</f>
        <v>0</v>
      </c>
      <c r="N221" s="50"/>
      <c r="O221" s="49"/>
      <c r="P221" s="49"/>
      <c r="Q221" s="52">
        <v>35</v>
      </c>
      <c r="R221" s="52">
        <v>50</v>
      </c>
      <c r="S221" s="31" t="str">
        <f>IF(AND(B221&gt;0,C221=""),"Ilmoita tuella rahoitettu osuus",IF(C221&gt;100,"Tuella rahoitettu osuus ei voi olla yli 100",IF(AND(B221&gt;0,H221=""),"Pitoaika puuttuu",IF(E221&gt;H221,"Keski-ikä ei voi olla suurempi kuin pitoaika",IF(AND(B221&gt;0,E221=""),"Keski-ikä puuttuu",IF(AND(B221&gt;0,OR(H221&lt;Q221,H221&gt;R221)),"Syötetty pitoaika ei ole pitoaikavälin sisällä","OK"))))))</f>
        <v>OK</v>
      </c>
      <c r="U221">
        <v>100</v>
      </c>
    </row>
    <row r="222" spans="1:21" ht="15.75" thickBot="1" x14ac:dyDescent="0.3">
      <c r="A222" s="38" t="s">
        <v>179</v>
      </c>
      <c r="B222" s="60">
        <f>F222-G222</f>
        <v>0</v>
      </c>
      <c r="C222" s="55"/>
      <c r="D222" s="49">
        <f>B222*C222/100</f>
        <v>0</v>
      </c>
      <c r="E222" s="49">
        <f>Parametrit!$B$4-2025</f>
        <v>-1</v>
      </c>
      <c r="F222" s="55"/>
      <c r="G222" s="55"/>
      <c r="H222" s="104" t="str">
        <f>IF('Investoinnit ennen 2024'!G222&gt;0,'Investoinnit ennen 2024'!G222,"")</f>
        <v/>
      </c>
      <c r="I222" s="57">
        <f>IF(N222="",(D222*(M222+O222))/1000,(D222*(N222+P222))/1000)</f>
        <v>0</v>
      </c>
      <c r="J222" s="49">
        <f>IF(D222=0,0,I222*(1-E222/H222))</f>
        <v>0</v>
      </c>
      <c r="K222" s="49">
        <f>IF(I222=0,0,I222/H222)</f>
        <v>0</v>
      </c>
      <c r="L222" s="49">
        <f>IF(N222="",(F222*(C222/100)*(M222+O222))/1000,(F222*(C222/100)*(N222+P222)/1000))</f>
        <v>0</v>
      </c>
      <c r="M222" s="50" cm="1">
        <f t="array" ref="M222">ROUND('Investoinnit ennen 2024'!K222*(Parametrit!$B$9/Parametrit!$B$7),_xlfn.IFS('2024'!U222=100,-2,'2024'!U222=10,-1))</f>
        <v>0</v>
      </c>
      <c r="N222" s="50"/>
      <c r="O222" s="49"/>
      <c r="P222" s="49"/>
      <c r="Q222" s="52">
        <v>35</v>
      </c>
      <c r="R222" s="52">
        <v>50</v>
      </c>
      <c r="S222" s="31" t="str">
        <f>IF(AND(B222&gt;0,C222=""),"Ilmoita tuella rahoitettu osuus",IF(C222&gt;100,"Tuella rahoitettu osuus ei voi olla yli 100",IF(AND(B222&gt;0,H222=""),"Pitoaika puuttuu",IF(E222&gt;H222,"Keski-ikä ei voi olla suurempi kuin pitoaika",IF(AND(B222&gt;0,E222=""),"Keski-ikä puuttuu",IF(AND(B222&gt;0,OR(H222&lt;Q222,H222&gt;R222)),"Syötetty pitoaika ei ole pitoaikavälin sisällä","OK"))))))</f>
        <v>OK</v>
      </c>
      <c r="U222">
        <v>100</v>
      </c>
    </row>
    <row r="223" spans="1:21" ht="15.75" thickBot="1" x14ac:dyDescent="0.3">
      <c r="A223" s="38" t="s">
        <v>180</v>
      </c>
      <c r="B223" s="60">
        <f>F223-G223</f>
        <v>0</v>
      </c>
      <c r="C223" s="55"/>
      <c r="D223" s="49">
        <f>B223*C223/100</f>
        <v>0</v>
      </c>
      <c r="E223" s="49">
        <f>Parametrit!$B$4-2025</f>
        <v>-1</v>
      </c>
      <c r="F223" s="55"/>
      <c r="G223" s="55"/>
      <c r="H223" s="104" t="str">
        <f>IF('Investoinnit ennen 2024'!G223&gt;0,'Investoinnit ennen 2024'!G223,"")</f>
        <v/>
      </c>
      <c r="I223" s="57">
        <f>IF(N223="",(D223*(M223+O223))/1000,(D223*(N223+P223))/1000)</f>
        <v>0</v>
      </c>
      <c r="J223" s="49">
        <f>IF(D223=0,0,I223*(1-E223/H223))</f>
        <v>0</v>
      </c>
      <c r="K223" s="49">
        <f>IF(I223=0,0,I223/H223)</f>
        <v>0</v>
      </c>
      <c r="L223" s="49">
        <f>IF(N223="",(F223*(C223/100)*(M223+O223))/1000,(F223*(C223/100)*(N223+P223)/1000))</f>
        <v>0</v>
      </c>
      <c r="M223" s="50" cm="1">
        <f t="array" ref="M223">ROUND('Investoinnit ennen 2024'!K223*(Parametrit!$B$9/Parametrit!$B$7),_xlfn.IFS('2024'!U223=100,-2,'2024'!U223=10,-1))</f>
        <v>0</v>
      </c>
      <c r="N223" s="50"/>
      <c r="O223" s="49"/>
      <c r="P223" s="49"/>
      <c r="Q223" s="52">
        <v>35</v>
      </c>
      <c r="R223" s="52">
        <v>50</v>
      </c>
      <c r="S223" s="31" t="str">
        <f>IF(AND(B223&gt;0,C223=""),"Ilmoita tuella rahoitettu osuus",IF(C223&gt;100,"Tuella rahoitettu osuus ei voi olla yli 100",IF(AND(B223&gt;0,H223=""),"Pitoaika puuttuu",IF(E223&gt;H223,"Keski-ikä ei voi olla suurempi kuin pitoaika",IF(AND(B223&gt;0,E223=""),"Keski-ikä puuttuu",IF(AND(B223&gt;0,OR(H223&lt;Q223,H223&gt;R223)),"Syötetty pitoaika ei ole pitoaikavälin sisällä","OK"))))))</f>
        <v>OK</v>
      </c>
      <c r="U223">
        <v>100</v>
      </c>
    </row>
    <row r="224" spans="1:21" ht="15.75" thickBot="1" x14ac:dyDescent="0.3">
      <c r="A224" s="10" t="s">
        <v>181</v>
      </c>
      <c r="B224" s="30"/>
      <c r="C224" s="101"/>
      <c r="D224" s="32"/>
      <c r="E224" s="32"/>
      <c r="F224" s="101"/>
      <c r="G224" s="101"/>
      <c r="H224" s="105"/>
      <c r="I224" s="32"/>
      <c r="J224" s="32"/>
      <c r="K224" s="32"/>
      <c r="L224" s="32"/>
      <c r="M224" s="23"/>
      <c r="N224" s="23"/>
      <c r="O224" s="22"/>
      <c r="P224" s="22"/>
      <c r="Q224" s="23"/>
      <c r="R224" s="23"/>
      <c r="S224"/>
    </row>
    <row r="225" spans="1:21" ht="15.75" thickBot="1" x14ac:dyDescent="0.3">
      <c r="A225" s="38" t="s">
        <v>182</v>
      </c>
      <c r="B225" s="60">
        <f>F225-G225</f>
        <v>0</v>
      </c>
      <c r="C225" s="55"/>
      <c r="D225" s="49">
        <f>B225*C225/100</f>
        <v>0</v>
      </c>
      <c r="E225" s="49">
        <f>Parametrit!$B$4-2025</f>
        <v>-1</v>
      </c>
      <c r="F225" s="55"/>
      <c r="G225" s="55"/>
      <c r="H225" s="104" t="str">
        <f>IF('Investoinnit ennen 2024'!G225&gt;0,'Investoinnit ennen 2024'!G225,"")</f>
        <v/>
      </c>
      <c r="I225" s="57">
        <f>IF(N225="",(D225*(M225+O225))/1000,(D225*(N225+P225))/1000)</f>
        <v>0</v>
      </c>
      <c r="J225" s="49">
        <f>IF(D225=0,0,I225*(1-E225/H225))</f>
        <v>0</v>
      </c>
      <c r="K225" s="49">
        <f>IF(I225=0,0,I225/H225)</f>
        <v>0</v>
      </c>
      <c r="L225" s="49">
        <f>IF(N225="",(F225*(C225/100)*(M225+O225))/1000,(F225*(C225/100)*(N225+P225)/1000))</f>
        <v>0</v>
      </c>
      <c r="M225" s="50" cm="1">
        <f t="array" ref="M225">ROUND('Investoinnit ennen 2024'!K225*(Parametrit!$B$9/Parametrit!$B$7),_xlfn.IFS('2024'!U225=100,-2,'2024'!U225=10,-1))</f>
        <v>0</v>
      </c>
      <c r="N225" s="50"/>
      <c r="O225" s="49"/>
      <c r="P225" s="49"/>
      <c r="Q225" s="52">
        <v>35</v>
      </c>
      <c r="R225" s="52">
        <v>50</v>
      </c>
      <c r="S225" s="31" t="str">
        <f>IF(AND(B225&gt;0,C225=""),"Ilmoita tuella rahoitettu osuus",IF(C225&gt;100,"Tuella rahoitettu osuus ei voi olla yli 100",IF(AND(B225&gt;0,H225=""),"Pitoaika puuttuu",IF(E225&gt;H225,"Keski-ikä ei voi olla suurempi kuin pitoaika",IF(AND(B225&gt;0,E225=""),"Keski-ikä puuttuu",IF(AND(B225&gt;0,OR(H225&lt;Q225,H225&gt;R225)),"Syötetty pitoaika ei ole pitoaikavälin sisällä","OK"))))))</f>
        <v>OK</v>
      </c>
      <c r="U225">
        <v>100</v>
      </c>
    </row>
    <row r="226" spans="1:21" ht="15.75" thickBot="1" x14ac:dyDescent="0.3">
      <c r="A226" s="38" t="s">
        <v>183</v>
      </c>
      <c r="B226" s="60">
        <f>F226-G226</f>
        <v>0</v>
      </c>
      <c r="C226" s="55"/>
      <c r="D226" s="49">
        <f>B226*C226/100</f>
        <v>0</v>
      </c>
      <c r="E226" s="49">
        <f>Parametrit!$B$4-2025</f>
        <v>-1</v>
      </c>
      <c r="F226" s="55"/>
      <c r="G226" s="55"/>
      <c r="H226" s="104" t="str">
        <f>IF('Investoinnit ennen 2024'!G226&gt;0,'Investoinnit ennen 2024'!G226,"")</f>
        <v/>
      </c>
      <c r="I226" s="57">
        <f>IF(N226="",(D226*(M226+O226))/1000,(D226*(N226+P226))/1000)</f>
        <v>0</v>
      </c>
      <c r="J226" s="49">
        <f>IF(D226=0,0,I226*(1-E226/H226))</f>
        <v>0</v>
      </c>
      <c r="K226" s="49">
        <f>IF(I226=0,0,I226/H226)</f>
        <v>0</v>
      </c>
      <c r="L226" s="49">
        <f>IF(N226="",(F226*(C226/100)*(M226+O226))/1000,(F226*(C226/100)*(N226+P226)/1000))</f>
        <v>0</v>
      </c>
      <c r="M226" s="50" cm="1">
        <f t="array" ref="M226">ROUND('Investoinnit ennen 2024'!K226*(Parametrit!$B$9/Parametrit!$B$7),_xlfn.IFS('2024'!U226=100,-2,'2024'!U226=10,-1))</f>
        <v>0</v>
      </c>
      <c r="N226" s="50"/>
      <c r="O226" s="49"/>
      <c r="P226" s="49"/>
      <c r="Q226" s="52">
        <v>35</v>
      </c>
      <c r="R226" s="52">
        <v>50</v>
      </c>
      <c r="S226" s="31" t="str">
        <f>IF(AND(B226&gt;0,C226=""),"Ilmoita tuella rahoitettu osuus",IF(C226&gt;100,"Tuella rahoitettu osuus ei voi olla yli 100",IF(AND(B226&gt;0,H226=""),"Pitoaika puuttuu",IF(E226&gt;H226,"Keski-ikä ei voi olla suurempi kuin pitoaika",IF(AND(B226&gt;0,E226=""),"Keski-ikä puuttuu",IF(AND(B226&gt;0,OR(H226&lt;Q226,H226&gt;R226)),"Syötetty pitoaika ei ole pitoaikavälin sisällä","OK"))))))</f>
        <v>OK</v>
      </c>
      <c r="U226">
        <v>100</v>
      </c>
    </row>
    <row r="227" spans="1:21" ht="15.75" thickBot="1" x14ac:dyDescent="0.3">
      <c r="A227" s="38" t="s">
        <v>184</v>
      </c>
      <c r="B227" s="60">
        <f>F227-G227</f>
        <v>0</v>
      </c>
      <c r="C227" s="55"/>
      <c r="D227" s="49">
        <f>B227*C227/100</f>
        <v>0</v>
      </c>
      <c r="E227" s="49">
        <f>Parametrit!$B$4-2025</f>
        <v>-1</v>
      </c>
      <c r="F227" s="55"/>
      <c r="G227" s="55"/>
      <c r="H227" s="104" t="str">
        <f>IF('Investoinnit ennen 2024'!G227&gt;0,'Investoinnit ennen 2024'!G227,"")</f>
        <v/>
      </c>
      <c r="I227" s="57">
        <f>IF(N227="",(D227*(M227+O227))/1000,(D227*(N227+P227))/1000)</f>
        <v>0</v>
      </c>
      <c r="J227" s="49">
        <f>IF(D227=0,0,I227*(1-E227/H227))</f>
        <v>0</v>
      </c>
      <c r="K227" s="49">
        <f>IF(I227=0,0,I227/H227)</f>
        <v>0</v>
      </c>
      <c r="L227" s="49">
        <f>IF(N227="",(F227*(C227/100)*(M227+O227))/1000,(F227*(C227/100)*(N227+P227)/1000))</f>
        <v>0</v>
      </c>
      <c r="M227" s="50" cm="1">
        <f t="array" ref="M227">ROUND('Investoinnit ennen 2024'!K227*(Parametrit!$B$9/Parametrit!$B$7),_xlfn.IFS('2024'!U227=100,-2,'2024'!U227=10,-1))</f>
        <v>0</v>
      </c>
      <c r="N227" s="50"/>
      <c r="O227" s="49"/>
      <c r="P227" s="49"/>
      <c r="Q227" s="52">
        <v>35</v>
      </c>
      <c r="R227" s="52">
        <v>50</v>
      </c>
      <c r="S227" s="31" t="str">
        <f>IF(AND(B227&gt;0,C227=""),"Ilmoita tuella rahoitettu osuus",IF(C227&gt;100,"Tuella rahoitettu osuus ei voi olla yli 100",IF(AND(B227&gt;0,H227=""),"Pitoaika puuttuu",IF(E227&gt;H227,"Keski-ikä ei voi olla suurempi kuin pitoaika",IF(AND(B227&gt;0,E227=""),"Keski-ikä puuttuu",IF(AND(B227&gt;0,OR(H227&lt;Q227,H227&gt;R227)),"Syötetty pitoaika ei ole pitoaikavälin sisällä","OK"))))))</f>
        <v>OK</v>
      </c>
      <c r="U227">
        <v>100</v>
      </c>
    </row>
    <row r="228" spans="1:21" ht="15.75" thickBot="1" x14ac:dyDescent="0.3">
      <c r="A228" s="38" t="s">
        <v>185</v>
      </c>
      <c r="B228" s="60">
        <f>F228-G228</f>
        <v>0</v>
      </c>
      <c r="C228" s="55"/>
      <c r="D228" s="49">
        <f>B228*C228/100</f>
        <v>0</v>
      </c>
      <c r="E228" s="49">
        <f>Parametrit!$B$4-2025</f>
        <v>-1</v>
      </c>
      <c r="F228" s="55"/>
      <c r="G228" s="55"/>
      <c r="H228" s="104" t="str">
        <f>IF('Investoinnit ennen 2024'!G228&gt;0,'Investoinnit ennen 2024'!G228,"")</f>
        <v/>
      </c>
      <c r="I228" s="57">
        <f>IF(N228="",(D228*(M228+O228))/1000,(D228*(N228+P228))/1000)</f>
        <v>0</v>
      </c>
      <c r="J228" s="49">
        <f>IF(D228=0,0,I228*(1-E228/H228))</f>
        <v>0</v>
      </c>
      <c r="K228" s="49">
        <f>IF(I228=0,0,I228/H228)</f>
        <v>0</v>
      </c>
      <c r="L228" s="49">
        <f>IF(N228="",(F228*(C228/100)*(M228+O228))/1000,(F228*(C228/100)*(N228+P228)/1000))</f>
        <v>0</v>
      </c>
      <c r="M228" s="50" cm="1">
        <f t="array" ref="M228">ROUND('Investoinnit ennen 2024'!K228*(Parametrit!$B$9/Parametrit!$B$7),_xlfn.IFS('2024'!U228=100,-2,'2024'!U228=10,-1))</f>
        <v>0</v>
      </c>
      <c r="N228" s="50"/>
      <c r="O228" s="49"/>
      <c r="P228" s="49"/>
      <c r="Q228" s="52">
        <v>35</v>
      </c>
      <c r="R228" s="52">
        <v>50</v>
      </c>
      <c r="S228" s="31" t="str">
        <f>IF(AND(B228&gt;0,C228=""),"Ilmoita tuella rahoitettu osuus",IF(C228&gt;100,"Tuella rahoitettu osuus ei voi olla yli 100",IF(AND(B228&gt;0,H228=""),"Pitoaika puuttuu",IF(E228&gt;H228,"Keski-ikä ei voi olla suurempi kuin pitoaika",IF(AND(B228&gt;0,E228=""),"Keski-ikä puuttuu",IF(AND(B228&gt;0,OR(H228&lt;Q228,H228&gt;R228)),"Syötetty pitoaika ei ole pitoaikavälin sisällä","OK"))))))</f>
        <v>OK</v>
      </c>
      <c r="U228">
        <v>100</v>
      </c>
    </row>
    <row r="229" spans="1:21" ht="15.75" thickBot="1" x14ac:dyDescent="0.3">
      <c r="A229" s="38" t="s">
        <v>186</v>
      </c>
      <c r="B229" s="60">
        <f>F229-G229</f>
        <v>0</v>
      </c>
      <c r="C229" s="55"/>
      <c r="D229" s="49">
        <f>B229*C229/100</f>
        <v>0</v>
      </c>
      <c r="E229" s="49">
        <f>Parametrit!$B$4-2025</f>
        <v>-1</v>
      </c>
      <c r="F229" s="55"/>
      <c r="G229" s="55"/>
      <c r="H229" s="104" t="str">
        <f>IF('Investoinnit ennen 2024'!G229&gt;0,'Investoinnit ennen 2024'!G229,"")</f>
        <v/>
      </c>
      <c r="I229" s="57">
        <f>IF(N229="",(D229*(M229+O229))/1000,(D229*(N229+P229))/1000)</f>
        <v>0</v>
      </c>
      <c r="J229" s="49">
        <f>IF(D229=0,0,I229*(1-E229/H229))</f>
        <v>0</v>
      </c>
      <c r="K229" s="49">
        <f>IF(I229=0,0,I229/H229)</f>
        <v>0</v>
      </c>
      <c r="L229" s="49">
        <f>IF(N229="",(F229*(C229/100)*(M229+O229))/1000,(F229*(C229/100)*(N229+P229)/1000))</f>
        <v>0</v>
      </c>
      <c r="M229" s="50" cm="1">
        <f t="array" ref="M229">ROUND('Investoinnit ennen 2024'!K229*(Parametrit!$B$9/Parametrit!$B$7),_xlfn.IFS('2024'!U229=100,-2,'2024'!U229=10,-1))</f>
        <v>0</v>
      </c>
      <c r="N229" s="50"/>
      <c r="O229" s="49"/>
      <c r="P229" s="49"/>
      <c r="Q229" s="52">
        <v>35</v>
      </c>
      <c r="R229" s="52">
        <v>50</v>
      </c>
      <c r="S229" s="31" t="str">
        <f>IF(AND(B229&gt;0,C229=""),"Ilmoita tuella rahoitettu osuus",IF(C229&gt;100,"Tuella rahoitettu osuus ei voi olla yli 100",IF(AND(B229&gt;0,H229=""),"Pitoaika puuttuu",IF(E229&gt;H229,"Keski-ikä ei voi olla suurempi kuin pitoaika",IF(AND(B229&gt;0,E229=""),"Keski-ikä puuttuu",IF(AND(B229&gt;0,OR(H229&lt;Q229,H229&gt;R229)),"Syötetty pitoaika ei ole pitoaikavälin sisällä","OK"))))))</f>
        <v>OK</v>
      </c>
      <c r="U229">
        <v>100</v>
      </c>
    </row>
    <row r="230" spans="1:21" ht="15.75" thickBot="1" x14ac:dyDescent="0.3">
      <c r="A230" s="4" t="s">
        <v>187</v>
      </c>
      <c r="B230" s="30"/>
      <c r="C230" s="101"/>
      <c r="D230" s="32"/>
      <c r="E230" s="32"/>
      <c r="F230" s="101"/>
      <c r="G230" s="101"/>
      <c r="H230" s="105"/>
      <c r="I230" s="32"/>
      <c r="J230" s="32"/>
      <c r="K230" s="32"/>
      <c r="L230" s="32"/>
      <c r="M230" s="23"/>
      <c r="N230" s="23"/>
      <c r="O230" s="22"/>
      <c r="P230" s="22"/>
      <c r="Q230" s="23"/>
      <c r="R230" s="23"/>
      <c r="S230"/>
    </row>
    <row r="231" spans="1:21" ht="15.75" thickBot="1" x14ac:dyDescent="0.3">
      <c r="A231" s="38" t="s">
        <v>188</v>
      </c>
      <c r="B231" s="60">
        <f>F231-G231</f>
        <v>0</v>
      </c>
      <c r="C231" s="55"/>
      <c r="D231" s="49">
        <f>B231*C231/100</f>
        <v>0</v>
      </c>
      <c r="E231" s="49">
        <f>Parametrit!$B$4-2025</f>
        <v>-1</v>
      </c>
      <c r="F231" s="55"/>
      <c r="G231" s="55"/>
      <c r="H231" s="104" t="str">
        <f>IF('Investoinnit ennen 2024'!G231&gt;0,'Investoinnit ennen 2024'!G231,"")</f>
        <v/>
      </c>
      <c r="I231" s="57">
        <f>IF(N231="",(D231*(M231+O231))/1000,(D231*(N231+P231))/1000)</f>
        <v>0</v>
      </c>
      <c r="J231" s="49">
        <f>IF(D231=0,0,I231*(1-E231/H231))</f>
        <v>0</v>
      </c>
      <c r="K231" s="49">
        <f>IF(I231=0,0,I231/H231)</f>
        <v>0</v>
      </c>
      <c r="L231" s="49">
        <f>IF(N231="",(F231*(C231/100)*(M231+O231))/1000,(F231*(C231/100)*(N231+P231)/1000))</f>
        <v>0</v>
      </c>
      <c r="M231" s="50" cm="1">
        <f t="array" ref="M231">ROUND('Investoinnit ennen 2024'!K231*(Parametrit!$B$9/Parametrit!$B$7),_xlfn.IFS('2024'!U231=100,-2,'2024'!U231=10,-1))</f>
        <v>0</v>
      </c>
      <c r="N231" s="50"/>
      <c r="O231" s="49"/>
      <c r="P231" s="49"/>
      <c r="Q231" s="52">
        <v>30</v>
      </c>
      <c r="R231" s="52">
        <v>40</v>
      </c>
      <c r="S231" s="31" t="str">
        <f>IF(AND(B231&gt;0,C231=""),"Ilmoita tuella rahoitettu osuus",IF(C231&gt;100,"Tuella rahoitettu osuus ei voi olla yli 100",IF(AND(B231&gt;0,H231=""),"Pitoaika puuttuu",IF(E231&gt;H231,"Keski-ikä ei voi olla suurempi kuin pitoaika",IF(AND(B231&gt;0,E231=""),"Keski-ikä puuttuu",IF(AND(B231&gt;0,OR(H231&lt;Q231,H231&gt;R231)),"Syötetty pitoaika ei ole pitoaikavälin sisällä","OK"))))))</f>
        <v>OK</v>
      </c>
      <c r="U231">
        <v>10</v>
      </c>
    </row>
    <row r="232" spans="1:21" ht="15.75" thickBot="1" x14ac:dyDescent="0.3">
      <c r="A232" s="38" t="s">
        <v>189</v>
      </c>
      <c r="B232" s="60">
        <f>F232-G232</f>
        <v>0</v>
      </c>
      <c r="C232" s="55"/>
      <c r="D232" s="49">
        <f>B232*C232/100</f>
        <v>0</v>
      </c>
      <c r="E232" s="49">
        <f>Parametrit!$B$4-2025</f>
        <v>-1</v>
      </c>
      <c r="F232" s="55"/>
      <c r="G232" s="55"/>
      <c r="H232" s="104" t="str">
        <f>IF('Investoinnit ennen 2024'!G232&gt;0,'Investoinnit ennen 2024'!G232,"")</f>
        <v/>
      </c>
      <c r="I232" s="57">
        <f>IF(N232="",(D232*(M232+O232))/1000,(D232*(N232+P232))/1000)</f>
        <v>0</v>
      </c>
      <c r="J232" s="49">
        <f>IF(D232=0,0,I232*(1-E232/H232))</f>
        <v>0</v>
      </c>
      <c r="K232" s="49">
        <f>IF(I232=0,0,I232/H232)</f>
        <v>0</v>
      </c>
      <c r="L232" s="49">
        <f>IF(N232="",(F232*(C232/100)*(M232+O232))/1000,(F232*(C232/100)*(N232+P232)/1000))</f>
        <v>0</v>
      </c>
      <c r="M232" s="50" cm="1">
        <f t="array" ref="M232">ROUND('Investoinnit ennen 2024'!K232*(Parametrit!$B$9/Parametrit!$B$7),_xlfn.IFS('2024'!U232=100,-2,'2024'!U232=10,-1))</f>
        <v>0</v>
      </c>
      <c r="N232" s="50"/>
      <c r="O232" s="49"/>
      <c r="P232" s="49"/>
      <c r="Q232" s="52">
        <v>20</v>
      </c>
      <c r="R232" s="52">
        <v>35</v>
      </c>
      <c r="S232" s="31" t="str">
        <f>IF(AND(B232&gt;0,C232=""),"Ilmoita tuella rahoitettu osuus",IF(C232&gt;100,"Tuella rahoitettu osuus ei voi olla yli 100",IF(AND(B232&gt;0,H232=""),"Pitoaika puuttuu",IF(E232&gt;H232,"Keski-ikä ei voi olla suurempi kuin pitoaika",IF(AND(B232&gt;0,E232=""),"Keski-ikä puuttuu",IF(AND(B232&gt;0,OR(H232&lt;Q232,H232&gt;R232)),"Syötetty pitoaika ei ole pitoaikavälin sisällä","OK"))))))</f>
        <v>OK</v>
      </c>
      <c r="U232">
        <v>10</v>
      </c>
    </row>
    <row r="233" spans="1:21" ht="15.75" thickBot="1" x14ac:dyDescent="0.3">
      <c r="A233" s="38" t="s">
        <v>190</v>
      </c>
      <c r="B233" s="60">
        <f>F233-G233</f>
        <v>0</v>
      </c>
      <c r="C233" s="55"/>
      <c r="D233" s="49">
        <f>B233*C233/100</f>
        <v>0</v>
      </c>
      <c r="E233" s="49">
        <f>Parametrit!$B$4-2025</f>
        <v>-1</v>
      </c>
      <c r="F233" s="55"/>
      <c r="G233" s="55"/>
      <c r="H233" s="104" t="str">
        <f>IF('Investoinnit ennen 2024'!G233&gt;0,'Investoinnit ennen 2024'!G233,"")</f>
        <v/>
      </c>
      <c r="I233" s="57">
        <f>IF(N233="",(D233*(M233+O233))/1000,(D233*(N233+P233))/1000)</f>
        <v>0</v>
      </c>
      <c r="J233" s="49">
        <f>IF(D233=0,0,I233*(1-E233/H233))</f>
        <v>0</v>
      </c>
      <c r="K233" s="49">
        <f>IF(I233=0,0,I233/H233)</f>
        <v>0</v>
      </c>
      <c r="L233" s="49">
        <f>IF(N233="",(F233*(C233/100)*(M233+O233))/1000,(F233*(C233/100)*(N233+P233)/1000))</f>
        <v>0</v>
      </c>
      <c r="M233" s="50" cm="1">
        <f t="array" ref="M233">ROUND('Investoinnit ennen 2024'!K233*(Parametrit!$B$9/Parametrit!$B$7),_xlfn.IFS('2024'!U233=100,-2,'2024'!U233=10,-1))</f>
        <v>0</v>
      </c>
      <c r="N233" s="50"/>
      <c r="O233" s="49"/>
      <c r="P233" s="49"/>
      <c r="Q233" s="52">
        <v>15</v>
      </c>
      <c r="R233" s="52">
        <v>30</v>
      </c>
      <c r="S233" s="31" t="str">
        <f>IF(AND(B233&gt;0,C233=""),"Ilmoita tuella rahoitettu osuus",IF(C233&gt;100,"Tuella rahoitettu osuus ei voi olla yli 100",IF(AND(B233&gt;0,H233=""),"Pitoaika puuttuu",IF(E233&gt;H233,"Keski-ikä ei voi olla suurempi kuin pitoaika",IF(AND(B233&gt;0,E233=""),"Keski-ikä puuttuu",IF(AND(B233&gt;0,OR(H233&lt;Q233,H233&gt;R233)),"Syötetty pitoaika ei ole pitoaikavälin sisällä","OK"))))))</f>
        <v>OK</v>
      </c>
      <c r="U233">
        <v>10</v>
      </c>
    </row>
    <row r="234" spans="1:21" ht="15.75" thickBot="1" x14ac:dyDescent="0.3">
      <c r="A234" s="38" t="s">
        <v>42</v>
      </c>
      <c r="B234" s="60">
        <f>F234-G234</f>
        <v>0</v>
      </c>
      <c r="C234" s="55"/>
      <c r="D234" s="49">
        <f>B234*C234/100</f>
        <v>0</v>
      </c>
      <c r="E234" s="49">
        <f>Parametrit!$B$4-2025</f>
        <v>-1</v>
      </c>
      <c r="F234" s="55"/>
      <c r="G234" s="55"/>
      <c r="H234" s="104" t="str">
        <f>IF('Investoinnit ennen 2024'!G234&gt;0,'Investoinnit ennen 2024'!G234,"")</f>
        <v/>
      </c>
      <c r="I234" s="57">
        <f>IF(N234="",(D234*(M234+O234))/1000,(D234*(N234+P234))/1000)</f>
        <v>0</v>
      </c>
      <c r="J234" s="49">
        <f>IF(D234=0,0,I234*(1-E234/H234))</f>
        <v>0</v>
      </c>
      <c r="K234" s="49">
        <f>IF(I234=0,0,I234/H234)</f>
        <v>0</v>
      </c>
      <c r="L234" s="49">
        <f>IF(N234="",(F234*(C234/100)*(M234+O234))/1000,(F234*(C234/100)*(N234+P234)/1000))</f>
        <v>0</v>
      </c>
      <c r="M234" s="50" cm="1">
        <f t="array" ref="M234">ROUND('Investoinnit ennen 2024'!K234*(Parametrit!$B$9/Parametrit!$B$7),_xlfn.IFS('2024'!U234=100,-2,'2024'!U234=10,-1))</f>
        <v>0</v>
      </c>
      <c r="N234" s="50"/>
      <c r="O234" s="49"/>
      <c r="P234" s="49"/>
      <c r="Q234" s="52">
        <v>15</v>
      </c>
      <c r="R234" s="52">
        <v>30</v>
      </c>
      <c r="S234" s="31" t="str">
        <f>IF(AND(B234&gt;0,C234=""),"Ilmoita tuella rahoitettu osuus",IF(C234&gt;100,"Tuella rahoitettu osuus ei voi olla yli 100",IF(AND(B234&gt;0,H234=""),"Pitoaika puuttuu",IF(E234&gt;H234,"Keski-ikä ei voi olla suurempi kuin pitoaika",IF(AND(B234&gt;0,E234=""),"Keski-ikä puuttuu",IF(AND(B234&gt;0,OR(H234&lt;Q234,H234&gt;R234)),"Syötetty pitoaika ei ole pitoaikavälin sisällä","OK"))))))</f>
        <v>OK</v>
      </c>
      <c r="U234">
        <v>10</v>
      </c>
    </row>
    <row r="235" spans="1:21" ht="15.75" thickBot="1" x14ac:dyDescent="0.3">
      <c r="A235" s="10" t="s">
        <v>191</v>
      </c>
      <c r="B235" s="30"/>
      <c r="C235" s="101"/>
      <c r="D235" s="32"/>
      <c r="E235" s="32"/>
      <c r="F235" s="101"/>
      <c r="G235" s="101"/>
      <c r="H235" s="105"/>
      <c r="I235" s="32"/>
      <c r="J235" s="32"/>
      <c r="K235" s="32"/>
      <c r="L235" s="32"/>
      <c r="M235" s="23"/>
      <c r="N235" s="23"/>
      <c r="O235" s="22"/>
      <c r="P235" s="22"/>
      <c r="Q235" s="23"/>
      <c r="R235" s="23"/>
      <c r="S235"/>
    </row>
    <row r="236" spans="1:21" ht="15.75" thickBot="1" x14ac:dyDescent="0.3">
      <c r="A236" s="38" t="s">
        <v>192</v>
      </c>
      <c r="B236" s="60">
        <f>F236-G236</f>
        <v>0</v>
      </c>
      <c r="C236" s="55"/>
      <c r="D236" s="49">
        <f>B236*C236/100</f>
        <v>0</v>
      </c>
      <c r="E236" s="49">
        <f>Parametrit!$B$4-2025</f>
        <v>-1</v>
      </c>
      <c r="F236" s="55"/>
      <c r="G236" s="55"/>
      <c r="H236" s="104" t="str">
        <f>IF('Investoinnit ennen 2024'!G236&gt;0,'Investoinnit ennen 2024'!G236,"")</f>
        <v/>
      </c>
      <c r="I236" s="57">
        <f>IF(N236="",(D236*(M236+O236))/1000,(D236*(N236+P236))/1000)</f>
        <v>0</v>
      </c>
      <c r="J236" s="49">
        <f>IF(D236=0,0,I236*(1-E236/H236))</f>
        <v>0</v>
      </c>
      <c r="K236" s="49">
        <f>IF(I236=0,0,I236/H236)</f>
        <v>0</v>
      </c>
      <c r="L236" s="49">
        <f>IF(N236="",(F236*(C236/100)*(M236+O236))/1000,(F236*(C236/100)*(N236+P236)/1000))</f>
        <v>0</v>
      </c>
      <c r="M236" s="50" cm="1">
        <f t="array" ref="M236">ROUND('Investoinnit ennen 2024'!K236*(Parametrit!$B$9/Parametrit!$B$7),_xlfn.IFS('2024'!U236=100,-2,'2024'!U236=10,-1))</f>
        <v>0</v>
      </c>
      <c r="N236" s="50"/>
      <c r="O236" s="49" cm="1">
        <f t="array" ref="O236">_xlfn.IFS($V$1=2024,'Kaivun hintavaikutus'!$B$4,$V$1=2025,'Kaivun hintavaikutus'!$B$5,$V$1=2026,'Kaivun hintavaikutus'!$B$6,$V$1=2027,'Kaivun hintavaikutus'!$B$7)</f>
        <v>0</v>
      </c>
      <c r="P236" s="49" cm="1">
        <f t="array" ref="P236">_xlfn.IFS($V$1=2024,'Kaivun hintavaikutus'!$C$4,$V$1=2025,'Kaivun hintavaikutus'!$C$5,$V$1=2026,'Kaivun hintavaikutus'!$C$6,$V$1=2027,'Kaivun hintavaikutus'!$C$7)</f>
        <v>0</v>
      </c>
      <c r="Q236" s="52">
        <v>40</v>
      </c>
      <c r="R236" s="52">
        <v>55</v>
      </c>
      <c r="S236" s="31" t="str">
        <f>IF(AND(B236&gt;0,C236=""),"Ilmoita tuella rahoitettu osuus",IF(C236&gt;100,"Tuella rahoitettu osuus ei voi olla yli 100",IF(AND(B236&gt;0,H236=""),"Pitoaika puuttuu",IF(E236&gt;H236,"Keski-ikä ei voi olla suurempi kuin pitoaika",IF(AND(B236&gt;0,E236=""),"Keski-ikä puuttuu",IF(AND(B236&gt;0,OR(H236&lt;Q236,H236&gt;R236)),"Syötetty pitoaika ei ole pitoaikavälin sisällä",IF(AND(B236&gt;0,O236=0),"Syötä kaivun hintavaikutus Kaivun hintavaikutus -välilehdelle","OK")))))))</f>
        <v>OK</v>
      </c>
      <c r="U236">
        <v>100</v>
      </c>
    </row>
    <row r="237" spans="1:21" ht="15.75" thickBot="1" x14ac:dyDescent="0.3">
      <c r="A237" s="11" t="s">
        <v>193</v>
      </c>
      <c r="B237" s="30"/>
      <c r="C237" s="101"/>
      <c r="D237" s="32"/>
      <c r="E237" s="32"/>
      <c r="F237" s="101"/>
      <c r="G237" s="101"/>
      <c r="H237" s="105"/>
      <c r="I237" s="32"/>
      <c r="J237" s="32"/>
      <c r="K237" s="32"/>
      <c r="L237" s="32"/>
      <c r="M237" s="25"/>
      <c r="N237" s="25"/>
      <c r="O237" s="22"/>
      <c r="P237" s="22"/>
      <c r="Q237" s="25"/>
      <c r="R237" s="25"/>
      <c r="S237"/>
    </row>
    <row r="238" spans="1:21" ht="15.75" thickBot="1" x14ac:dyDescent="0.3">
      <c r="A238" s="10" t="s">
        <v>194</v>
      </c>
      <c r="B238" s="30"/>
      <c r="C238" s="101"/>
      <c r="D238" s="32"/>
      <c r="E238" s="32"/>
      <c r="F238" s="101"/>
      <c r="G238" s="101"/>
      <c r="H238" s="105"/>
      <c r="I238" s="32"/>
      <c r="J238" s="32"/>
      <c r="K238" s="32"/>
      <c r="L238" s="32"/>
      <c r="M238" s="23"/>
      <c r="N238" s="23"/>
      <c r="O238" s="22"/>
      <c r="P238" s="22"/>
      <c r="Q238" s="23"/>
      <c r="R238" s="23"/>
      <c r="S238"/>
    </row>
    <row r="239" spans="1:21" ht="15.75" thickBot="1" x14ac:dyDescent="0.3">
      <c r="A239" s="6" t="s">
        <v>195</v>
      </c>
      <c r="B239" s="30"/>
      <c r="C239" s="101"/>
      <c r="D239" s="32"/>
      <c r="E239" s="32"/>
      <c r="F239" s="101"/>
      <c r="G239" s="101"/>
      <c r="H239" s="105"/>
      <c r="M239" s="24"/>
      <c r="N239" s="24"/>
      <c r="O239" s="22"/>
      <c r="P239" s="22"/>
      <c r="Q239" s="24"/>
      <c r="R239" s="24"/>
      <c r="S239"/>
    </row>
    <row r="240" spans="1:21" ht="15.75" thickBot="1" x14ac:dyDescent="0.3">
      <c r="A240" s="38" t="s">
        <v>196</v>
      </c>
      <c r="B240" s="60">
        <f t="shared" ref="B240:B252" si="105">F240-G240</f>
        <v>0</v>
      </c>
      <c r="C240" s="55"/>
      <c r="D240" s="49">
        <f t="shared" ref="D240:D252" si="106">B240*C240/100</f>
        <v>0</v>
      </c>
      <c r="E240" s="49">
        <f>Parametrit!$B$4-2025</f>
        <v>-1</v>
      </c>
      <c r="F240" s="55"/>
      <c r="G240" s="55"/>
      <c r="H240" s="104" t="str">
        <f>IF('Investoinnit ennen 2024'!G240&gt;0,'Investoinnit ennen 2024'!G240,"")</f>
        <v/>
      </c>
      <c r="I240" s="57">
        <f t="shared" ref="I240:I252" si="107">IF(N240="",(D240*(M240+O240))/1000,(D240*(N240+P240))/1000)</f>
        <v>0</v>
      </c>
      <c r="J240" s="49">
        <f t="shared" ref="J240:J252" si="108">IF(D240=0,0,I240*(1-E240/H240))</f>
        <v>0</v>
      </c>
      <c r="K240" s="49">
        <f t="shared" ref="K240:K252" si="109">IF(I240=0,0,I240/H240)</f>
        <v>0</v>
      </c>
      <c r="L240" s="49">
        <f t="shared" ref="L240:L252" si="110">IF(N240="",(F240*(C240/100)*(M240+O240))/1000,(F240*(C240/100)*(N240+P240)/1000))</f>
        <v>0</v>
      </c>
      <c r="M240" s="50" cm="1">
        <f t="array" ref="M240">ROUND('Investoinnit ennen 2024'!K240*(Parametrit!$B$9/Parametrit!$B$7),_xlfn.IFS('2024'!U240=100,-2,'2024'!U240=10,-1))</f>
        <v>0</v>
      </c>
      <c r="N240" s="50"/>
      <c r="O240" s="49"/>
      <c r="P240" s="49"/>
      <c r="Q240" s="52">
        <v>35</v>
      </c>
      <c r="R240" s="52">
        <v>45</v>
      </c>
      <c r="S240" s="31" t="str">
        <f t="shared" ref="S240:S252" si="111">IF(AND(B240&gt;0,C240=""),"Ilmoita tuella rahoitettu osuus",IF(C240&gt;100,"Tuella rahoitettu osuus ei voi olla yli 100",IF(AND(B240&gt;0,H240=""),"Pitoaika puuttuu",IF(E240&gt;H240,"Keski-ikä ei voi olla suurempi kuin pitoaika",IF(AND(B240&gt;0,E240=""),"Keski-ikä puuttuu",IF(AND(B240&gt;0,OR(H240&lt;Q240,H240&gt;R240)),"Syötetty pitoaika ei ole pitoaikavälin sisällä","OK"))))))</f>
        <v>OK</v>
      </c>
      <c r="U240">
        <v>100</v>
      </c>
    </row>
    <row r="241" spans="1:21" ht="15.75" thickBot="1" x14ac:dyDescent="0.3">
      <c r="A241" s="38" t="s">
        <v>197</v>
      </c>
      <c r="B241" s="60">
        <f t="shared" si="105"/>
        <v>0</v>
      </c>
      <c r="C241" s="55"/>
      <c r="D241" s="49">
        <f t="shared" si="106"/>
        <v>0</v>
      </c>
      <c r="E241" s="49">
        <f>Parametrit!$B$4-2025</f>
        <v>-1</v>
      </c>
      <c r="F241" s="55"/>
      <c r="G241" s="55"/>
      <c r="H241" s="104" t="str">
        <f>IF('Investoinnit ennen 2024'!G241&gt;0,'Investoinnit ennen 2024'!G241,"")</f>
        <v/>
      </c>
      <c r="I241" s="57">
        <f t="shared" si="107"/>
        <v>0</v>
      </c>
      <c r="J241" s="49">
        <f t="shared" si="108"/>
        <v>0</v>
      </c>
      <c r="K241" s="49">
        <f t="shared" si="109"/>
        <v>0</v>
      </c>
      <c r="L241" s="49">
        <f t="shared" si="110"/>
        <v>0</v>
      </c>
      <c r="M241" s="50" cm="1">
        <f t="array" ref="M241">ROUND('Investoinnit ennen 2024'!K241*(Parametrit!$B$9/Parametrit!$B$7),_xlfn.IFS('2024'!U241=100,-2,'2024'!U241=10,-1))</f>
        <v>0</v>
      </c>
      <c r="N241" s="50"/>
      <c r="O241" s="49"/>
      <c r="P241" s="49"/>
      <c r="Q241" s="52">
        <v>35</v>
      </c>
      <c r="R241" s="52">
        <v>45</v>
      </c>
      <c r="S241" s="31" t="str">
        <f t="shared" si="111"/>
        <v>OK</v>
      </c>
      <c r="U241">
        <v>100</v>
      </c>
    </row>
    <row r="242" spans="1:21" ht="15.75" thickBot="1" x14ac:dyDescent="0.3">
      <c r="A242" s="38" t="s">
        <v>198</v>
      </c>
      <c r="B242" s="60">
        <f t="shared" si="105"/>
        <v>0</v>
      </c>
      <c r="C242" s="55"/>
      <c r="D242" s="49">
        <f t="shared" si="106"/>
        <v>0</v>
      </c>
      <c r="E242" s="49">
        <f>Parametrit!$B$4-2025</f>
        <v>-1</v>
      </c>
      <c r="F242" s="55"/>
      <c r="G242" s="55"/>
      <c r="H242" s="104" t="str">
        <f>IF('Investoinnit ennen 2024'!G242&gt;0,'Investoinnit ennen 2024'!G242,"")</f>
        <v/>
      </c>
      <c r="I242" s="57">
        <f t="shared" si="107"/>
        <v>0</v>
      </c>
      <c r="J242" s="49">
        <f t="shared" si="108"/>
        <v>0</v>
      </c>
      <c r="K242" s="49">
        <f t="shared" si="109"/>
        <v>0</v>
      </c>
      <c r="L242" s="49">
        <f t="shared" si="110"/>
        <v>0</v>
      </c>
      <c r="M242" s="50" cm="1">
        <f t="array" ref="M242">ROUND('Investoinnit ennen 2024'!K242*(Parametrit!$B$9/Parametrit!$B$7),_xlfn.IFS('2024'!U242=100,-2,'2024'!U242=10,-1))</f>
        <v>0</v>
      </c>
      <c r="N242" s="50"/>
      <c r="O242" s="49"/>
      <c r="P242" s="49"/>
      <c r="Q242" s="52">
        <v>35</v>
      </c>
      <c r="R242" s="52">
        <v>45</v>
      </c>
      <c r="S242" s="31" t="str">
        <f t="shared" si="111"/>
        <v>OK</v>
      </c>
      <c r="U242">
        <v>100</v>
      </c>
    </row>
    <row r="243" spans="1:21" ht="15.75" thickBot="1" x14ac:dyDescent="0.3">
      <c r="A243" s="38" t="s">
        <v>199</v>
      </c>
      <c r="B243" s="60">
        <f t="shared" si="105"/>
        <v>0</v>
      </c>
      <c r="C243" s="55"/>
      <c r="D243" s="49">
        <f t="shared" si="106"/>
        <v>0</v>
      </c>
      <c r="E243" s="49">
        <f>Parametrit!$B$4-2025</f>
        <v>-1</v>
      </c>
      <c r="F243" s="55"/>
      <c r="G243" s="55"/>
      <c r="H243" s="104" t="str">
        <f>IF('Investoinnit ennen 2024'!G243&gt;0,'Investoinnit ennen 2024'!G243,"")</f>
        <v/>
      </c>
      <c r="I243" s="57">
        <f t="shared" si="107"/>
        <v>0</v>
      </c>
      <c r="J243" s="49">
        <f t="shared" si="108"/>
        <v>0</v>
      </c>
      <c r="K243" s="49">
        <f t="shared" si="109"/>
        <v>0</v>
      </c>
      <c r="L243" s="49">
        <f t="shared" si="110"/>
        <v>0</v>
      </c>
      <c r="M243" s="50" cm="1">
        <f t="array" ref="M243">ROUND('Investoinnit ennen 2024'!K243*(Parametrit!$B$9/Parametrit!$B$7),_xlfn.IFS('2024'!U243=100,-2,'2024'!U243=10,-1))</f>
        <v>0</v>
      </c>
      <c r="N243" s="50"/>
      <c r="O243" s="49"/>
      <c r="P243" s="49"/>
      <c r="Q243" s="52">
        <v>35</v>
      </c>
      <c r="R243" s="52">
        <v>45</v>
      </c>
      <c r="S243" s="31" t="str">
        <f t="shared" si="111"/>
        <v>OK</v>
      </c>
      <c r="U243">
        <v>100</v>
      </c>
    </row>
    <row r="244" spans="1:21" ht="15.75" thickBot="1" x14ac:dyDescent="0.3">
      <c r="A244" s="38" t="s">
        <v>200</v>
      </c>
      <c r="B244" s="60">
        <f t="shared" si="105"/>
        <v>0</v>
      </c>
      <c r="C244" s="55"/>
      <c r="D244" s="49">
        <f t="shared" si="106"/>
        <v>0</v>
      </c>
      <c r="E244" s="49">
        <f>Parametrit!$B$4-2025</f>
        <v>-1</v>
      </c>
      <c r="F244" s="55"/>
      <c r="G244" s="55"/>
      <c r="H244" s="104" t="str">
        <f>IF('Investoinnit ennen 2024'!G244&gt;0,'Investoinnit ennen 2024'!G244,"")</f>
        <v/>
      </c>
      <c r="I244" s="57">
        <f t="shared" si="107"/>
        <v>0</v>
      </c>
      <c r="J244" s="49">
        <f t="shared" si="108"/>
        <v>0</v>
      </c>
      <c r="K244" s="49">
        <f t="shared" si="109"/>
        <v>0</v>
      </c>
      <c r="L244" s="49">
        <f t="shared" si="110"/>
        <v>0</v>
      </c>
      <c r="M244" s="50" cm="1">
        <f t="array" ref="M244">ROUND('Investoinnit ennen 2024'!K244*(Parametrit!$B$9/Parametrit!$B$7),_xlfn.IFS('2024'!U244=100,-2,'2024'!U244=10,-1))</f>
        <v>0</v>
      </c>
      <c r="N244" s="50"/>
      <c r="O244" s="49"/>
      <c r="P244" s="49"/>
      <c r="Q244" s="52">
        <v>35</v>
      </c>
      <c r="R244" s="52">
        <v>45</v>
      </c>
      <c r="S244" s="31" t="str">
        <f t="shared" si="111"/>
        <v>OK</v>
      </c>
      <c r="U244">
        <v>100</v>
      </c>
    </row>
    <row r="245" spans="1:21" ht="15.75" thickBot="1" x14ac:dyDescent="0.3">
      <c r="A245" s="38" t="s">
        <v>201</v>
      </c>
      <c r="B245" s="60">
        <f t="shared" si="105"/>
        <v>0</v>
      </c>
      <c r="C245" s="55"/>
      <c r="D245" s="49">
        <f t="shared" si="106"/>
        <v>0</v>
      </c>
      <c r="E245" s="49">
        <f>Parametrit!$B$4-2025</f>
        <v>-1</v>
      </c>
      <c r="F245" s="55"/>
      <c r="G245" s="55"/>
      <c r="H245" s="104" t="str">
        <f>IF('Investoinnit ennen 2024'!G245&gt;0,'Investoinnit ennen 2024'!G245,"")</f>
        <v/>
      </c>
      <c r="I245" s="57">
        <f t="shared" si="107"/>
        <v>0</v>
      </c>
      <c r="J245" s="49">
        <f t="shared" si="108"/>
        <v>0</v>
      </c>
      <c r="K245" s="49">
        <f t="shared" si="109"/>
        <v>0</v>
      </c>
      <c r="L245" s="49">
        <f t="shared" si="110"/>
        <v>0</v>
      </c>
      <c r="M245" s="50" cm="1">
        <f t="array" ref="M245">ROUND('Investoinnit ennen 2024'!K245*(Parametrit!$B$9/Parametrit!$B$7),_xlfn.IFS('2024'!U245=100,-2,'2024'!U245=10,-1))</f>
        <v>0</v>
      </c>
      <c r="N245" s="50"/>
      <c r="O245" s="49"/>
      <c r="P245" s="49"/>
      <c r="Q245" s="52">
        <v>35</v>
      </c>
      <c r="R245" s="52">
        <v>45</v>
      </c>
      <c r="S245" s="31" t="str">
        <f t="shared" si="111"/>
        <v>OK</v>
      </c>
      <c r="U245">
        <v>100</v>
      </c>
    </row>
    <row r="246" spans="1:21" ht="15.75" thickBot="1" x14ac:dyDescent="0.3">
      <c r="A246" s="38" t="s">
        <v>202</v>
      </c>
      <c r="B246" s="60">
        <f t="shared" si="105"/>
        <v>0</v>
      </c>
      <c r="C246" s="55"/>
      <c r="D246" s="49">
        <f t="shared" si="106"/>
        <v>0</v>
      </c>
      <c r="E246" s="49">
        <f>Parametrit!$B$4-2025</f>
        <v>-1</v>
      </c>
      <c r="F246" s="55"/>
      <c r="G246" s="55"/>
      <c r="H246" s="104" t="str">
        <f>IF('Investoinnit ennen 2024'!G246&gt;0,'Investoinnit ennen 2024'!G246,"")</f>
        <v/>
      </c>
      <c r="I246" s="57">
        <f t="shared" si="107"/>
        <v>0</v>
      </c>
      <c r="J246" s="49">
        <f t="shared" si="108"/>
        <v>0</v>
      </c>
      <c r="K246" s="49">
        <f t="shared" si="109"/>
        <v>0</v>
      </c>
      <c r="L246" s="49">
        <f t="shared" si="110"/>
        <v>0</v>
      </c>
      <c r="M246" s="50" cm="1">
        <f t="array" ref="M246">ROUND('Investoinnit ennen 2024'!K246*(Parametrit!$B$9/Parametrit!$B$7),_xlfn.IFS('2024'!U246=100,-2,'2024'!U246=10,-1))</f>
        <v>0</v>
      </c>
      <c r="N246" s="50"/>
      <c r="O246" s="49"/>
      <c r="P246" s="49"/>
      <c r="Q246" s="52">
        <v>35</v>
      </c>
      <c r="R246" s="52">
        <v>45</v>
      </c>
      <c r="S246" s="31" t="str">
        <f t="shared" si="111"/>
        <v>OK</v>
      </c>
      <c r="U246">
        <v>100</v>
      </c>
    </row>
    <row r="247" spans="1:21" ht="15.75" thickBot="1" x14ac:dyDescent="0.3">
      <c r="A247" s="38" t="s">
        <v>203</v>
      </c>
      <c r="B247" s="60">
        <f t="shared" si="105"/>
        <v>0</v>
      </c>
      <c r="C247" s="55"/>
      <c r="D247" s="49">
        <f t="shared" si="106"/>
        <v>0</v>
      </c>
      <c r="E247" s="49">
        <f>Parametrit!$B$4-2025</f>
        <v>-1</v>
      </c>
      <c r="F247" s="55"/>
      <c r="G247" s="55"/>
      <c r="H247" s="104" t="str">
        <f>IF('Investoinnit ennen 2024'!G247&gt;0,'Investoinnit ennen 2024'!G247,"")</f>
        <v/>
      </c>
      <c r="I247" s="57">
        <f t="shared" si="107"/>
        <v>0</v>
      </c>
      <c r="J247" s="49">
        <f t="shared" si="108"/>
        <v>0</v>
      </c>
      <c r="K247" s="49">
        <f t="shared" si="109"/>
        <v>0</v>
      </c>
      <c r="L247" s="49">
        <f t="shared" si="110"/>
        <v>0</v>
      </c>
      <c r="M247" s="50" cm="1">
        <f t="array" ref="M247">ROUND('Investoinnit ennen 2024'!K247*(Parametrit!$B$9/Parametrit!$B$7),_xlfn.IFS('2024'!U247=100,-2,'2024'!U247=10,-1))</f>
        <v>0</v>
      </c>
      <c r="N247" s="50"/>
      <c r="O247" s="49"/>
      <c r="P247" s="49"/>
      <c r="Q247" s="52">
        <v>35</v>
      </c>
      <c r="R247" s="52">
        <v>45</v>
      </c>
      <c r="S247" s="31" t="str">
        <f t="shared" si="111"/>
        <v>OK</v>
      </c>
      <c r="U247">
        <v>100</v>
      </c>
    </row>
    <row r="248" spans="1:21" ht="15.75" thickBot="1" x14ac:dyDescent="0.3">
      <c r="A248" s="38" t="s">
        <v>204</v>
      </c>
      <c r="B248" s="60">
        <f t="shared" si="105"/>
        <v>0</v>
      </c>
      <c r="C248" s="55"/>
      <c r="D248" s="49">
        <f t="shared" si="106"/>
        <v>0</v>
      </c>
      <c r="E248" s="49">
        <f>Parametrit!$B$4-2025</f>
        <v>-1</v>
      </c>
      <c r="F248" s="55"/>
      <c r="G248" s="55"/>
      <c r="H248" s="104" t="str">
        <f>IF('Investoinnit ennen 2024'!G248&gt;0,'Investoinnit ennen 2024'!G248,"")</f>
        <v/>
      </c>
      <c r="I248" s="57">
        <f t="shared" si="107"/>
        <v>0</v>
      </c>
      <c r="J248" s="49">
        <f t="shared" si="108"/>
        <v>0</v>
      </c>
      <c r="K248" s="49">
        <f t="shared" si="109"/>
        <v>0</v>
      </c>
      <c r="L248" s="49">
        <f t="shared" si="110"/>
        <v>0</v>
      </c>
      <c r="M248" s="50" cm="1">
        <f t="array" ref="M248">ROUND('Investoinnit ennen 2024'!K248*(Parametrit!$B$9/Parametrit!$B$7),_xlfn.IFS('2024'!U248=100,-2,'2024'!U248=10,-1))</f>
        <v>0</v>
      </c>
      <c r="N248" s="50"/>
      <c r="O248" s="49"/>
      <c r="P248" s="49"/>
      <c r="Q248" s="52">
        <v>35</v>
      </c>
      <c r="R248" s="52">
        <v>45</v>
      </c>
      <c r="S248" s="31" t="str">
        <f t="shared" si="111"/>
        <v>OK</v>
      </c>
      <c r="U248">
        <v>100</v>
      </c>
    </row>
    <row r="249" spans="1:21" ht="15.75" thickBot="1" x14ac:dyDescent="0.3">
      <c r="A249" s="38" t="s">
        <v>205</v>
      </c>
      <c r="B249" s="60">
        <f t="shared" si="105"/>
        <v>0</v>
      </c>
      <c r="C249" s="55"/>
      <c r="D249" s="49">
        <f t="shared" si="106"/>
        <v>0</v>
      </c>
      <c r="E249" s="49">
        <f>Parametrit!$B$4-2025</f>
        <v>-1</v>
      </c>
      <c r="F249" s="55"/>
      <c r="G249" s="55"/>
      <c r="H249" s="104" t="str">
        <f>IF('Investoinnit ennen 2024'!G249&gt;0,'Investoinnit ennen 2024'!G249,"")</f>
        <v/>
      </c>
      <c r="I249" s="57">
        <f t="shared" si="107"/>
        <v>0</v>
      </c>
      <c r="J249" s="49">
        <f t="shared" si="108"/>
        <v>0</v>
      </c>
      <c r="K249" s="49">
        <f t="shared" si="109"/>
        <v>0</v>
      </c>
      <c r="L249" s="49">
        <f t="shared" si="110"/>
        <v>0</v>
      </c>
      <c r="M249" s="50" cm="1">
        <f t="array" ref="M249">ROUND('Investoinnit ennen 2024'!K249*(Parametrit!$B$9/Parametrit!$B$7),_xlfn.IFS('2024'!U249=100,-2,'2024'!U249=10,-1))</f>
        <v>0</v>
      </c>
      <c r="N249" s="50"/>
      <c r="O249" s="49"/>
      <c r="P249" s="49"/>
      <c r="Q249" s="52">
        <v>35</v>
      </c>
      <c r="R249" s="52">
        <v>45</v>
      </c>
      <c r="S249" s="31" t="str">
        <f t="shared" si="111"/>
        <v>OK</v>
      </c>
      <c r="U249">
        <v>100</v>
      </c>
    </row>
    <row r="250" spans="1:21" ht="15.75" thickBot="1" x14ac:dyDescent="0.3">
      <c r="A250" s="38" t="s">
        <v>206</v>
      </c>
      <c r="B250" s="60">
        <f t="shared" si="105"/>
        <v>0</v>
      </c>
      <c r="C250" s="55"/>
      <c r="D250" s="49">
        <f t="shared" si="106"/>
        <v>0</v>
      </c>
      <c r="E250" s="49">
        <f>Parametrit!$B$4-2025</f>
        <v>-1</v>
      </c>
      <c r="F250" s="55"/>
      <c r="G250" s="55"/>
      <c r="H250" s="104" t="str">
        <f>IF('Investoinnit ennen 2024'!G250&gt;0,'Investoinnit ennen 2024'!G250,"")</f>
        <v/>
      </c>
      <c r="I250" s="57">
        <f t="shared" si="107"/>
        <v>0</v>
      </c>
      <c r="J250" s="49">
        <f t="shared" si="108"/>
        <v>0</v>
      </c>
      <c r="K250" s="49">
        <f t="shared" si="109"/>
        <v>0</v>
      </c>
      <c r="L250" s="49">
        <f t="shared" si="110"/>
        <v>0</v>
      </c>
      <c r="M250" s="50" cm="1">
        <f t="array" ref="M250">ROUND('Investoinnit ennen 2024'!K250*(Parametrit!$B$9/Parametrit!$B$7),_xlfn.IFS('2024'!U250=100,-2,'2024'!U250=10,-1))</f>
        <v>0</v>
      </c>
      <c r="N250" s="50"/>
      <c r="O250" s="49"/>
      <c r="P250" s="49"/>
      <c r="Q250" s="52">
        <v>35</v>
      </c>
      <c r="R250" s="52">
        <v>45</v>
      </c>
      <c r="S250" s="31" t="str">
        <f t="shared" si="111"/>
        <v>OK</v>
      </c>
      <c r="U250">
        <v>100</v>
      </c>
    </row>
    <row r="251" spans="1:21" ht="15.75" thickBot="1" x14ac:dyDescent="0.3">
      <c r="A251" s="38" t="s">
        <v>207</v>
      </c>
      <c r="B251" s="60">
        <f t="shared" si="105"/>
        <v>0</v>
      </c>
      <c r="C251" s="55"/>
      <c r="D251" s="49">
        <f t="shared" si="106"/>
        <v>0</v>
      </c>
      <c r="E251" s="49">
        <f>Parametrit!$B$4-2025</f>
        <v>-1</v>
      </c>
      <c r="F251" s="55"/>
      <c r="G251" s="55"/>
      <c r="H251" s="104" t="str">
        <f>IF('Investoinnit ennen 2024'!G251&gt;0,'Investoinnit ennen 2024'!G251,"")</f>
        <v/>
      </c>
      <c r="I251" s="57">
        <f t="shared" si="107"/>
        <v>0</v>
      </c>
      <c r="J251" s="49">
        <f t="shared" si="108"/>
        <v>0</v>
      </c>
      <c r="K251" s="49">
        <f t="shared" si="109"/>
        <v>0</v>
      </c>
      <c r="L251" s="49">
        <f t="shared" si="110"/>
        <v>0</v>
      </c>
      <c r="M251" s="50" cm="1">
        <f t="array" ref="M251">ROUND('Investoinnit ennen 2024'!K251*(Parametrit!$B$9/Parametrit!$B$7),_xlfn.IFS('2024'!U251=100,-2,'2024'!U251=10,-1))</f>
        <v>0</v>
      </c>
      <c r="N251" s="50"/>
      <c r="O251" s="49"/>
      <c r="P251" s="49"/>
      <c r="Q251" s="52">
        <v>35</v>
      </c>
      <c r="R251" s="52">
        <v>45</v>
      </c>
      <c r="S251" s="31" t="str">
        <f t="shared" si="111"/>
        <v>OK</v>
      </c>
      <c r="U251">
        <v>100</v>
      </c>
    </row>
    <row r="252" spans="1:21" ht="15.75" thickBot="1" x14ac:dyDescent="0.3">
      <c r="A252" s="38" t="s">
        <v>208</v>
      </c>
      <c r="B252" s="60">
        <f t="shared" si="105"/>
        <v>0</v>
      </c>
      <c r="C252" s="55"/>
      <c r="D252" s="49">
        <f t="shared" si="106"/>
        <v>0</v>
      </c>
      <c r="E252" s="49">
        <f>Parametrit!$B$4-2025</f>
        <v>-1</v>
      </c>
      <c r="F252" s="55"/>
      <c r="G252" s="55"/>
      <c r="H252" s="104" t="str">
        <f>IF('Investoinnit ennen 2024'!G252&gt;0,'Investoinnit ennen 2024'!G252,"")</f>
        <v/>
      </c>
      <c r="I252" s="57">
        <f t="shared" si="107"/>
        <v>0</v>
      </c>
      <c r="J252" s="49">
        <f t="shared" si="108"/>
        <v>0</v>
      </c>
      <c r="K252" s="49">
        <f t="shared" si="109"/>
        <v>0</v>
      </c>
      <c r="L252" s="49">
        <f t="shared" si="110"/>
        <v>0</v>
      </c>
      <c r="M252" s="50" cm="1">
        <f t="array" ref="M252">ROUND('Investoinnit ennen 2024'!K252*(Parametrit!$B$9/Parametrit!$B$7),_xlfn.IFS('2024'!U252=100,-2,'2024'!U252=10,-1))</f>
        <v>0</v>
      </c>
      <c r="N252" s="50"/>
      <c r="O252" s="49"/>
      <c r="P252" s="49"/>
      <c r="Q252" s="52">
        <v>35</v>
      </c>
      <c r="R252" s="52">
        <v>45</v>
      </c>
      <c r="S252" s="31" t="str">
        <f t="shared" si="111"/>
        <v>OK</v>
      </c>
      <c r="U252">
        <v>100</v>
      </c>
    </row>
    <row r="253" spans="1:21" ht="15.75" thickBot="1" x14ac:dyDescent="0.3">
      <c r="A253" s="6" t="s">
        <v>209</v>
      </c>
      <c r="B253" s="30"/>
      <c r="C253" s="101"/>
      <c r="D253" s="32"/>
      <c r="E253" s="32"/>
      <c r="F253" s="101"/>
      <c r="G253" s="101"/>
      <c r="H253" s="105"/>
      <c r="I253" s="32"/>
      <c r="J253" s="32"/>
      <c r="K253" s="32"/>
      <c r="L253" s="32"/>
      <c r="M253" s="24"/>
      <c r="N253" s="24"/>
      <c r="O253" s="22"/>
      <c r="P253" s="22"/>
      <c r="Q253" s="24"/>
      <c r="R253" s="24"/>
      <c r="S253"/>
    </row>
    <row r="254" spans="1:21" ht="15.75" thickBot="1" x14ac:dyDescent="0.3">
      <c r="A254" s="38" t="s">
        <v>196</v>
      </c>
      <c r="B254" s="60">
        <f t="shared" ref="B254:B266" si="112">F254-G254</f>
        <v>0</v>
      </c>
      <c r="C254" s="55"/>
      <c r="D254" s="49">
        <f t="shared" ref="D254:D266" si="113">B254*C254/100</f>
        <v>0</v>
      </c>
      <c r="E254" s="49">
        <f>Parametrit!$B$4-2025</f>
        <v>-1</v>
      </c>
      <c r="F254" s="55"/>
      <c r="G254" s="55"/>
      <c r="H254" s="104" t="str">
        <f>IF('Investoinnit ennen 2024'!G254&gt;0,'Investoinnit ennen 2024'!G254,"")</f>
        <v/>
      </c>
      <c r="I254" s="57">
        <f t="shared" ref="I254:I266" si="114">IF(N254="",(D254*(M254+O254))/1000,(D254*(N254+P254))/1000)</f>
        <v>0</v>
      </c>
      <c r="J254" s="49">
        <f t="shared" ref="J254:J266" si="115">IF(D254=0,0,I254*(1-E254/H254))</f>
        <v>0</v>
      </c>
      <c r="K254" s="49">
        <f t="shared" ref="K254:K266" si="116">IF(I254=0,0,I254/H254)</f>
        <v>0</v>
      </c>
      <c r="L254" s="49">
        <f t="shared" ref="L254:L266" si="117">IF(N254="",(F254*(C254/100)*(M254+O254))/1000,(F254*(C254/100)*(N254+P254)/1000))</f>
        <v>0</v>
      </c>
      <c r="M254" s="50" cm="1">
        <f t="array" ref="M254">ROUND('Investoinnit ennen 2024'!K254*(Parametrit!$B$9/Parametrit!$B$7),_xlfn.IFS('2024'!U254=100,-2,'2024'!U254=10,-1))</f>
        <v>0</v>
      </c>
      <c r="N254" s="50"/>
      <c r="O254" s="49"/>
      <c r="P254" s="49"/>
      <c r="Q254" s="52">
        <v>35</v>
      </c>
      <c r="R254" s="52">
        <v>45</v>
      </c>
      <c r="S254" s="31" t="str">
        <f t="shared" ref="S254:S266" si="118">IF(AND(B254&gt;0,C254=""),"Ilmoita tuella rahoitettu osuus",IF(C254&gt;100,"Tuella rahoitettu osuus ei voi olla yli 100",IF(AND(B254&gt;0,H254=""),"Pitoaika puuttuu",IF(E254&gt;H254,"Keski-ikä ei voi olla suurempi kuin pitoaika",IF(AND(B254&gt;0,E254=""),"Keski-ikä puuttuu",IF(AND(B254&gt;0,OR(H254&lt;Q254,H254&gt;R254)),"Syötetty pitoaika ei ole pitoaikavälin sisällä","OK"))))))</f>
        <v>OK</v>
      </c>
      <c r="U254">
        <v>100</v>
      </c>
    </row>
    <row r="255" spans="1:21" ht="15.75" thickBot="1" x14ac:dyDescent="0.3">
      <c r="A255" s="38" t="s">
        <v>197</v>
      </c>
      <c r="B255" s="60">
        <f t="shared" si="112"/>
        <v>0</v>
      </c>
      <c r="C255" s="55"/>
      <c r="D255" s="49">
        <f t="shared" si="113"/>
        <v>0</v>
      </c>
      <c r="E255" s="49">
        <f>Parametrit!$B$4-2025</f>
        <v>-1</v>
      </c>
      <c r="F255" s="55"/>
      <c r="G255" s="55"/>
      <c r="H255" s="104" t="str">
        <f>IF('Investoinnit ennen 2024'!G255&gt;0,'Investoinnit ennen 2024'!G255,"")</f>
        <v/>
      </c>
      <c r="I255" s="57">
        <f t="shared" si="114"/>
        <v>0</v>
      </c>
      <c r="J255" s="49">
        <f t="shared" si="115"/>
        <v>0</v>
      </c>
      <c r="K255" s="49">
        <f t="shared" si="116"/>
        <v>0</v>
      </c>
      <c r="L255" s="49">
        <f t="shared" si="117"/>
        <v>0</v>
      </c>
      <c r="M255" s="50" cm="1">
        <f t="array" ref="M255">ROUND('Investoinnit ennen 2024'!K255*(Parametrit!$B$9/Parametrit!$B$7),_xlfn.IFS('2024'!U255=100,-2,'2024'!U255=10,-1))</f>
        <v>0</v>
      </c>
      <c r="N255" s="50"/>
      <c r="O255" s="49"/>
      <c r="P255" s="49"/>
      <c r="Q255" s="52">
        <v>35</v>
      </c>
      <c r="R255" s="52">
        <v>45</v>
      </c>
      <c r="S255" s="31" t="str">
        <f t="shared" si="118"/>
        <v>OK</v>
      </c>
      <c r="U255">
        <v>100</v>
      </c>
    </row>
    <row r="256" spans="1:21" ht="15.75" thickBot="1" x14ac:dyDescent="0.3">
      <c r="A256" s="38" t="s">
        <v>198</v>
      </c>
      <c r="B256" s="60">
        <f t="shared" si="112"/>
        <v>0</v>
      </c>
      <c r="C256" s="55"/>
      <c r="D256" s="49">
        <f t="shared" si="113"/>
        <v>0</v>
      </c>
      <c r="E256" s="49">
        <f>Parametrit!$B$4-2025</f>
        <v>-1</v>
      </c>
      <c r="F256" s="55"/>
      <c r="G256" s="55"/>
      <c r="H256" s="104" t="str">
        <f>IF('Investoinnit ennen 2024'!G256&gt;0,'Investoinnit ennen 2024'!G256,"")</f>
        <v/>
      </c>
      <c r="I256" s="57">
        <f t="shared" si="114"/>
        <v>0</v>
      </c>
      <c r="J256" s="49">
        <f t="shared" si="115"/>
        <v>0</v>
      </c>
      <c r="K256" s="49">
        <f t="shared" si="116"/>
        <v>0</v>
      </c>
      <c r="L256" s="49">
        <f t="shared" si="117"/>
        <v>0</v>
      </c>
      <c r="M256" s="50" cm="1">
        <f t="array" ref="M256">ROUND('Investoinnit ennen 2024'!K256*(Parametrit!$B$9/Parametrit!$B$7),_xlfn.IFS('2024'!U256=100,-2,'2024'!U256=10,-1))</f>
        <v>0</v>
      </c>
      <c r="N256" s="50"/>
      <c r="O256" s="49"/>
      <c r="P256" s="49"/>
      <c r="Q256" s="52">
        <v>35</v>
      </c>
      <c r="R256" s="52">
        <v>45</v>
      </c>
      <c r="S256" s="31" t="str">
        <f t="shared" si="118"/>
        <v>OK</v>
      </c>
      <c r="U256">
        <v>100</v>
      </c>
    </row>
    <row r="257" spans="1:21" ht="15.75" thickBot="1" x14ac:dyDescent="0.3">
      <c r="A257" s="38" t="s">
        <v>199</v>
      </c>
      <c r="B257" s="60">
        <f t="shared" si="112"/>
        <v>0</v>
      </c>
      <c r="C257" s="55"/>
      <c r="D257" s="49">
        <f t="shared" si="113"/>
        <v>0</v>
      </c>
      <c r="E257" s="49">
        <f>Parametrit!$B$4-2025</f>
        <v>-1</v>
      </c>
      <c r="F257" s="55"/>
      <c r="G257" s="55"/>
      <c r="H257" s="104" t="str">
        <f>IF('Investoinnit ennen 2024'!G257&gt;0,'Investoinnit ennen 2024'!G257,"")</f>
        <v/>
      </c>
      <c r="I257" s="57">
        <f t="shared" si="114"/>
        <v>0</v>
      </c>
      <c r="J257" s="49">
        <f t="shared" si="115"/>
        <v>0</v>
      </c>
      <c r="K257" s="49">
        <f t="shared" si="116"/>
        <v>0</v>
      </c>
      <c r="L257" s="49">
        <f t="shared" si="117"/>
        <v>0</v>
      </c>
      <c r="M257" s="50" cm="1">
        <f t="array" ref="M257">ROUND('Investoinnit ennen 2024'!K257*(Parametrit!$B$9/Parametrit!$B$7),_xlfn.IFS('2024'!U257=100,-2,'2024'!U257=10,-1))</f>
        <v>0</v>
      </c>
      <c r="N257" s="50"/>
      <c r="O257" s="49"/>
      <c r="P257" s="49"/>
      <c r="Q257" s="52">
        <v>35</v>
      </c>
      <c r="R257" s="52">
        <v>45</v>
      </c>
      <c r="S257" s="31" t="str">
        <f t="shared" si="118"/>
        <v>OK</v>
      </c>
      <c r="U257">
        <v>100</v>
      </c>
    </row>
    <row r="258" spans="1:21" ht="15.75" thickBot="1" x14ac:dyDescent="0.3">
      <c r="A258" s="38" t="s">
        <v>200</v>
      </c>
      <c r="B258" s="60">
        <f t="shared" si="112"/>
        <v>0</v>
      </c>
      <c r="C258" s="55"/>
      <c r="D258" s="49">
        <f t="shared" si="113"/>
        <v>0</v>
      </c>
      <c r="E258" s="49">
        <f>Parametrit!$B$4-2025</f>
        <v>-1</v>
      </c>
      <c r="F258" s="55"/>
      <c r="G258" s="55"/>
      <c r="H258" s="104" t="str">
        <f>IF('Investoinnit ennen 2024'!G258&gt;0,'Investoinnit ennen 2024'!G258,"")</f>
        <v/>
      </c>
      <c r="I258" s="57">
        <f t="shared" si="114"/>
        <v>0</v>
      </c>
      <c r="J258" s="49">
        <f t="shared" si="115"/>
        <v>0</v>
      </c>
      <c r="K258" s="49">
        <f t="shared" si="116"/>
        <v>0</v>
      </c>
      <c r="L258" s="49">
        <f t="shared" si="117"/>
        <v>0</v>
      </c>
      <c r="M258" s="50" cm="1">
        <f t="array" ref="M258">ROUND('Investoinnit ennen 2024'!K258*(Parametrit!$B$9/Parametrit!$B$7),_xlfn.IFS('2024'!U258=100,-2,'2024'!U258=10,-1))</f>
        <v>0</v>
      </c>
      <c r="N258" s="50"/>
      <c r="O258" s="49"/>
      <c r="P258" s="49"/>
      <c r="Q258" s="52">
        <v>35</v>
      </c>
      <c r="R258" s="52">
        <v>45</v>
      </c>
      <c r="S258" s="31" t="str">
        <f t="shared" si="118"/>
        <v>OK</v>
      </c>
      <c r="U258">
        <v>100</v>
      </c>
    </row>
    <row r="259" spans="1:21" ht="15.75" thickBot="1" x14ac:dyDescent="0.3">
      <c r="A259" s="38" t="s">
        <v>201</v>
      </c>
      <c r="B259" s="60">
        <f t="shared" si="112"/>
        <v>0</v>
      </c>
      <c r="C259" s="55"/>
      <c r="D259" s="49">
        <f t="shared" si="113"/>
        <v>0</v>
      </c>
      <c r="E259" s="49">
        <f>Parametrit!$B$4-2025</f>
        <v>-1</v>
      </c>
      <c r="F259" s="55"/>
      <c r="G259" s="55"/>
      <c r="H259" s="104" t="str">
        <f>IF('Investoinnit ennen 2024'!G259&gt;0,'Investoinnit ennen 2024'!G259,"")</f>
        <v/>
      </c>
      <c r="I259" s="57">
        <f t="shared" si="114"/>
        <v>0</v>
      </c>
      <c r="J259" s="49">
        <f t="shared" si="115"/>
        <v>0</v>
      </c>
      <c r="K259" s="49">
        <f t="shared" si="116"/>
        <v>0</v>
      </c>
      <c r="L259" s="49">
        <f t="shared" si="117"/>
        <v>0</v>
      </c>
      <c r="M259" s="50" cm="1">
        <f t="array" ref="M259">ROUND('Investoinnit ennen 2024'!K259*(Parametrit!$B$9/Parametrit!$B$7),_xlfn.IFS('2024'!U259=100,-2,'2024'!U259=10,-1))</f>
        <v>0</v>
      </c>
      <c r="N259" s="50"/>
      <c r="O259" s="49"/>
      <c r="P259" s="49"/>
      <c r="Q259" s="52">
        <v>35</v>
      </c>
      <c r="R259" s="52">
        <v>45</v>
      </c>
      <c r="S259" s="31" t="str">
        <f t="shared" si="118"/>
        <v>OK</v>
      </c>
      <c r="U259">
        <v>100</v>
      </c>
    </row>
    <row r="260" spans="1:21" ht="15.75" thickBot="1" x14ac:dyDescent="0.3">
      <c r="A260" s="38" t="s">
        <v>202</v>
      </c>
      <c r="B260" s="60">
        <f t="shared" si="112"/>
        <v>0</v>
      </c>
      <c r="C260" s="55"/>
      <c r="D260" s="49">
        <f t="shared" si="113"/>
        <v>0</v>
      </c>
      <c r="E260" s="49">
        <f>Parametrit!$B$4-2025</f>
        <v>-1</v>
      </c>
      <c r="F260" s="55"/>
      <c r="G260" s="55"/>
      <c r="H260" s="104" t="str">
        <f>IF('Investoinnit ennen 2024'!G260&gt;0,'Investoinnit ennen 2024'!G260,"")</f>
        <v/>
      </c>
      <c r="I260" s="57">
        <f t="shared" si="114"/>
        <v>0</v>
      </c>
      <c r="J260" s="49">
        <f t="shared" si="115"/>
        <v>0</v>
      </c>
      <c r="K260" s="49">
        <f t="shared" si="116"/>
        <v>0</v>
      </c>
      <c r="L260" s="49">
        <f t="shared" si="117"/>
        <v>0</v>
      </c>
      <c r="M260" s="50" cm="1">
        <f t="array" ref="M260">ROUND('Investoinnit ennen 2024'!K260*(Parametrit!$B$9/Parametrit!$B$7),_xlfn.IFS('2024'!U260=100,-2,'2024'!U260=10,-1))</f>
        <v>0</v>
      </c>
      <c r="N260" s="50"/>
      <c r="O260" s="49"/>
      <c r="P260" s="49"/>
      <c r="Q260" s="52">
        <v>35</v>
      </c>
      <c r="R260" s="52">
        <v>45</v>
      </c>
      <c r="S260" s="31" t="str">
        <f t="shared" si="118"/>
        <v>OK</v>
      </c>
      <c r="U260">
        <v>100</v>
      </c>
    </row>
    <row r="261" spans="1:21" ht="15.75" thickBot="1" x14ac:dyDescent="0.3">
      <c r="A261" s="38" t="s">
        <v>203</v>
      </c>
      <c r="B261" s="60">
        <f t="shared" si="112"/>
        <v>0</v>
      </c>
      <c r="C261" s="55"/>
      <c r="D261" s="49">
        <f t="shared" si="113"/>
        <v>0</v>
      </c>
      <c r="E261" s="49">
        <f>Parametrit!$B$4-2025</f>
        <v>-1</v>
      </c>
      <c r="F261" s="55"/>
      <c r="G261" s="55"/>
      <c r="H261" s="104" t="str">
        <f>IF('Investoinnit ennen 2024'!G261&gt;0,'Investoinnit ennen 2024'!G261,"")</f>
        <v/>
      </c>
      <c r="I261" s="57">
        <f t="shared" si="114"/>
        <v>0</v>
      </c>
      <c r="J261" s="49">
        <f t="shared" si="115"/>
        <v>0</v>
      </c>
      <c r="K261" s="49">
        <f t="shared" si="116"/>
        <v>0</v>
      </c>
      <c r="L261" s="49">
        <f t="shared" si="117"/>
        <v>0</v>
      </c>
      <c r="M261" s="50" cm="1">
        <f t="array" ref="M261">ROUND('Investoinnit ennen 2024'!K261*(Parametrit!$B$9/Parametrit!$B$7),_xlfn.IFS('2024'!U261=100,-2,'2024'!U261=10,-1))</f>
        <v>0</v>
      </c>
      <c r="N261" s="50"/>
      <c r="O261" s="49"/>
      <c r="P261" s="49"/>
      <c r="Q261" s="52">
        <v>35</v>
      </c>
      <c r="R261" s="52">
        <v>45</v>
      </c>
      <c r="S261" s="31" t="str">
        <f t="shared" si="118"/>
        <v>OK</v>
      </c>
      <c r="U261">
        <v>100</v>
      </c>
    </row>
    <row r="262" spans="1:21" ht="15.75" thickBot="1" x14ac:dyDescent="0.3">
      <c r="A262" s="38" t="s">
        <v>204</v>
      </c>
      <c r="B262" s="60">
        <f t="shared" si="112"/>
        <v>0</v>
      </c>
      <c r="C262" s="55"/>
      <c r="D262" s="49">
        <f t="shared" si="113"/>
        <v>0</v>
      </c>
      <c r="E262" s="49">
        <f>Parametrit!$B$4-2025</f>
        <v>-1</v>
      </c>
      <c r="F262" s="55"/>
      <c r="G262" s="55"/>
      <c r="H262" s="104" t="str">
        <f>IF('Investoinnit ennen 2024'!G262&gt;0,'Investoinnit ennen 2024'!G262,"")</f>
        <v/>
      </c>
      <c r="I262" s="57">
        <f t="shared" si="114"/>
        <v>0</v>
      </c>
      <c r="J262" s="49">
        <f t="shared" si="115"/>
        <v>0</v>
      </c>
      <c r="K262" s="49">
        <f t="shared" si="116"/>
        <v>0</v>
      </c>
      <c r="L262" s="49">
        <f t="shared" si="117"/>
        <v>0</v>
      </c>
      <c r="M262" s="50" cm="1">
        <f t="array" ref="M262">ROUND('Investoinnit ennen 2024'!K262*(Parametrit!$B$9/Parametrit!$B$7),_xlfn.IFS('2024'!U262=100,-2,'2024'!U262=10,-1))</f>
        <v>0</v>
      </c>
      <c r="N262" s="50"/>
      <c r="O262" s="49"/>
      <c r="P262" s="49"/>
      <c r="Q262" s="52">
        <v>35</v>
      </c>
      <c r="R262" s="52">
        <v>45</v>
      </c>
      <c r="S262" s="31" t="str">
        <f t="shared" si="118"/>
        <v>OK</v>
      </c>
      <c r="U262">
        <v>100</v>
      </c>
    </row>
    <row r="263" spans="1:21" ht="15.75" thickBot="1" x14ac:dyDescent="0.3">
      <c r="A263" s="38" t="s">
        <v>205</v>
      </c>
      <c r="B263" s="60">
        <f t="shared" si="112"/>
        <v>0</v>
      </c>
      <c r="C263" s="55"/>
      <c r="D263" s="49">
        <f t="shared" si="113"/>
        <v>0</v>
      </c>
      <c r="E263" s="49">
        <f>Parametrit!$B$4-2025</f>
        <v>-1</v>
      </c>
      <c r="F263" s="55"/>
      <c r="G263" s="55"/>
      <c r="H263" s="104" t="str">
        <f>IF('Investoinnit ennen 2024'!G263&gt;0,'Investoinnit ennen 2024'!G263,"")</f>
        <v/>
      </c>
      <c r="I263" s="57">
        <f t="shared" si="114"/>
        <v>0</v>
      </c>
      <c r="J263" s="49">
        <f t="shared" si="115"/>
        <v>0</v>
      </c>
      <c r="K263" s="49">
        <f t="shared" si="116"/>
        <v>0</v>
      </c>
      <c r="L263" s="49">
        <f t="shared" si="117"/>
        <v>0</v>
      </c>
      <c r="M263" s="50" cm="1">
        <f t="array" ref="M263">ROUND('Investoinnit ennen 2024'!K263*(Parametrit!$B$9/Parametrit!$B$7),_xlfn.IFS('2024'!U263=100,-2,'2024'!U263=10,-1))</f>
        <v>0</v>
      </c>
      <c r="N263" s="50"/>
      <c r="O263" s="49"/>
      <c r="P263" s="49"/>
      <c r="Q263" s="52">
        <v>35</v>
      </c>
      <c r="R263" s="52">
        <v>45</v>
      </c>
      <c r="S263" s="31" t="str">
        <f t="shared" si="118"/>
        <v>OK</v>
      </c>
      <c r="U263">
        <v>100</v>
      </c>
    </row>
    <row r="264" spans="1:21" ht="15.75" thickBot="1" x14ac:dyDescent="0.3">
      <c r="A264" s="38" t="s">
        <v>206</v>
      </c>
      <c r="B264" s="60">
        <f t="shared" si="112"/>
        <v>0</v>
      </c>
      <c r="C264" s="55"/>
      <c r="D264" s="49">
        <f t="shared" si="113"/>
        <v>0</v>
      </c>
      <c r="E264" s="49">
        <f>Parametrit!$B$4-2025</f>
        <v>-1</v>
      </c>
      <c r="F264" s="55"/>
      <c r="G264" s="55"/>
      <c r="H264" s="104" t="str">
        <f>IF('Investoinnit ennen 2024'!G264&gt;0,'Investoinnit ennen 2024'!G264,"")</f>
        <v/>
      </c>
      <c r="I264" s="57">
        <f t="shared" si="114"/>
        <v>0</v>
      </c>
      <c r="J264" s="49">
        <f t="shared" si="115"/>
        <v>0</v>
      </c>
      <c r="K264" s="49">
        <f t="shared" si="116"/>
        <v>0</v>
      </c>
      <c r="L264" s="49">
        <f t="shared" si="117"/>
        <v>0</v>
      </c>
      <c r="M264" s="50" cm="1">
        <f t="array" ref="M264">ROUND('Investoinnit ennen 2024'!K264*(Parametrit!$B$9/Parametrit!$B$7),_xlfn.IFS('2024'!U264=100,-2,'2024'!U264=10,-1))</f>
        <v>0</v>
      </c>
      <c r="N264" s="50"/>
      <c r="O264" s="49"/>
      <c r="P264" s="49"/>
      <c r="Q264" s="52">
        <v>35</v>
      </c>
      <c r="R264" s="52">
        <v>45</v>
      </c>
      <c r="S264" s="31" t="str">
        <f t="shared" si="118"/>
        <v>OK</v>
      </c>
      <c r="U264">
        <v>100</v>
      </c>
    </row>
    <row r="265" spans="1:21" ht="15.75" thickBot="1" x14ac:dyDescent="0.3">
      <c r="A265" s="38" t="s">
        <v>207</v>
      </c>
      <c r="B265" s="60">
        <f t="shared" si="112"/>
        <v>0</v>
      </c>
      <c r="C265" s="55"/>
      <c r="D265" s="49">
        <f t="shared" si="113"/>
        <v>0</v>
      </c>
      <c r="E265" s="49">
        <f>Parametrit!$B$4-2025</f>
        <v>-1</v>
      </c>
      <c r="F265" s="55"/>
      <c r="G265" s="55"/>
      <c r="H265" s="104" t="str">
        <f>IF('Investoinnit ennen 2024'!G265&gt;0,'Investoinnit ennen 2024'!G265,"")</f>
        <v/>
      </c>
      <c r="I265" s="57">
        <f t="shared" si="114"/>
        <v>0</v>
      </c>
      <c r="J265" s="49">
        <f t="shared" si="115"/>
        <v>0</v>
      </c>
      <c r="K265" s="49">
        <f t="shared" si="116"/>
        <v>0</v>
      </c>
      <c r="L265" s="49">
        <f t="shared" si="117"/>
        <v>0</v>
      </c>
      <c r="M265" s="50" cm="1">
        <f t="array" ref="M265">ROUND('Investoinnit ennen 2024'!K265*(Parametrit!$B$9/Parametrit!$B$7),_xlfn.IFS('2024'!U265=100,-2,'2024'!U265=10,-1))</f>
        <v>0</v>
      </c>
      <c r="N265" s="50"/>
      <c r="O265" s="49"/>
      <c r="P265" s="49"/>
      <c r="Q265" s="52">
        <v>35</v>
      </c>
      <c r="R265" s="52">
        <v>45</v>
      </c>
      <c r="S265" s="31" t="str">
        <f t="shared" si="118"/>
        <v>OK</v>
      </c>
      <c r="U265">
        <v>100</v>
      </c>
    </row>
    <row r="266" spans="1:21" ht="15.75" thickBot="1" x14ac:dyDescent="0.3">
      <c r="A266" s="38" t="s">
        <v>208</v>
      </c>
      <c r="B266" s="60">
        <f t="shared" si="112"/>
        <v>0</v>
      </c>
      <c r="C266" s="55"/>
      <c r="D266" s="49">
        <f t="shared" si="113"/>
        <v>0</v>
      </c>
      <c r="E266" s="49">
        <f>Parametrit!$B$4-2025</f>
        <v>-1</v>
      </c>
      <c r="F266" s="55"/>
      <c r="G266" s="55"/>
      <c r="H266" s="104" t="str">
        <f>IF('Investoinnit ennen 2024'!G266&gt;0,'Investoinnit ennen 2024'!G266,"")</f>
        <v/>
      </c>
      <c r="I266" s="57">
        <f t="shared" si="114"/>
        <v>0</v>
      </c>
      <c r="J266" s="49">
        <f t="shared" si="115"/>
        <v>0</v>
      </c>
      <c r="K266" s="49">
        <f t="shared" si="116"/>
        <v>0</v>
      </c>
      <c r="L266" s="49">
        <f t="shared" si="117"/>
        <v>0</v>
      </c>
      <c r="M266" s="50" cm="1">
        <f t="array" ref="M266">ROUND('Investoinnit ennen 2024'!K266*(Parametrit!$B$9/Parametrit!$B$7),_xlfn.IFS('2024'!U266=100,-2,'2024'!U266=10,-1))</f>
        <v>0</v>
      </c>
      <c r="N266" s="50"/>
      <c r="O266" s="49"/>
      <c r="P266" s="49"/>
      <c r="Q266" s="52">
        <v>35</v>
      </c>
      <c r="R266" s="52">
        <v>45</v>
      </c>
      <c r="S266" s="31" t="str">
        <f t="shared" si="118"/>
        <v>OK</v>
      </c>
      <c r="U266">
        <v>100</v>
      </c>
    </row>
    <row r="267" spans="1:21" ht="15.75" thickBot="1" x14ac:dyDescent="0.3">
      <c r="A267" s="10" t="s">
        <v>210</v>
      </c>
      <c r="B267" s="30"/>
      <c r="C267" s="101"/>
      <c r="D267" s="32"/>
      <c r="E267" s="32"/>
      <c r="F267" s="101"/>
      <c r="G267" s="101"/>
      <c r="H267" s="105"/>
      <c r="M267" s="23"/>
      <c r="N267" s="23"/>
      <c r="O267" s="22"/>
      <c r="P267" s="22"/>
      <c r="Q267" s="23"/>
      <c r="R267" s="23"/>
      <c r="S267"/>
    </row>
    <row r="268" spans="1:21" ht="15.75" thickBot="1" x14ac:dyDescent="0.3">
      <c r="A268" s="38" t="s">
        <v>211</v>
      </c>
      <c r="B268" s="60">
        <f>F268-G268</f>
        <v>0</v>
      </c>
      <c r="C268" s="55"/>
      <c r="D268" s="49">
        <f>B268*C268/100</f>
        <v>0</v>
      </c>
      <c r="E268" s="49">
        <f>Parametrit!$B$4-2025</f>
        <v>-1</v>
      </c>
      <c r="F268" s="55"/>
      <c r="G268" s="55"/>
      <c r="H268" s="104" t="str">
        <f>IF('Investoinnit ennen 2024'!G268&gt;0,'Investoinnit ennen 2024'!G268,"")</f>
        <v/>
      </c>
      <c r="I268" s="57">
        <f>IF(N268="",(D268*(M268+O268))/1000,(D268*(N268+P268))/1000)</f>
        <v>0</v>
      </c>
      <c r="J268" s="49">
        <f>IF(D268=0,0,I268*(1-E268/H268))</f>
        <v>0</v>
      </c>
      <c r="K268" s="49">
        <f>IF(I268=0,0,I268/H268)</f>
        <v>0</v>
      </c>
      <c r="L268" s="49">
        <f>IF(N268="",(F268*(C268/100)*(M268+O268))/1000,(F268*(C268/100)*(N268+P268)/1000))</f>
        <v>0</v>
      </c>
      <c r="M268" s="50" cm="1">
        <f t="array" ref="M268">ROUND('Investoinnit ennen 2024'!K268*(Parametrit!$B$9/Parametrit!$B$7),_xlfn.IFS('2024'!U268=100,-2,'2024'!U268=10,-1))</f>
        <v>0</v>
      </c>
      <c r="N268" s="50"/>
      <c r="O268" s="49"/>
      <c r="P268" s="49"/>
      <c r="Q268" s="52">
        <v>35</v>
      </c>
      <c r="R268" s="52">
        <v>45</v>
      </c>
      <c r="S268" s="31" t="str">
        <f>IF(AND(B268&gt;0,C268=""),"Ilmoita tuella rahoitettu osuus",IF(C268&gt;100,"Tuella rahoitettu osuus ei voi olla yli 100",IF(AND(B268&gt;0,H268=""),"Pitoaika puuttuu",IF(E268&gt;H268,"Keski-ikä ei voi olla suurempi kuin pitoaika",IF(AND(B268&gt;0,E268=""),"Keski-ikä puuttuu",IF(AND(B268&gt;0,OR(H268&lt;Q268,H268&gt;R268)),"Syötetty pitoaika ei ole pitoaikavälin sisällä","OK"))))))</f>
        <v>OK</v>
      </c>
      <c r="U268">
        <v>100</v>
      </c>
    </row>
    <row r="269" spans="1:21" ht="15.75" thickBot="1" x14ac:dyDescent="0.3">
      <c r="A269" s="38" t="s">
        <v>212</v>
      </c>
      <c r="B269" s="60">
        <f>F269-G269</f>
        <v>0</v>
      </c>
      <c r="C269" s="55"/>
      <c r="D269" s="49">
        <f>B269*C269/100</f>
        <v>0</v>
      </c>
      <c r="E269" s="49">
        <f>Parametrit!$B$4-2025</f>
        <v>-1</v>
      </c>
      <c r="F269" s="55"/>
      <c r="G269" s="55"/>
      <c r="H269" s="104" t="str">
        <f>IF('Investoinnit ennen 2024'!G269&gt;0,'Investoinnit ennen 2024'!G269,"")</f>
        <v/>
      </c>
      <c r="I269" s="57">
        <f>IF(N269="",(D269*(M269+O269))/1000,(D269*(N269+P269))/1000)</f>
        <v>0</v>
      </c>
      <c r="J269" s="49">
        <f>IF(D269=0,0,I269*(1-E269/H269))</f>
        <v>0</v>
      </c>
      <c r="K269" s="49">
        <f>IF(I269=0,0,I269/H269)</f>
        <v>0</v>
      </c>
      <c r="L269" s="49">
        <f>IF(N269="",(F269*(C269/100)*(M269+O269))/1000,(F269*(C269/100)*(N269+P269)/1000))</f>
        <v>0</v>
      </c>
      <c r="M269" s="50" cm="1">
        <f t="array" ref="M269">ROUND('Investoinnit ennen 2024'!K269*(Parametrit!$B$9/Parametrit!$B$7),_xlfn.IFS('2024'!U269=100,-2,'2024'!U269=10,-1))</f>
        <v>0</v>
      </c>
      <c r="N269" s="50"/>
      <c r="O269" s="49"/>
      <c r="P269" s="49"/>
      <c r="Q269" s="52">
        <v>35</v>
      </c>
      <c r="R269" s="52">
        <v>45</v>
      </c>
      <c r="S269" s="31" t="str">
        <f>IF(AND(B269&gt;0,C269=""),"Ilmoita tuella rahoitettu osuus",IF(C269&gt;100,"Tuella rahoitettu osuus ei voi olla yli 100",IF(AND(B269&gt;0,H269=""),"Pitoaika puuttuu",IF(E269&gt;H269,"Keski-ikä ei voi olla suurempi kuin pitoaika",IF(AND(B269&gt;0,E269=""),"Keski-ikä puuttuu",IF(AND(B269&gt;0,OR(H269&lt;Q269,H269&gt;R269)),"Syötetty pitoaika ei ole pitoaikavälin sisällä","OK"))))))</f>
        <v>OK</v>
      </c>
      <c r="U269">
        <v>100</v>
      </c>
    </row>
    <row r="270" spans="1:21" ht="15.75" thickBot="1" x14ac:dyDescent="0.3">
      <c r="A270" s="38" t="s">
        <v>213</v>
      </c>
      <c r="B270" s="60">
        <f>F270-G270</f>
        <v>0</v>
      </c>
      <c r="C270" s="55"/>
      <c r="D270" s="49">
        <f>B270*C270/100</f>
        <v>0</v>
      </c>
      <c r="E270" s="49">
        <f>Parametrit!$B$4-2025</f>
        <v>-1</v>
      </c>
      <c r="F270" s="55"/>
      <c r="G270" s="55"/>
      <c r="H270" s="104" t="str">
        <f>IF('Investoinnit ennen 2024'!G270&gt;0,'Investoinnit ennen 2024'!G270,"")</f>
        <v/>
      </c>
      <c r="I270" s="57">
        <f>IF(N270="",(D270*(M270+O270))/1000,(D270*(N270+P270))/1000)</f>
        <v>0</v>
      </c>
      <c r="J270" s="49">
        <f>IF(D270=0,0,I270*(1-E270/H270))</f>
        <v>0</v>
      </c>
      <c r="K270" s="49">
        <f>IF(I270=0,0,I270/H270)</f>
        <v>0</v>
      </c>
      <c r="L270" s="49">
        <f>IF(N270="",(F270*(C270/100)*(M270+O270))/1000,(F270*(C270/100)*(N270+P270)/1000))</f>
        <v>0</v>
      </c>
      <c r="M270" s="50" cm="1">
        <f t="array" ref="M270">ROUND('Investoinnit ennen 2024'!K270*(Parametrit!$B$9/Parametrit!$B$7),_xlfn.IFS('2024'!U270=100,-2,'2024'!U270=10,-1))</f>
        <v>0</v>
      </c>
      <c r="N270" s="50"/>
      <c r="O270" s="49"/>
      <c r="P270" s="49"/>
      <c r="Q270" s="52">
        <v>35</v>
      </c>
      <c r="R270" s="52">
        <v>45</v>
      </c>
      <c r="S270" s="31" t="str">
        <f>IF(AND(B270&gt;0,C270=""),"Ilmoita tuella rahoitettu osuus",IF(C270&gt;100,"Tuella rahoitettu osuus ei voi olla yli 100",IF(AND(B270&gt;0,H270=""),"Pitoaika puuttuu",IF(E270&gt;H270,"Keski-ikä ei voi olla suurempi kuin pitoaika",IF(AND(B270&gt;0,E270=""),"Keski-ikä puuttuu",IF(AND(B270&gt;0,OR(H270&lt;Q270,H270&gt;R270)),"Syötetty pitoaika ei ole pitoaikavälin sisällä","OK"))))))</f>
        <v>OK</v>
      </c>
      <c r="U270">
        <v>100</v>
      </c>
    </row>
    <row r="271" spans="1:21" ht="15.75" thickBot="1" x14ac:dyDescent="0.3">
      <c r="A271" s="4" t="s">
        <v>214</v>
      </c>
      <c r="B271" s="30"/>
      <c r="C271" s="101"/>
      <c r="D271" s="32"/>
      <c r="E271" s="32"/>
      <c r="F271" s="101"/>
      <c r="G271" s="101"/>
      <c r="H271" s="105"/>
      <c r="I271" s="32"/>
      <c r="J271" s="32"/>
      <c r="K271" s="32"/>
      <c r="L271" s="32"/>
      <c r="M271" s="23"/>
      <c r="N271" s="23"/>
      <c r="O271" s="22"/>
      <c r="P271" s="22"/>
      <c r="Q271" s="23"/>
      <c r="R271" s="23"/>
      <c r="S271"/>
    </row>
    <row r="272" spans="1:21" ht="15.75" thickBot="1" x14ac:dyDescent="0.3">
      <c r="A272" s="38" t="s">
        <v>215</v>
      </c>
      <c r="B272" s="60">
        <f>F272-G272</f>
        <v>0</v>
      </c>
      <c r="C272" s="55"/>
      <c r="D272" s="49">
        <f>B272*C272/100</f>
        <v>0</v>
      </c>
      <c r="E272" s="49">
        <f>Parametrit!$B$4-2025</f>
        <v>-1</v>
      </c>
      <c r="F272" s="55"/>
      <c r="G272" s="55"/>
      <c r="H272" s="104" t="str">
        <f>IF('Investoinnit ennen 2024'!G272&gt;0,'Investoinnit ennen 2024'!G272,"")</f>
        <v/>
      </c>
      <c r="I272" s="57">
        <f>IF(N272="",(D272*(M272+O272))/1000,(D272*(N272+P272))/1000)</f>
        <v>0</v>
      </c>
      <c r="J272" s="49">
        <f>IF(D272=0,0,I272*(1-E272/H272))</f>
        <v>0</v>
      </c>
      <c r="K272" s="49">
        <f>IF(I272=0,0,I272/H272)</f>
        <v>0</v>
      </c>
      <c r="L272" s="49">
        <f>IF(N272="",(F272*(C272/100)*(M272+O272))/1000,(F272*(C272/100)*(N272+P272)/1000))</f>
        <v>0</v>
      </c>
      <c r="M272" s="50" cm="1">
        <f t="array" ref="M272">ROUND('Investoinnit ennen 2024'!K272*(Parametrit!$B$9/Parametrit!$B$7),_xlfn.IFS('2024'!U272=100,-2,'2024'!U272=10,-1))</f>
        <v>0</v>
      </c>
      <c r="N272" s="50"/>
      <c r="O272" s="49"/>
      <c r="P272" s="49"/>
      <c r="Q272" s="52">
        <v>35</v>
      </c>
      <c r="R272" s="52">
        <v>45</v>
      </c>
      <c r="S272" s="31" t="str">
        <f>IF(AND(B272&gt;0,C272=""),"Ilmoita tuella rahoitettu osuus",IF(C272&gt;100,"Tuella rahoitettu osuus ei voi olla yli 100",IF(AND(B272&gt;0,H272=""),"Pitoaika puuttuu",IF(E272&gt;H272,"Keski-ikä ei voi olla suurempi kuin pitoaika",IF(AND(B272&gt;0,E272=""),"Keski-ikä puuttuu",IF(AND(B272&gt;0,OR(H272&lt;Q272,H272&gt;R272)),"Syötetty pitoaika ei ole pitoaikavälin sisällä","OK"))))))</f>
        <v>OK</v>
      </c>
      <c r="U272">
        <v>100</v>
      </c>
    </row>
    <row r="273" spans="1:21" ht="15.75" thickBot="1" x14ac:dyDescent="0.3">
      <c r="A273" s="38" t="s">
        <v>216</v>
      </c>
      <c r="B273" s="60">
        <f>F273-G273</f>
        <v>0</v>
      </c>
      <c r="C273" s="55"/>
      <c r="D273" s="49">
        <f>B273*C273/100</f>
        <v>0</v>
      </c>
      <c r="E273" s="49">
        <f>Parametrit!$B$4-2025</f>
        <v>-1</v>
      </c>
      <c r="F273" s="55"/>
      <c r="G273" s="55"/>
      <c r="H273" s="104" t="str">
        <f>IF('Investoinnit ennen 2024'!G273&gt;0,'Investoinnit ennen 2024'!G273,"")</f>
        <v/>
      </c>
      <c r="I273" s="57">
        <f>IF(N273="",(D273*(M273+O273))/1000,(D273*(N273+P273))/1000)</f>
        <v>0</v>
      </c>
      <c r="J273" s="49">
        <f>IF(D273=0,0,I273*(1-E273/H273))</f>
        <v>0</v>
      </c>
      <c r="K273" s="49">
        <f>IF(I273=0,0,I273/H273)</f>
        <v>0</v>
      </c>
      <c r="L273" s="49">
        <f>IF(N273="",(F273*(C273/100)*(M273+O273))/1000,(F273*(C273/100)*(N273+P273)/1000))</f>
        <v>0</v>
      </c>
      <c r="M273" s="50" cm="1">
        <f t="array" ref="M273">ROUND('Investoinnit ennen 2024'!K273*(Parametrit!$B$9/Parametrit!$B$7),_xlfn.IFS('2024'!U273=100,-2,'2024'!U273=10,-1))</f>
        <v>0</v>
      </c>
      <c r="N273" s="50"/>
      <c r="O273" s="49"/>
      <c r="P273" s="49"/>
      <c r="Q273" s="52">
        <v>35</v>
      </c>
      <c r="R273" s="52">
        <v>45</v>
      </c>
      <c r="S273" s="31" t="str">
        <f>IF(AND(B273&gt;0,C273=""),"Ilmoita tuella rahoitettu osuus",IF(C273&gt;100,"Tuella rahoitettu osuus ei voi olla yli 100",IF(AND(B273&gt;0,H273=""),"Pitoaika puuttuu",IF(E273&gt;H273,"Keski-ikä ei voi olla suurempi kuin pitoaika",IF(AND(B273&gt;0,E273=""),"Keski-ikä puuttuu",IF(AND(B273&gt;0,OR(H273&lt;Q273,H273&gt;R273)),"Syötetty pitoaika ei ole pitoaikavälin sisällä","OK"))))))</f>
        <v>OK</v>
      </c>
      <c r="U273">
        <v>100</v>
      </c>
    </row>
    <row r="274" spans="1:21" ht="15.75" thickBot="1" x14ac:dyDescent="0.3">
      <c r="A274" s="38" t="s">
        <v>217</v>
      </c>
      <c r="B274" s="60">
        <f>F274-G274</f>
        <v>0</v>
      </c>
      <c r="C274" s="55"/>
      <c r="D274" s="49">
        <f>B274*C274/100</f>
        <v>0</v>
      </c>
      <c r="E274" s="49">
        <f>Parametrit!$B$4-2025</f>
        <v>-1</v>
      </c>
      <c r="F274" s="55"/>
      <c r="G274" s="55"/>
      <c r="H274" s="104" t="str">
        <f>IF('Investoinnit ennen 2024'!G274&gt;0,'Investoinnit ennen 2024'!G274,"")</f>
        <v/>
      </c>
      <c r="I274" s="57">
        <f>IF(N274="",(D274*(M274+O274))/1000,(D274*(N274+P274))/1000)</f>
        <v>0</v>
      </c>
      <c r="J274" s="49">
        <f>IF(D274=0,0,I274*(1-E274/H274))</f>
        <v>0</v>
      </c>
      <c r="K274" s="49">
        <f>IF(I274=0,0,I274/H274)</f>
        <v>0</v>
      </c>
      <c r="L274" s="49">
        <f>IF(N274="",(F274*(C274/100)*(M274+O274))/1000,(F274*(C274/100)*(N274+P274)/1000))</f>
        <v>0</v>
      </c>
      <c r="M274" s="50" cm="1">
        <f t="array" ref="M274">ROUND('Investoinnit ennen 2024'!K274*(Parametrit!$B$9/Parametrit!$B$7),_xlfn.IFS('2024'!U274=100,-2,'2024'!U274=10,-1))</f>
        <v>0</v>
      </c>
      <c r="N274" s="50"/>
      <c r="O274" s="49"/>
      <c r="P274" s="49"/>
      <c r="Q274" s="52">
        <v>35</v>
      </c>
      <c r="R274" s="52">
        <v>45</v>
      </c>
      <c r="S274" s="31" t="str">
        <f>IF(AND(B274&gt;0,C274=""),"Ilmoita tuella rahoitettu osuus",IF(C274&gt;100,"Tuella rahoitettu osuus ei voi olla yli 100",IF(AND(B274&gt;0,H274=""),"Pitoaika puuttuu",IF(E274&gt;H274,"Keski-ikä ei voi olla suurempi kuin pitoaika",IF(AND(B274&gt;0,E274=""),"Keski-ikä puuttuu",IF(AND(B274&gt;0,OR(H274&lt;Q274,H274&gt;R274)),"Syötetty pitoaika ei ole pitoaikavälin sisällä","OK"))))))</f>
        <v>OK</v>
      </c>
      <c r="U274">
        <v>100</v>
      </c>
    </row>
    <row r="275" spans="1:21" ht="15.75" thickBot="1" x14ac:dyDescent="0.3">
      <c r="A275" s="38" t="s">
        <v>218</v>
      </c>
      <c r="B275" s="60">
        <f>F275-G275</f>
        <v>0</v>
      </c>
      <c r="C275" s="55"/>
      <c r="D275" s="49">
        <f>B275*C275/100</f>
        <v>0</v>
      </c>
      <c r="E275" s="49">
        <f>Parametrit!$B$4-2025</f>
        <v>-1</v>
      </c>
      <c r="F275" s="55"/>
      <c r="G275" s="55"/>
      <c r="H275" s="104" t="str">
        <f>IF('Investoinnit ennen 2024'!G275&gt;0,'Investoinnit ennen 2024'!G275,"")</f>
        <v/>
      </c>
      <c r="I275" s="57">
        <f>IF(N275="",(D275*(M275+O275))/1000,(D275*(N275+P275))/1000)</f>
        <v>0</v>
      </c>
      <c r="J275" s="49">
        <f>IF(D275=0,0,I275*(1-E275/H275))</f>
        <v>0</v>
      </c>
      <c r="K275" s="49">
        <f>IF(I275=0,0,I275/H275)</f>
        <v>0</v>
      </c>
      <c r="L275" s="49">
        <f>IF(N275="",(F275*(C275/100)*(M275+O275))/1000,(F275*(C275/100)*(N275+P275)/1000))</f>
        <v>0</v>
      </c>
      <c r="M275" s="50" cm="1">
        <f t="array" ref="M275">ROUND('Investoinnit ennen 2024'!K275*(Parametrit!$B$9/Parametrit!$B$7),_xlfn.IFS('2024'!U275=100,-2,'2024'!U275=10,-1))</f>
        <v>0</v>
      </c>
      <c r="N275" s="50"/>
      <c r="O275" s="49"/>
      <c r="P275" s="49"/>
      <c r="Q275" s="52">
        <v>35</v>
      </c>
      <c r="R275" s="52">
        <v>45</v>
      </c>
      <c r="S275" s="31" t="str">
        <f>IF(AND(B275&gt;0,C275=""),"Ilmoita tuella rahoitettu osuus",IF(C275&gt;100,"Tuella rahoitettu osuus ei voi olla yli 100",IF(AND(B275&gt;0,H275=""),"Pitoaika puuttuu",IF(E275&gt;H275,"Keski-ikä ei voi olla suurempi kuin pitoaika",IF(AND(B275&gt;0,E275=""),"Keski-ikä puuttuu",IF(AND(B275&gt;0,OR(H275&lt;Q275,H275&gt;R275)),"Syötetty pitoaika ei ole pitoaikavälin sisällä","OK"))))))</f>
        <v>OK</v>
      </c>
      <c r="U275">
        <v>100</v>
      </c>
    </row>
    <row r="276" spans="1:21" ht="15.75" thickBot="1" x14ac:dyDescent="0.3">
      <c r="A276" s="38" t="s">
        <v>219</v>
      </c>
      <c r="B276" s="60">
        <f>F276-G276</f>
        <v>0</v>
      </c>
      <c r="C276" s="55"/>
      <c r="D276" s="49">
        <f>B276*C276/100</f>
        <v>0</v>
      </c>
      <c r="E276" s="49">
        <f>Parametrit!$B$4-2025</f>
        <v>-1</v>
      </c>
      <c r="F276" s="55"/>
      <c r="G276" s="55"/>
      <c r="H276" s="104" t="str">
        <f>IF('Investoinnit ennen 2024'!G276&gt;0,'Investoinnit ennen 2024'!G276,"")</f>
        <v/>
      </c>
      <c r="I276" s="57">
        <f>IF(N276="",(D276*(M276+O276))/1000,(D276*(N276+P276))/1000)</f>
        <v>0</v>
      </c>
      <c r="J276" s="49">
        <f>IF(D276=0,0,I276*(1-E276/H276))</f>
        <v>0</v>
      </c>
      <c r="K276" s="49">
        <f>IF(I276=0,0,I276/H276)</f>
        <v>0</v>
      </c>
      <c r="L276" s="49">
        <f>IF(N276="",(F276*(C276/100)*(M276+O276))/1000,(F276*(C276/100)*(N276+P276)/1000))</f>
        <v>0</v>
      </c>
      <c r="M276" s="50" cm="1">
        <f t="array" ref="M276">ROUND('Investoinnit ennen 2024'!K276*(Parametrit!$B$9/Parametrit!$B$7),_xlfn.IFS('2024'!U276=100,-2,'2024'!U276=10,-1))</f>
        <v>0</v>
      </c>
      <c r="N276" s="50"/>
      <c r="O276" s="49"/>
      <c r="P276" s="49"/>
      <c r="Q276" s="52">
        <v>35</v>
      </c>
      <c r="R276" s="52">
        <v>45</v>
      </c>
      <c r="S276" s="31" t="str">
        <f>IF(AND(B276&gt;0,C276=""),"Ilmoita tuella rahoitettu osuus",IF(C276&gt;100,"Tuella rahoitettu osuus ei voi olla yli 100",IF(AND(B276&gt;0,H276=""),"Pitoaika puuttuu",IF(E276&gt;H276,"Keski-ikä ei voi olla suurempi kuin pitoaika",IF(AND(B276&gt;0,E276=""),"Keski-ikä puuttuu",IF(AND(B276&gt;0,OR(H276&lt;Q276,H276&gt;R276)),"Syötetty pitoaika ei ole pitoaikavälin sisällä","OK"))))))</f>
        <v>OK</v>
      </c>
      <c r="U276">
        <v>100</v>
      </c>
    </row>
    <row r="277" spans="1:21" ht="15.75" thickBot="1" x14ac:dyDescent="0.3">
      <c r="A277" s="11" t="s">
        <v>220</v>
      </c>
      <c r="B277" s="30"/>
      <c r="C277" s="101"/>
      <c r="D277" s="32"/>
      <c r="E277" s="32"/>
      <c r="F277" s="101"/>
      <c r="G277" s="101"/>
      <c r="H277" s="105"/>
      <c r="I277" s="32"/>
      <c r="J277" s="32"/>
      <c r="K277" s="32"/>
      <c r="L277" s="32"/>
      <c r="M277" s="25"/>
      <c r="N277" s="25"/>
      <c r="O277" s="22"/>
      <c r="P277" s="22"/>
      <c r="Q277" s="25"/>
      <c r="R277" s="25"/>
      <c r="S277"/>
    </row>
    <row r="278" spans="1:21" ht="15.75" thickBot="1" x14ac:dyDescent="0.3">
      <c r="A278" s="10" t="s">
        <v>221</v>
      </c>
      <c r="B278" s="30"/>
      <c r="C278" s="101"/>
      <c r="D278" s="32"/>
      <c r="E278" s="32"/>
      <c r="F278" s="101"/>
      <c r="G278" s="101"/>
      <c r="H278" s="105"/>
      <c r="I278" s="32"/>
      <c r="J278" s="32"/>
      <c r="K278" s="32"/>
      <c r="L278" s="32"/>
      <c r="M278" s="23"/>
      <c r="N278" s="23"/>
      <c r="O278" s="22"/>
      <c r="P278" s="22"/>
      <c r="Q278" s="23"/>
      <c r="R278" s="23"/>
      <c r="S278"/>
    </row>
    <row r="279" spans="1:21" ht="15.75" thickBot="1" x14ac:dyDescent="0.3">
      <c r="A279" s="38" t="s">
        <v>222</v>
      </c>
      <c r="B279" s="60">
        <f>F279-G279</f>
        <v>0</v>
      </c>
      <c r="C279" s="55"/>
      <c r="D279" s="49">
        <f>B279*C279/100</f>
        <v>0</v>
      </c>
      <c r="E279" s="49">
        <f>Parametrit!$B$4-2025</f>
        <v>-1</v>
      </c>
      <c r="F279" s="55"/>
      <c r="G279" s="55"/>
      <c r="H279" s="104" t="str">
        <f>IF('Investoinnit ennen 2024'!G279&gt;0,'Investoinnit ennen 2024'!G279,"")</f>
        <v/>
      </c>
      <c r="I279" s="57">
        <f>IF(N279="",(D279*(M279+O279))/1000,(D279*(N279+P279))/1000)</f>
        <v>0</v>
      </c>
      <c r="J279" s="49">
        <f>IF(D279=0,0,I279*(1-E279/H279))</f>
        <v>0</v>
      </c>
      <c r="K279" s="49">
        <f>IF(I279=0,0,I279/H279)</f>
        <v>0</v>
      </c>
      <c r="L279" s="49">
        <f>IF(N279="",(F279*(C279/100)*(M279+O279))/1000,(F279*(C279/100)*(N279+P279)/1000))</f>
        <v>0</v>
      </c>
      <c r="M279" s="50" cm="1">
        <f t="array" ref="M279">ROUND('Investoinnit ennen 2024'!K279*(Parametrit!$B$9/Parametrit!$B$7),_xlfn.IFS('2024'!U279=100,-2,'2024'!U279=10,-1))</f>
        <v>0</v>
      </c>
      <c r="N279" s="50"/>
      <c r="O279" s="49"/>
      <c r="P279" s="49"/>
      <c r="Q279" s="52">
        <v>10</v>
      </c>
      <c r="R279" s="52">
        <v>20</v>
      </c>
      <c r="S279" s="31" t="str">
        <f>IF(AND(B279&gt;0,C279=""),"Ilmoita tuella rahoitettu osuus",IF(C279&gt;100,"Tuella rahoitettu osuus ei voi olla yli 100",IF(AND(B279&gt;0,H279=""),"Pitoaika puuttuu",IF(E279&gt;H279,"Keski-ikä ei voi olla suurempi kuin pitoaika",IF(AND(B279&gt;0,E279=""),"Keski-ikä puuttuu",IF(AND(B279&gt;0,OR(H279&lt;Q279,H279&gt;R279)),"Syötetty pitoaika ei ole pitoaikavälin sisällä","OK"))))))</f>
        <v>OK</v>
      </c>
      <c r="U279">
        <v>10</v>
      </c>
    </row>
    <row r="280" spans="1:21" ht="15.75" thickBot="1" x14ac:dyDescent="0.3">
      <c r="A280" s="38" t="s">
        <v>223</v>
      </c>
      <c r="B280" s="60">
        <f>F280-G280</f>
        <v>0</v>
      </c>
      <c r="C280" s="55"/>
      <c r="D280" s="49">
        <f>B280*C280/100</f>
        <v>0</v>
      </c>
      <c r="E280" s="49">
        <f>Parametrit!$B$4-2025</f>
        <v>-1</v>
      </c>
      <c r="F280" s="55"/>
      <c r="G280" s="55"/>
      <c r="H280" s="104" t="str">
        <f>IF('Investoinnit ennen 2024'!G280&gt;0,'Investoinnit ennen 2024'!G280,"")</f>
        <v/>
      </c>
      <c r="I280" s="57">
        <f>IF(N280="",(D280*(M280+O280))/1000,(D280*(N280+P280))/1000)</f>
        <v>0</v>
      </c>
      <c r="J280" s="49">
        <f>IF(D280=0,0,I280*(1-E280/H280))</f>
        <v>0</v>
      </c>
      <c r="K280" s="49">
        <f>IF(I280=0,0,I280/H280)</f>
        <v>0</v>
      </c>
      <c r="L280" s="49">
        <f>IF(N280="",(F280*(C280/100)*(M280+O280))/1000,(F280*(C280/100)*(N280+P280)/1000))</f>
        <v>0</v>
      </c>
      <c r="M280" s="50" cm="1">
        <f t="array" ref="M280">ROUND('Investoinnit ennen 2024'!K280*(Parametrit!$B$9/Parametrit!$B$7),_xlfn.IFS('2024'!U280=100,-2,'2024'!U280=10,-1))</f>
        <v>0</v>
      </c>
      <c r="N280" s="50"/>
      <c r="O280" s="49"/>
      <c r="P280" s="49"/>
      <c r="Q280" s="52">
        <v>10</v>
      </c>
      <c r="R280" s="52">
        <v>20</v>
      </c>
      <c r="S280" s="31" t="str">
        <f>IF(AND(B280&gt;0,C280=""),"Ilmoita tuella rahoitettu osuus",IF(C280&gt;100,"Tuella rahoitettu osuus ei voi olla yli 100",IF(AND(B280&gt;0,H280=""),"Pitoaika puuttuu",IF(E280&gt;H280,"Keski-ikä ei voi olla suurempi kuin pitoaika",IF(AND(B280&gt;0,E280=""),"Keski-ikä puuttuu",IF(AND(B280&gt;0,OR(H280&lt;Q280,H280&gt;R280)),"Syötetty pitoaika ei ole pitoaikavälin sisällä","OK"))))))</f>
        <v>OK</v>
      </c>
      <c r="U280">
        <v>10</v>
      </c>
    </row>
    <row r="281" spans="1:21" ht="15.75" thickBot="1" x14ac:dyDescent="0.3">
      <c r="A281" s="38" t="s">
        <v>224</v>
      </c>
      <c r="B281" s="60">
        <f>F281-G281</f>
        <v>0</v>
      </c>
      <c r="C281" s="55"/>
      <c r="D281" s="49">
        <f>B281*C281/100</f>
        <v>0</v>
      </c>
      <c r="E281" s="49">
        <f>Parametrit!$B$4-2025</f>
        <v>-1</v>
      </c>
      <c r="F281" s="55"/>
      <c r="G281" s="55"/>
      <c r="H281" s="104" t="str">
        <f>IF('Investoinnit ennen 2024'!G281&gt;0,'Investoinnit ennen 2024'!G281,"")</f>
        <v/>
      </c>
      <c r="I281" s="57">
        <f>IF(N281="",(D281*(M281+O281))/1000,(D281*(N281+P281))/1000)</f>
        <v>0</v>
      </c>
      <c r="J281" s="49">
        <f>IF(D281=0,0,I281*(1-E281/H281))</f>
        <v>0</v>
      </c>
      <c r="K281" s="49">
        <f>IF(I281=0,0,I281/H281)</f>
        <v>0</v>
      </c>
      <c r="L281" s="49">
        <f>IF(N281="",(F281*(C281/100)*(M281+O281))/1000,(F281*(C281/100)*(N281+P281)/1000))</f>
        <v>0</v>
      </c>
      <c r="M281" s="50" cm="1">
        <f t="array" ref="M281">ROUND('Investoinnit ennen 2024'!K281*(Parametrit!$B$9/Parametrit!$B$7),_xlfn.IFS('2024'!U281=100,-2,'2024'!U281=10,-1))</f>
        <v>0</v>
      </c>
      <c r="N281" s="50"/>
      <c r="O281" s="49"/>
      <c r="P281" s="49"/>
      <c r="Q281" s="52">
        <v>10</v>
      </c>
      <c r="R281" s="52">
        <v>20</v>
      </c>
      <c r="S281" s="31" t="str">
        <f>IF(AND(B281&gt;0,C281=""),"Ilmoita tuella rahoitettu osuus",IF(C281&gt;100,"Tuella rahoitettu osuus ei voi olla yli 100",IF(AND(B281&gt;0,H281=""),"Pitoaika puuttuu",IF(E281&gt;H281,"Keski-ikä ei voi olla suurempi kuin pitoaika",IF(AND(B281&gt;0,E281=""),"Keski-ikä puuttuu",IF(AND(B281&gt;0,OR(H281&lt;Q281,H281&gt;R281)),"Syötetty pitoaika ei ole pitoaikavälin sisällä","OK"))))))</f>
        <v>OK</v>
      </c>
      <c r="U281">
        <v>10</v>
      </c>
    </row>
    <row r="282" spans="1:21" ht="15.75" thickBot="1" x14ac:dyDescent="0.3">
      <c r="A282" s="38" t="s">
        <v>225</v>
      </c>
      <c r="B282" s="60">
        <f>F282-G282</f>
        <v>0</v>
      </c>
      <c r="C282" s="55"/>
      <c r="D282" s="49">
        <f>B282*C282/100</f>
        <v>0</v>
      </c>
      <c r="E282" s="49">
        <f>Parametrit!$B$4-2025</f>
        <v>-1</v>
      </c>
      <c r="F282" s="55"/>
      <c r="G282" s="55"/>
      <c r="H282" s="104" t="str">
        <f>IF('Investoinnit ennen 2024'!G282&gt;0,'Investoinnit ennen 2024'!G282,"")</f>
        <v/>
      </c>
      <c r="I282" s="57">
        <f>IF(N282="",(D282*(M282+O282))/1000,(D282*(N282+P282))/1000)</f>
        <v>0</v>
      </c>
      <c r="J282" s="49">
        <f>IF(D282=0,0,I282*(1-E282/H282))</f>
        <v>0</v>
      </c>
      <c r="K282" s="49">
        <f>IF(I282=0,0,I282/H282)</f>
        <v>0</v>
      </c>
      <c r="L282" s="49">
        <f>IF(N282="",(F282*(C282/100)*(M282+O282))/1000,(F282*(C282/100)*(N282+P282)/1000))</f>
        <v>0</v>
      </c>
      <c r="M282" s="50" cm="1">
        <f t="array" ref="M282">ROUND('Investoinnit ennen 2024'!K282*(Parametrit!$B$9/Parametrit!$B$7),_xlfn.IFS('2024'!U282=100,-2,'2024'!U282=10,-1))</f>
        <v>0</v>
      </c>
      <c r="N282" s="50"/>
      <c r="O282" s="49"/>
      <c r="P282" s="49"/>
      <c r="Q282" s="52">
        <v>10</v>
      </c>
      <c r="R282" s="52">
        <v>20</v>
      </c>
      <c r="S282" s="31" t="str">
        <f>IF(AND(B282&gt;0,C282=""),"Ilmoita tuella rahoitettu osuus",IF(C282&gt;100,"Tuella rahoitettu osuus ei voi olla yli 100",IF(AND(B282&gt;0,H282=""),"Pitoaika puuttuu",IF(E282&gt;H282,"Keski-ikä ei voi olla suurempi kuin pitoaika",IF(AND(B282&gt;0,E282=""),"Keski-ikä puuttuu",IF(AND(B282&gt;0,OR(H282&lt;Q282,H282&gt;R282)),"Syötetty pitoaika ei ole pitoaikavälin sisällä","OK"))))))</f>
        <v>OK</v>
      </c>
      <c r="U282">
        <v>10</v>
      </c>
    </row>
    <row r="283" spans="1:21" ht="15.75" thickBot="1" x14ac:dyDescent="0.3">
      <c r="A283" s="11" t="s">
        <v>226</v>
      </c>
      <c r="B283" s="30"/>
      <c r="C283" s="101"/>
      <c r="D283" s="32"/>
      <c r="E283" s="32"/>
      <c r="F283" s="101"/>
      <c r="G283" s="101"/>
      <c r="H283" s="105"/>
      <c r="M283" s="25"/>
      <c r="N283" s="25"/>
      <c r="O283" s="22"/>
      <c r="P283" s="22"/>
      <c r="Q283" s="25"/>
      <c r="R283" s="25"/>
      <c r="S283"/>
    </row>
    <row r="284" spans="1:21" ht="15.75" thickBot="1" x14ac:dyDescent="0.3">
      <c r="A284" s="10" t="s">
        <v>227</v>
      </c>
      <c r="B284" s="30"/>
      <c r="C284" s="101"/>
      <c r="D284" s="32"/>
      <c r="E284" s="32"/>
      <c r="F284" s="101"/>
      <c r="G284" s="101"/>
      <c r="H284" s="105"/>
      <c r="M284" s="23"/>
      <c r="N284" s="23"/>
      <c r="O284" s="22"/>
      <c r="P284" s="22"/>
      <c r="Q284" s="23"/>
      <c r="R284" s="23"/>
      <c r="S284"/>
    </row>
    <row r="285" spans="1:21" ht="15.75" thickBot="1" x14ac:dyDescent="0.3">
      <c r="A285" s="6" t="s">
        <v>228</v>
      </c>
      <c r="B285" s="30"/>
      <c r="C285" s="101"/>
      <c r="D285" s="32"/>
      <c r="E285" s="32"/>
      <c r="F285" s="101"/>
      <c r="G285" s="101"/>
      <c r="H285" s="105"/>
      <c r="I285" s="32"/>
      <c r="J285" s="32"/>
      <c r="K285" s="32"/>
      <c r="L285" s="32"/>
      <c r="M285" s="24"/>
      <c r="N285" s="24"/>
      <c r="O285" s="22"/>
      <c r="P285" s="22"/>
      <c r="Q285" s="24"/>
      <c r="R285" s="24"/>
      <c r="S285"/>
    </row>
    <row r="286" spans="1:21" ht="15.75" thickBot="1" x14ac:dyDescent="0.3">
      <c r="A286" s="39" t="s">
        <v>229</v>
      </c>
      <c r="B286" s="30"/>
      <c r="C286" s="101"/>
      <c r="D286" s="32"/>
      <c r="E286" s="32"/>
      <c r="F286" s="101"/>
      <c r="G286" s="101"/>
      <c r="H286" s="105"/>
      <c r="M286" s="18"/>
      <c r="N286" s="18"/>
      <c r="O286" s="22"/>
      <c r="P286" s="22"/>
      <c r="Q286" s="18"/>
      <c r="R286" s="18"/>
      <c r="S286"/>
    </row>
    <row r="287" spans="1:21" ht="15.75" thickBot="1" x14ac:dyDescent="0.3">
      <c r="A287" s="38" t="s">
        <v>230</v>
      </c>
      <c r="B287" s="60">
        <f>F287-G287</f>
        <v>0</v>
      </c>
      <c r="C287" s="55"/>
      <c r="D287" s="49">
        <f>B287*C287/100</f>
        <v>0</v>
      </c>
      <c r="E287" s="49">
        <f>Parametrit!$B$4-2025</f>
        <v>-1</v>
      </c>
      <c r="F287" s="55"/>
      <c r="G287" s="55"/>
      <c r="H287" s="104" t="str">
        <f>IF('Investoinnit ennen 2024'!G287&gt;0,'Investoinnit ennen 2024'!G287,"")</f>
        <v/>
      </c>
      <c r="I287" s="57">
        <f>IF(N287="",(D287*(M287+O287))/1000,(D287*(N287+P287))/1000)</f>
        <v>0</v>
      </c>
      <c r="J287" s="49">
        <f>IF(D287=0,0,I287*(1-E287/H287))</f>
        <v>0</v>
      </c>
      <c r="K287" s="49">
        <f>IF(I287=0,0,I287/H287)</f>
        <v>0</v>
      </c>
      <c r="L287" s="49">
        <f>IF(N287="",(F287*(C287/100)*(M287+O287))/1000,(F287*(C287/100)*(N287+P287)/1000))</f>
        <v>0</v>
      </c>
      <c r="M287" s="50" cm="1">
        <f t="array" ref="M287">ROUND('Investoinnit ennen 2024'!K287*(Parametrit!$B$9/Parametrit!$B$7),_xlfn.IFS('2024'!U287=100,-2,'2024'!U287=10,-1))</f>
        <v>0</v>
      </c>
      <c r="N287" s="50"/>
      <c r="O287" s="49"/>
      <c r="P287" s="49"/>
      <c r="Q287" s="52">
        <v>50</v>
      </c>
      <c r="R287" s="52">
        <v>60</v>
      </c>
      <c r="S287" s="31" t="str">
        <f>IF(AND(B287&gt;0,C287=""),"Ilmoita tuella rahoitettu osuus",IF(C287&gt;100,"Tuella rahoitettu osuus ei voi olla yli 100",IF(AND(B287&gt;0,H287=""),"Pitoaika puuttuu",IF(E287&gt;H287,"Keski-ikä ei voi olla suurempi kuin pitoaika",IF(AND(B287&gt;0,E287=""),"Keski-ikä puuttuu",IF(AND(B287&gt;0,OR(H287&lt;Q287,H287&gt;R287)),"Syötetty pitoaika ei ole pitoaikavälin sisällä","OK"))))))</f>
        <v>OK</v>
      </c>
      <c r="U287">
        <v>100</v>
      </c>
    </row>
    <row r="288" spans="1:21" ht="15.75" thickBot="1" x14ac:dyDescent="0.3">
      <c r="A288" s="38" t="s">
        <v>231</v>
      </c>
      <c r="B288" s="60">
        <f>F288-G288</f>
        <v>0</v>
      </c>
      <c r="C288" s="55"/>
      <c r="D288" s="49">
        <f>B288*C288/100</f>
        <v>0</v>
      </c>
      <c r="E288" s="49">
        <f>Parametrit!$B$4-2025</f>
        <v>-1</v>
      </c>
      <c r="F288" s="55"/>
      <c r="G288" s="55"/>
      <c r="H288" s="104" t="str">
        <f>IF('Investoinnit ennen 2024'!G288&gt;0,'Investoinnit ennen 2024'!G288,"")</f>
        <v/>
      </c>
      <c r="I288" s="57">
        <f>IF(N288="",(D288*(M288+O288))/1000,(D288*(N288+P288))/1000)</f>
        <v>0</v>
      </c>
      <c r="J288" s="49">
        <f>IF(D288=0,0,I288*(1-E288/H288))</f>
        <v>0</v>
      </c>
      <c r="K288" s="49">
        <f>IF(I288=0,0,I288/H288)</f>
        <v>0</v>
      </c>
      <c r="L288" s="49">
        <f>IF(N288="",(F288*(C288/100)*(M288+O288))/1000,(F288*(C288/100)*(N288+P288)/1000))</f>
        <v>0</v>
      </c>
      <c r="M288" s="50" cm="1">
        <f t="array" ref="M288">ROUND('Investoinnit ennen 2024'!K288*(Parametrit!$B$9/Parametrit!$B$7),_xlfn.IFS('2024'!U288=100,-2,'2024'!U288=10,-1))</f>
        <v>0</v>
      </c>
      <c r="N288" s="50"/>
      <c r="O288" s="49"/>
      <c r="P288" s="49"/>
      <c r="Q288" s="52">
        <v>50</v>
      </c>
      <c r="R288" s="52">
        <v>60</v>
      </c>
      <c r="S288" s="31" t="str">
        <f>IF(AND(B288&gt;0,C288=""),"Ilmoita tuella rahoitettu osuus",IF(C288&gt;100,"Tuella rahoitettu osuus ei voi olla yli 100",IF(AND(B288&gt;0,H288=""),"Pitoaika puuttuu",IF(E288&gt;H288,"Keski-ikä ei voi olla suurempi kuin pitoaika",IF(AND(B288&gt;0,E288=""),"Keski-ikä puuttuu",IF(AND(B288&gt;0,OR(H288&lt;Q288,H288&gt;R288)),"Syötetty pitoaika ei ole pitoaikavälin sisällä","OK"))))))</f>
        <v>OK</v>
      </c>
      <c r="U288">
        <v>100</v>
      </c>
    </row>
    <row r="289" spans="1:21" ht="15.75" thickBot="1" x14ac:dyDescent="0.3">
      <c r="A289" s="38" t="s">
        <v>232</v>
      </c>
      <c r="B289" s="60">
        <f>F289-G289</f>
        <v>0</v>
      </c>
      <c r="C289" s="55"/>
      <c r="D289" s="49">
        <f>B289*C289/100</f>
        <v>0</v>
      </c>
      <c r="E289" s="49">
        <f>Parametrit!$B$4-2025</f>
        <v>-1</v>
      </c>
      <c r="F289" s="55"/>
      <c r="G289" s="55"/>
      <c r="H289" s="104" t="str">
        <f>IF('Investoinnit ennen 2024'!G289&gt;0,'Investoinnit ennen 2024'!G289,"")</f>
        <v/>
      </c>
      <c r="I289" s="57">
        <f>IF(N289="",(D289*(M289+O289))/1000,(D289*(N289+P289))/1000)</f>
        <v>0</v>
      </c>
      <c r="J289" s="49">
        <f>IF(D289=0,0,I289*(1-E289/H289))</f>
        <v>0</v>
      </c>
      <c r="K289" s="49">
        <f>IF(I289=0,0,I289/H289)</f>
        <v>0</v>
      </c>
      <c r="L289" s="49">
        <f>IF(N289="",(F289*(C289/100)*(M289+O289))/1000,(F289*(C289/100)*(N289+P289)/1000))</f>
        <v>0</v>
      </c>
      <c r="M289" s="50" cm="1">
        <f t="array" ref="M289">ROUND('Investoinnit ennen 2024'!K289*(Parametrit!$B$9/Parametrit!$B$7),_xlfn.IFS('2024'!U289=100,-2,'2024'!U289=10,-1))</f>
        <v>0</v>
      </c>
      <c r="N289" s="50"/>
      <c r="O289" s="49"/>
      <c r="P289" s="49"/>
      <c r="Q289" s="52">
        <v>50</v>
      </c>
      <c r="R289" s="52">
        <v>60</v>
      </c>
      <c r="S289" s="31" t="str">
        <f>IF(AND(B289&gt;0,C289=""),"Ilmoita tuella rahoitettu osuus",IF(C289&gt;100,"Tuella rahoitettu osuus ei voi olla yli 100",IF(AND(B289&gt;0,H289=""),"Pitoaika puuttuu",IF(E289&gt;H289,"Keski-ikä ei voi olla suurempi kuin pitoaika",IF(AND(B289&gt;0,E289=""),"Keski-ikä puuttuu",IF(AND(B289&gt;0,OR(H289&lt;Q289,H289&gt;R289)),"Syötetty pitoaika ei ole pitoaikavälin sisällä","OK"))))))</f>
        <v>OK</v>
      </c>
      <c r="U289">
        <v>100</v>
      </c>
    </row>
    <row r="290" spans="1:21" ht="15.75" thickBot="1" x14ac:dyDescent="0.3">
      <c r="A290" s="39" t="s">
        <v>233</v>
      </c>
      <c r="B290" s="30"/>
      <c r="C290" s="101"/>
      <c r="D290" s="32"/>
      <c r="E290" s="32"/>
      <c r="F290" s="101"/>
      <c r="G290" s="101"/>
      <c r="H290" s="105"/>
      <c r="I290" s="32"/>
      <c r="J290" s="32"/>
      <c r="K290" s="32"/>
      <c r="L290" s="32"/>
      <c r="M290" s="19"/>
      <c r="N290" s="19"/>
      <c r="O290" s="22"/>
      <c r="P290" s="22"/>
      <c r="Q290" s="18"/>
      <c r="R290" s="18"/>
      <c r="S290"/>
    </row>
    <row r="291" spans="1:21" ht="15.75" thickBot="1" x14ac:dyDescent="0.3">
      <c r="A291" s="38" t="s">
        <v>234</v>
      </c>
      <c r="B291" s="60">
        <f t="shared" ref="B291:B298" si="119">F291-G291</f>
        <v>0</v>
      </c>
      <c r="C291" s="55"/>
      <c r="D291" s="49">
        <f t="shared" ref="D291:D298" si="120">B291*C291/100</f>
        <v>0</v>
      </c>
      <c r="E291" s="49">
        <f>Parametrit!$B$4-2025</f>
        <v>-1</v>
      </c>
      <c r="F291" s="55"/>
      <c r="G291" s="55"/>
      <c r="H291" s="104" t="str">
        <f>IF('Investoinnit ennen 2024'!G291&gt;0,'Investoinnit ennen 2024'!G291,"")</f>
        <v/>
      </c>
      <c r="I291" s="57">
        <f t="shared" ref="I291:I298" si="121">IF(N291="",(D291*(M291+O291))/1000,(D291*(N291+P291))/1000)</f>
        <v>0</v>
      </c>
      <c r="J291" s="49">
        <f t="shared" ref="J291:J298" si="122">IF(D291=0,0,I291*(1-E291/H291))</f>
        <v>0</v>
      </c>
      <c r="K291" s="49">
        <f t="shared" ref="K291:K298" si="123">IF(I291=0,0,I291/H291)</f>
        <v>0</v>
      </c>
      <c r="L291" s="49">
        <f t="shared" ref="L291:L298" si="124">IF(N291="",(F291*(C291/100)*(M291+O291))/1000,(F291*(C291/100)*(N291+P291)/1000))</f>
        <v>0</v>
      </c>
      <c r="M291" s="50" cm="1">
        <f t="array" ref="M291">ROUND('Investoinnit ennen 2024'!K291*(Parametrit!$B$9/Parametrit!$B$7),_xlfn.IFS('2024'!U291=100,-2,'2024'!U291=10,-1))</f>
        <v>0</v>
      </c>
      <c r="N291" s="50"/>
      <c r="O291" s="49"/>
      <c r="P291" s="49"/>
      <c r="Q291" s="52">
        <v>50</v>
      </c>
      <c r="R291" s="52">
        <v>60</v>
      </c>
      <c r="S291" s="31" t="str">
        <f t="shared" ref="S291:S298" si="125">IF(AND(B291&gt;0,C291=""),"Ilmoita tuella rahoitettu osuus",IF(C291&gt;100,"Tuella rahoitettu osuus ei voi olla yli 100",IF(AND(B291&gt;0,H291=""),"Pitoaika puuttuu",IF(E291&gt;H291,"Keski-ikä ei voi olla suurempi kuin pitoaika",IF(AND(B291&gt;0,E291=""),"Keski-ikä puuttuu",IF(AND(B291&gt;0,OR(H291&lt;Q291,H291&gt;R291)),"Syötetty pitoaika ei ole pitoaikavälin sisällä","OK"))))))</f>
        <v>OK</v>
      </c>
      <c r="U291">
        <v>100</v>
      </c>
    </row>
    <row r="292" spans="1:21" ht="15.75" thickBot="1" x14ac:dyDescent="0.3">
      <c r="A292" s="38" t="s">
        <v>235</v>
      </c>
      <c r="B292" s="60">
        <f t="shared" si="119"/>
        <v>0</v>
      </c>
      <c r="C292" s="55"/>
      <c r="D292" s="49">
        <f t="shared" si="120"/>
        <v>0</v>
      </c>
      <c r="E292" s="49">
        <f>Parametrit!$B$4-2025</f>
        <v>-1</v>
      </c>
      <c r="F292" s="55"/>
      <c r="G292" s="55"/>
      <c r="H292" s="104" t="str">
        <f>IF('Investoinnit ennen 2024'!G292&gt;0,'Investoinnit ennen 2024'!G292,"")</f>
        <v/>
      </c>
      <c r="I292" s="57">
        <f t="shared" si="121"/>
        <v>0</v>
      </c>
      <c r="J292" s="49">
        <f t="shared" si="122"/>
        <v>0</v>
      </c>
      <c r="K292" s="49">
        <f t="shared" si="123"/>
        <v>0</v>
      </c>
      <c r="L292" s="49">
        <f t="shared" si="124"/>
        <v>0</v>
      </c>
      <c r="M292" s="50" cm="1">
        <f t="array" ref="M292">ROUND('Investoinnit ennen 2024'!K292*(Parametrit!$B$9/Parametrit!$B$7),_xlfn.IFS('2024'!U292=100,-2,'2024'!U292=10,-1))</f>
        <v>0</v>
      </c>
      <c r="N292" s="50"/>
      <c r="O292" s="49"/>
      <c r="P292" s="49"/>
      <c r="Q292" s="52">
        <v>50</v>
      </c>
      <c r="R292" s="52">
        <v>60</v>
      </c>
      <c r="S292" s="31" t="str">
        <f t="shared" si="125"/>
        <v>OK</v>
      </c>
      <c r="U292">
        <v>100</v>
      </c>
    </row>
    <row r="293" spans="1:21" ht="15.75" thickBot="1" x14ac:dyDescent="0.3">
      <c r="A293" s="38" t="s">
        <v>236</v>
      </c>
      <c r="B293" s="60">
        <f t="shared" si="119"/>
        <v>0</v>
      </c>
      <c r="C293" s="55"/>
      <c r="D293" s="49">
        <f t="shared" si="120"/>
        <v>0</v>
      </c>
      <c r="E293" s="49">
        <f>Parametrit!$B$4-2025</f>
        <v>-1</v>
      </c>
      <c r="F293" s="55"/>
      <c r="G293" s="55"/>
      <c r="H293" s="104" t="str">
        <f>IF('Investoinnit ennen 2024'!G293&gt;0,'Investoinnit ennen 2024'!G293,"")</f>
        <v/>
      </c>
      <c r="I293" s="57">
        <f t="shared" si="121"/>
        <v>0</v>
      </c>
      <c r="J293" s="49">
        <f t="shared" si="122"/>
        <v>0</v>
      </c>
      <c r="K293" s="49">
        <f t="shared" si="123"/>
        <v>0</v>
      </c>
      <c r="L293" s="49">
        <f t="shared" si="124"/>
        <v>0</v>
      </c>
      <c r="M293" s="50" cm="1">
        <f t="array" ref="M293">ROUND('Investoinnit ennen 2024'!K293*(Parametrit!$B$9/Parametrit!$B$7),_xlfn.IFS('2024'!U293=100,-2,'2024'!U293=10,-1))</f>
        <v>0</v>
      </c>
      <c r="N293" s="50"/>
      <c r="O293" s="49"/>
      <c r="P293" s="49"/>
      <c r="Q293" s="52">
        <v>50</v>
      </c>
      <c r="R293" s="52">
        <v>60</v>
      </c>
      <c r="S293" s="31" t="str">
        <f t="shared" si="125"/>
        <v>OK</v>
      </c>
      <c r="U293">
        <v>100</v>
      </c>
    </row>
    <row r="294" spans="1:21" ht="15.75" thickBot="1" x14ac:dyDescent="0.3">
      <c r="A294" s="38" t="s">
        <v>237</v>
      </c>
      <c r="B294" s="60">
        <f t="shared" si="119"/>
        <v>0</v>
      </c>
      <c r="C294" s="55"/>
      <c r="D294" s="49">
        <f t="shared" si="120"/>
        <v>0</v>
      </c>
      <c r="E294" s="49">
        <f>Parametrit!$B$4-2025</f>
        <v>-1</v>
      </c>
      <c r="F294" s="55"/>
      <c r="G294" s="55"/>
      <c r="H294" s="104" t="str">
        <f>IF('Investoinnit ennen 2024'!G294&gt;0,'Investoinnit ennen 2024'!G294,"")</f>
        <v/>
      </c>
      <c r="I294" s="57">
        <f t="shared" si="121"/>
        <v>0</v>
      </c>
      <c r="J294" s="49">
        <f t="shared" si="122"/>
        <v>0</v>
      </c>
      <c r="K294" s="49">
        <f t="shared" si="123"/>
        <v>0</v>
      </c>
      <c r="L294" s="49">
        <f t="shared" si="124"/>
        <v>0</v>
      </c>
      <c r="M294" s="50" cm="1">
        <f t="array" ref="M294">ROUND('Investoinnit ennen 2024'!K294*(Parametrit!$B$9/Parametrit!$B$7),_xlfn.IFS('2024'!U294=100,-2,'2024'!U294=10,-1))</f>
        <v>0</v>
      </c>
      <c r="N294" s="50"/>
      <c r="O294" s="49"/>
      <c r="P294" s="49"/>
      <c r="Q294" s="52">
        <v>50</v>
      </c>
      <c r="R294" s="52">
        <v>60</v>
      </c>
      <c r="S294" s="31" t="str">
        <f t="shared" si="125"/>
        <v>OK</v>
      </c>
      <c r="U294">
        <v>100</v>
      </c>
    </row>
    <row r="295" spans="1:21" ht="15.75" thickBot="1" x14ac:dyDescent="0.3">
      <c r="A295" s="38" t="s">
        <v>238</v>
      </c>
      <c r="B295" s="60">
        <f t="shared" si="119"/>
        <v>0</v>
      </c>
      <c r="C295" s="55"/>
      <c r="D295" s="49">
        <f t="shared" si="120"/>
        <v>0</v>
      </c>
      <c r="E295" s="49">
        <f>Parametrit!$B$4-2025</f>
        <v>-1</v>
      </c>
      <c r="F295" s="55"/>
      <c r="G295" s="55"/>
      <c r="H295" s="104" t="str">
        <f>IF('Investoinnit ennen 2024'!G295&gt;0,'Investoinnit ennen 2024'!G295,"")</f>
        <v/>
      </c>
      <c r="I295" s="57">
        <f t="shared" si="121"/>
        <v>0</v>
      </c>
      <c r="J295" s="49">
        <f t="shared" si="122"/>
        <v>0</v>
      </c>
      <c r="K295" s="49">
        <f t="shared" si="123"/>
        <v>0</v>
      </c>
      <c r="L295" s="49">
        <f t="shared" si="124"/>
        <v>0</v>
      </c>
      <c r="M295" s="50" cm="1">
        <f t="array" ref="M295">ROUND('Investoinnit ennen 2024'!K295*(Parametrit!$B$9/Parametrit!$B$7),_xlfn.IFS('2024'!U295=100,-2,'2024'!U295=10,-1))</f>
        <v>0</v>
      </c>
      <c r="N295" s="50"/>
      <c r="O295" s="49"/>
      <c r="P295" s="49"/>
      <c r="Q295" s="52">
        <v>50</v>
      </c>
      <c r="R295" s="52">
        <v>60</v>
      </c>
      <c r="S295" s="31" t="str">
        <f t="shared" si="125"/>
        <v>OK</v>
      </c>
      <c r="U295">
        <v>100</v>
      </c>
    </row>
    <row r="296" spans="1:21" ht="15.75" thickBot="1" x14ac:dyDescent="0.3">
      <c r="A296" s="38" t="s">
        <v>239</v>
      </c>
      <c r="B296" s="60">
        <f t="shared" si="119"/>
        <v>0</v>
      </c>
      <c r="C296" s="55"/>
      <c r="D296" s="49">
        <f t="shared" si="120"/>
        <v>0</v>
      </c>
      <c r="E296" s="49">
        <f>Parametrit!$B$4-2025</f>
        <v>-1</v>
      </c>
      <c r="F296" s="55"/>
      <c r="G296" s="55"/>
      <c r="H296" s="104" t="str">
        <f>IF('Investoinnit ennen 2024'!G296&gt;0,'Investoinnit ennen 2024'!G296,"")</f>
        <v/>
      </c>
      <c r="I296" s="57">
        <f t="shared" si="121"/>
        <v>0</v>
      </c>
      <c r="J296" s="49">
        <f t="shared" si="122"/>
        <v>0</v>
      </c>
      <c r="K296" s="49">
        <f t="shared" si="123"/>
        <v>0</v>
      </c>
      <c r="L296" s="49">
        <f t="shared" si="124"/>
        <v>0</v>
      </c>
      <c r="M296" s="50" cm="1">
        <f t="array" ref="M296">ROUND('Investoinnit ennen 2024'!K296*(Parametrit!$B$9/Parametrit!$B$7),_xlfn.IFS('2024'!U296=100,-2,'2024'!U296=10,-1))</f>
        <v>0</v>
      </c>
      <c r="N296" s="50"/>
      <c r="O296" s="49"/>
      <c r="P296" s="49"/>
      <c r="Q296" s="52">
        <v>50</v>
      </c>
      <c r="R296" s="52">
        <v>60</v>
      </c>
      <c r="S296" s="31" t="str">
        <f t="shared" si="125"/>
        <v>OK</v>
      </c>
      <c r="U296">
        <v>100</v>
      </c>
    </row>
    <row r="297" spans="1:21" ht="15.75" thickBot="1" x14ac:dyDescent="0.3">
      <c r="A297" s="38" t="s">
        <v>240</v>
      </c>
      <c r="B297" s="60">
        <f t="shared" si="119"/>
        <v>0</v>
      </c>
      <c r="C297" s="55"/>
      <c r="D297" s="49">
        <f t="shared" si="120"/>
        <v>0</v>
      </c>
      <c r="E297" s="49">
        <f>Parametrit!$B$4-2025</f>
        <v>-1</v>
      </c>
      <c r="F297" s="55"/>
      <c r="G297" s="55"/>
      <c r="H297" s="104" t="str">
        <f>IF('Investoinnit ennen 2024'!G297&gt;0,'Investoinnit ennen 2024'!G297,"")</f>
        <v/>
      </c>
      <c r="I297" s="57">
        <f t="shared" si="121"/>
        <v>0</v>
      </c>
      <c r="J297" s="49">
        <f t="shared" si="122"/>
        <v>0</v>
      </c>
      <c r="K297" s="49">
        <f t="shared" si="123"/>
        <v>0</v>
      </c>
      <c r="L297" s="49">
        <f t="shared" si="124"/>
        <v>0</v>
      </c>
      <c r="M297" s="50" cm="1">
        <f t="array" ref="M297">ROUND('Investoinnit ennen 2024'!K297*(Parametrit!$B$9/Parametrit!$B$7),_xlfn.IFS('2024'!U297=100,-2,'2024'!U297=10,-1))</f>
        <v>0</v>
      </c>
      <c r="N297" s="50"/>
      <c r="O297" s="49"/>
      <c r="P297" s="49"/>
      <c r="Q297" s="52">
        <v>50</v>
      </c>
      <c r="R297" s="52">
        <v>60</v>
      </c>
      <c r="S297" s="31" t="str">
        <f t="shared" si="125"/>
        <v>OK</v>
      </c>
      <c r="U297">
        <v>100</v>
      </c>
    </row>
    <row r="298" spans="1:21" ht="15.75" thickBot="1" x14ac:dyDescent="0.3">
      <c r="A298" s="38" t="s">
        <v>241</v>
      </c>
      <c r="B298" s="60">
        <f t="shared" si="119"/>
        <v>0</v>
      </c>
      <c r="C298" s="55"/>
      <c r="D298" s="49">
        <f t="shared" si="120"/>
        <v>0</v>
      </c>
      <c r="E298" s="49">
        <f>Parametrit!$B$4-2025</f>
        <v>-1</v>
      </c>
      <c r="F298" s="55"/>
      <c r="G298" s="55"/>
      <c r="H298" s="104" t="str">
        <f>IF('Investoinnit ennen 2024'!G298&gt;0,'Investoinnit ennen 2024'!G298,"")</f>
        <v/>
      </c>
      <c r="I298" s="57">
        <f t="shared" si="121"/>
        <v>0</v>
      </c>
      <c r="J298" s="49">
        <f t="shared" si="122"/>
        <v>0</v>
      </c>
      <c r="K298" s="49">
        <f t="shared" si="123"/>
        <v>0</v>
      </c>
      <c r="L298" s="49">
        <f t="shared" si="124"/>
        <v>0</v>
      </c>
      <c r="M298" s="50" cm="1">
        <f t="array" ref="M298">ROUND('Investoinnit ennen 2024'!K298*(Parametrit!$B$9/Parametrit!$B$7),_xlfn.IFS('2024'!U298=100,-2,'2024'!U298=10,-1))</f>
        <v>0</v>
      </c>
      <c r="N298" s="50"/>
      <c r="O298" s="49"/>
      <c r="P298" s="49"/>
      <c r="Q298" s="52">
        <v>50</v>
      </c>
      <c r="R298" s="52">
        <v>60</v>
      </c>
      <c r="S298" s="31" t="str">
        <f t="shared" si="125"/>
        <v>OK</v>
      </c>
      <c r="U298">
        <v>100</v>
      </c>
    </row>
    <row r="299" spans="1:21" ht="15.75" thickBot="1" x14ac:dyDescent="0.3">
      <c r="A299" s="39" t="s">
        <v>242</v>
      </c>
      <c r="B299" s="30"/>
      <c r="C299" s="101"/>
      <c r="D299" s="32"/>
      <c r="E299" s="32"/>
      <c r="F299" s="101"/>
      <c r="G299" s="101"/>
      <c r="H299" s="105"/>
      <c r="I299" s="32"/>
      <c r="J299" s="32"/>
      <c r="K299" s="32"/>
      <c r="L299" s="32"/>
      <c r="M299" s="19"/>
      <c r="N299" s="19"/>
      <c r="O299" s="22"/>
      <c r="P299" s="22"/>
      <c r="Q299" s="18"/>
      <c r="R299" s="18"/>
      <c r="S299"/>
    </row>
    <row r="300" spans="1:21" ht="15.75" thickBot="1" x14ac:dyDescent="0.3">
      <c r="A300" s="38" t="s">
        <v>243</v>
      </c>
      <c r="B300" s="60">
        <f t="shared" ref="B300:B307" si="126">F300-G300</f>
        <v>0</v>
      </c>
      <c r="C300" s="55"/>
      <c r="D300" s="49">
        <f t="shared" ref="D300:D307" si="127">B300*C300/100</f>
        <v>0</v>
      </c>
      <c r="E300" s="49">
        <f>Parametrit!$B$4-2025</f>
        <v>-1</v>
      </c>
      <c r="F300" s="55"/>
      <c r="G300" s="55"/>
      <c r="H300" s="104" t="str">
        <f>IF('Investoinnit ennen 2024'!G300&gt;0,'Investoinnit ennen 2024'!G300,"")</f>
        <v/>
      </c>
      <c r="I300" s="57">
        <f t="shared" ref="I300:I307" si="128">IF(N300="",(D300*(M300+O300))/1000,(D300*(N300+P300))/1000)</f>
        <v>0</v>
      </c>
      <c r="J300" s="49">
        <f t="shared" ref="J300:J307" si="129">IF(D300=0,0,I300*(1-E300/H300))</f>
        <v>0</v>
      </c>
      <c r="K300" s="49">
        <f t="shared" ref="K300:K307" si="130">IF(I300=0,0,I300/H300)</f>
        <v>0</v>
      </c>
      <c r="L300" s="49">
        <f t="shared" ref="L300:L307" si="131">IF(N300="",(F300*(C300/100)*(M300+O300))/1000,(F300*(C300/100)*(N300+P300)/1000))</f>
        <v>0</v>
      </c>
      <c r="M300" s="50" cm="1">
        <f t="array" ref="M300">ROUND('Investoinnit ennen 2024'!K300*(Parametrit!$B$9/Parametrit!$B$7),_xlfn.IFS('2024'!U300=100,-2,'2024'!U300=10,-1))</f>
        <v>0</v>
      </c>
      <c r="N300" s="50"/>
      <c r="O300" s="49"/>
      <c r="P300" s="49"/>
      <c r="Q300" s="52">
        <v>50</v>
      </c>
      <c r="R300" s="52">
        <v>60</v>
      </c>
      <c r="S300" s="31" t="str">
        <f t="shared" ref="S300:S307" si="132">IF(AND(B300&gt;0,C300=""),"Ilmoita tuella rahoitettu osuus",IF(C300&gt;100,"Tuella rahoitettu osuus ei voi olla yli 100",IF(AND(B300&gt;0,H300=""),"Pitoaika puuttuu",IF(E300&gt;H300,"Keski-ikä ei voi olla suurempi kuin pitoaika",IF(AND(B300&gt;0,E300=""),"Keski-ikä puuttuu",IF(AND(B300&gt;0,OR(H300&lt;Q300,H300&gt;R300)),"Syötetty pitoaika ei ole pitoaikavälin sisällä","OK"))))))</f>
        <v>OK</v>
      </c>
      <c r="U300">
        <v>100</v>
      </c>
    </row>
    <row r="301" spans="1:21" ht="15.75" thickBot="1" x14ac:dyDescent="0.3">
      <c r="A301" s="38" t="s">
        <v>244</v>
      </c>
      <c r="B301" s="60">
        <f t="shared" si="126"/>
        <v>0</v>
      </c>
      <c r="C301" s="55"/>
      <c r="D301" s="49">
        <f t="shared" si="127"/>
        <v>0</v>
      </c>
      <c r="E301" s="49">
        <f>Parametrit!$B$4-2025</f>
        <v>-1</v>
      </c>
      <c r="F301" s="55"/>
      <c r="G301" s="55"/>
      <c r="H301" s="104" t="str">
        <f>IF('Investoinnit ennen 2024'!G301&gt;0,'Investoinnit ennen 2024'!G301,"")</f>
        <v/>
      </c>
      <c r="I301" s="57">
        <f t="shared" si="128"/>
        <v>0</v>
      </c>
      <c r="J301" s="49">
        <f t="shared" si="129"/>
        <v>0</v>
      </c>
      <c r="K301" s="49">
        <f t="shared" si="130"/>
        <v>0</v>
      </c>
      <c r="L301" s="49">
        <f t="shared" si="131"/>
        <v>0</v>
      </c>
      <c r="M301" s="50" cm="1">
        <f t="array" ref="M301">ROUND('Investoinnit ennen 2024'!K301*(Parametrit!$B$9/Parametrit!$B$7),_xlfn.IFS('2024'!U301=100,-2,'2024'!U301=10,-1))</f>
        <v>0</v>
      </c>
      <c r="N301" s="50"/>
      <c r="O301" s="49"/>
      <c r="P301" s="49"/>
      <c r="Q301" s="52">
        <v>50</v>
      </c>
      <c r="R301" s="52">
        <v>60</v>
      </c>
      <c r="S301" s="31" t="str">
        <f t="shared" si="132"/>
        <v>OK</v>
      </c>
      <c r="U301">
        <v>100</v>
      </c>
    </row>
    <row r="302" spans="1:21" ht="15.75" thickBot="1" x14ac:dyDescent="0.3">
      <c r="A302" s="38" t="s">
        <v>245</v>
      </c>
      <c r="B302" s="60">
        <f t="shared" si="126"/>
        <v>0</v>
      </c>
      <c r="C302" s="55"/>
      <c r="D302" s="49">
        <f t="shared" si="127"/>
        <v>0</v>
      </c>
      <c r="E302" s="49">
        <f>Parametrit!$B$4-2025</f>
        <v>-1</v>
      </c>
      <c r="F302" s="55"/>
      <c r="G302" s="55"/>
      <c r="H302" s="104" t="str">
        <f>IF('Investoinnit ennen 2024'!G302&gt;0,'Investoinnit ennen 2024'!G302,"")</f>
        <v/>
      </c>
      <c r="I302" s="57">
        <f t="shared" si="128"/>
        <v>0</v>
      </c>
      <c r="J302" s="49">
        <f t="shared" si="129"/>
        <v>0</v>
      </c>
      <c r="K302" s="49">
        <f t="shared" si="130"/>
        <v>0</v>
      </c>
      <c r="L302" s="49">
        <f t="shared" si="131"/>
        <v>0</v>
      </c>
      <c r="M302" s="50" cm="1">
        <f t="array" ref="M302">ROUND('Investoinnit ennen 2024'!K302*(Parametrit!$B$9/Parametrit!$B$7),_xlfn.IFS('2024'!U302=100,-2,'2024'!U302=10,-1))</f>
        <v>0</v>
      </c>
      <c r="N302" s="50"/>
      <c r="O302" s="49"/>
      <c r="P302" s="49"/>
      <c r="Q302" s="52">
        <v>50</v>
      </c>
      <c r="R302" s="52">
        <v>60</v>
      </c>
      <c r="S302" s="31" t="str">
        <f t="shared" si="132"/>
        <v>OK</v>
      </c>
      <c r="U302">
        <v>100</v>
      </c>
    </row>
    <row r="303" spans="1:21" ht="15.75" thickBot="1" x14ac:dyDescent="0.3">
      <c r="A303" s="38" t="s">
        <v>246</v>
      </c>
      <c r="B303" s="60">
        <f t="shared" si="126"/>
        <v>0</v>
      </c>
      <c r="C303" s="55"/>
      <c r="D303" s="49">
        <f t="shared" si="127"/>
        <v>0</v>
      </c>
      <c r="E303" s="49">
        <f>Parametrit!$B$4-2025</f>
        <v>-1</v>
      </c>
      <c r="F303" s="55"/>
      <c r="G303" s="55"/>
      <c r="H303" s="104" t="str">
        <f>IF('Investoinnit ennen 2024'!G303&gt;0,'Investoinnit ennen 2024'!G303,"")</f>
        <v/>
      </c>
      <c r="I303" s="57">
        <f t="shared" si="128"/>
        <v>0</v>
      </c>
      <c r="J303" s="49">
        <f t="shared" si="129"/>
        <v>0</v>
      </c>
      <c r="K303" s="49">
        <f t="shared" si="130"/>
        <v>0</v>
      </c>
      <c r="L303" s="49">
        <f t="shared" si="131"/>
        <v>0</v>
      </c>
      <c r="M303" s="50" cm="1">
        <f t="array" ref="M303">ROUND('Investoinnit ennen 2024'!K303*(Parametrit!$B$9/Parametrit!$B$7),_xlfn.IFS('2024'!U303=100,-2,'2024'!U303=10,-1))</f>
        <v>0</v>
      </c>
      <c r="N303" s="50"/>
      <c r="O303" s="49"/>
      <c r="P303" s="49"/>
      <c r="Q303" s="52">
        <v>50</v>
      </c>
      <c r="R303" s="52">
        <v>60</v>
      </c>
      <c r="S303" s="31" t="str">
        <f t="shared" si="132"/>
        <v>OK</v>
      </c>
      <c r="U303">
        <v>100</v>
      </c>
    </row>
    <row r="304" spans="1:21" ht="15.75" thickBot="1" x14ac:dyDescent="0.3">
      <c r="A304" s="38" t="s">
        <v>238</v>
      </c>
      <c r="B304" s="60">
        <f t="shared" si="126"/>
        <v>0</v>
      </c>
      <c r="C304" s="55"/>
      <c r="D304" s="49">
        <f t="shared" si="127"/>
        <v>0</v>
      </c>
      <c r="E304" s="49">
        <f>Parametrit!$B$4-2025</f>
        <v>-1</v>
      </c>
      <c r="F304" s="55"/>
      <c r="G304" s="55"/>
      <c r="H304" s="104" t="str">
        <f>IF('Investoinnit ennen 2024'!G304&gt;0,'Investoinnit ennen 2024'!G304,"")</f>
        <v/>
      </c>
      <c r="I304" s="57">
        <f t="shared" si="128"/>
        <v>0</v>
      </c>
      <c r="J304" s="49">
        <f t="shared" si="129"/>
        <v>0</v>
      </c>
      <c r="K304" s="49">
        <f t="shared" si="130"/>
        <v>0</v>
      </c>
      <c r="L304" s="49">
        <f t="shared" si="131"/>
        <v>0</v>
      </c>
      <c r="M304" s="50" cm="1">
        <f t="array" ref="M304">ROUND('Investoinnit ennen 2024'!K304*(Parametrit!$B$9/Parametrit!$B$7),_xlfn.IFS('2024'!U304=100,-2,'2024'!U304=10,-1))</f>
        <v>0</v>
      </c>
      <c r="N304" s="50"/>
      <c r="O304" s="49"/>
      <c r="P304" s="49"/>
      <c r="Q304" s="52">
        <v>50</v>
      </c>
      <c r="R304" s="52">
        <v>60</v>
      </c>
      <c r="S304" s="31" t="str">
        <f t="shared" si="132"/>
        <v>OK</v>
      </c>
      <c r="U304">
        <v>100</v>
      </c>
    </row>
    <row r="305" spans="1:21" ht="15.75" thickBot="1" x14ac:dyDescent="0.3">
      <c r="A305" s="38" t="s">
        <v>239</v>
      </c>
      <c r="B305" s="60">
        <f t="shared" si="126"/>
        <v>0</v>
      </c>
      <c r="C305" s="55"/>
      <c r="D305" s="49">
        <f t="shared" si="127"/>
        <v>0</v>
      </c>
      <c r="E305" s="49">
        <f>Parametrit!$B$4-2025</f>
        <v>-1</v>
      </c>
      <c r="F305" s="55"/>
      <c r="G305" s="55"/>
      <c r="H305" s="104" t="str">
        <f>IF('Investoinnit ennen 2024'!G305&gt;0,'Investoinnit ennen 2024'!G305,"")</f>
        <v/>
      </c>
      <c r="I305" s="57">
        <f t="shared" si="128"/>
        <v>0</v>
      </c>
      <c r="J305" s="49">
        <f t="shared" si="129"/>
        <v>0</v>
      </c>
      <c r="K305" s="49">
        <f t="shared" si="130"/>
        <v>0</v>
      </c>
      <c r="L305" s="49">
        <f t="shared" si="131"/>
        <v>0</v>
      </c>
      <c r="M305" s="50" cm="1">
        <f t="array" ref="M305">ROUND('Investoinnit ennen 2024'!K305*(Parametrit!$B$9/Parametrit!$B$7),_xlfn.IFS('2024'!U305=100,-2,'2024'!U305=10,-1))</f>
        <v>0</v>
      </c>
      <c r="N305" s="50"/>
      <c r="O305" s="49"/>
      <c r="P305" s="49"/>
      <c r="Q305" s="52">
        <v>50</v>
      </c>
      <c r="R305" s="52">
        <v>60</v>
      </c>
      <c r="S305" s="31" t="str">
        <f t="shared" si="132"/>
        <v>OK</v>
      </c>
      <c r="U305">
        <v>100</v>
      </c>
    </row>
    <row r="306" spans="1:21" ht="15.75" thickBot="1" x14ac:dyDescent="0.3">
      <c r="A306" s="38" t="s">
        <v>240</v>
      </c>
      <c r="B306" s="60">
        <f t="shared" si="126"/>
        <v>0</v>
      </c>
      <c r="C306" s="55"/>
      <c r="D306" s="49">
        <f t="shared" si="127"/>
        <v>0</v>
      </c>
      <c r="E306" s="49">
        <f>Parametrit!$B$4-2025</f>
        <v>-1</v>
      </c>
      <c r="F306" s="55"/>
      <c r="G306" s="55"/>
      <c r="H306" s="104" t="str">
        <f>IF('Investoinnit ennen 2024'!G306&gt;0,'Investoinnit ennen 2024'!G306,"")</f>
        <v/>
      </c>
      <c r="I306" s="57">
        <f t="shared" si="128"/>
        <v>0</v>
      </c>
      <c r="J306" s="49">
        <f t="shared" si="129"/>
        <v>0</v>
      </c>
      <c r="K306" s="49">
        <f t="shared" si="130"/>
        <v>0</v>
      </c>
      <c r="L306" s="49">
        <f t="shared" si="131"/>
        <v>0</v>
      </c>
      <c r="M306" s="50" cm="1">
        <f t="array" ref="M306">ROUND('Investoinnit ennen 2024'!K306*(Parametrit!$B$9/Parametrit!$B$7),_xlfn.IFS('2024'!U306=100,-2,'2024'!U306=10,-1))</f>
        <v>0</v>
      </c>
      <c r="N306" s="50"/>
      <c r="O306" s="49"/>
      <c r="P306" s="49"/>
      <c r="Q306" s="52">
        <v>50</v>
      </c>
      <c r="R306" s="52">
        <v>60</v>
      </c>
      <c r="S306" s="31" t="str">
        <f t="shared" si="132"/>
        <v>OK</v>
      </c>
      <c r="U306">
        <v>100</v>
      </c>
    </row>
    <row r="307" spans="1:21" ht="15.75" thickBot="1" x14ac:dyDescent="0.3">
      <c r="A307" s="38" t="s">
        <v>241</v>
      </c>
      <c r="B307" s="60">
        <f t="shared" si="126"/>
        <v>0</v>
      </c>
      <c r="C307" s="55"/>
      <c r="D307" s="49">
        <f t="shared" si="127"/>
        <v>0</v>
      </c>
      <c r="E307" s="49">
        <f>Parametrit!$B$4-2025</f>
        <v>-1</v>
      </c>
      <c r="F307" s="55"/>
      <c r="G307" s="55"/>
      <c r="H307" s="104" t="str">
        <f>IF('Investoinnit ennen 2024'!G307&gt;0,'Investoinnit ennen 2024'!G307,"")</f>
        <v/>
      </c>
      <c r="I307" s="57">
        <f t="shared" si="128"/>
        <v>0</v>
      </c>
      <c r="J307" s="49">
        <f t="shared" si="129"/>
        <v>0</v>
      </c>
      <c r="K307" s="49">
        <f t="shared" si="130"/>
        <v>0</v>
      </c>
      <c r="L307" s="49">
        <f t="shared" si="131"/>
        <v>0</v>
      </c>
      <c r="M307" s="50" cm="1">
        <f t="array" ref="M307">ROUND('Investoinnit ennen 2024'!K307*(Parametrit!$B$9/Parametrit!$B$7),_xlfn.IFS('2024'!U307=100,-2,'2024'!U307=10,-1))</f>
        <v>0</v>
      </c>
      <c r="N307" s="50"/>
      <c r="O307" s="49"/>
      <c r="P307" s="49"/>
      <c r="Q307" s="52">
        <v>50</v>
      </c>
      <c r="R307" s="52">
        <v>60</v>
      </c>
      <c r="S307" s="31" t="str">
        <f t="shared" si="132"/>
        <v>OK</v>
      </c>
      <c r="U307">
        <v>100</v>
      </c>
    </row>
    <row r="308" spans="1:21" ht="15.75" thickBot="1" x14ac:dyDescent="0.3">
      <c r="A308" s="39" t="s">
        <v>247</v>
      </c>
      <c r="B308" s="30"/>
      <c r="C308" s="101"/>
      <c r="D308" s="32"/>
      <c r="E308" s="32"/>
      <c r="F308" s="101"/>
      <c r="G308" s="101"/>
      <c r="H308" s="105"/>
      <c r="I308" s="32"/>
      <c r="J308" s="32"/>
      <c r="K308" s="32"/>
      <c r="L308" s="32"/>
      <c r="M308" s="19"/>
      <c r="N308" s="19"/>
      <c r="O308" s="22"/>
      <c r="P308" s="22"/>
      <c r="Q308" s="18"/>
      <c r="R308" s="18"/>
      <c r="S308"/>
    </row>
    <row r="309" spans="1:21" ht="15.75" thickBot="1" x14ac:dyDescent="0.3">
      <c r="A309" s="38" t="s">
        <v>248</v>
      </c>
      <c r="B309" s="60">
        <f t="shared" ref="B309:B316" si="133">F309-G309</f>
        <v>0</v>
      </c>
      <c r="C309" s="55"/>
      <c r="D309" s="49">
        <f t="shared" ref="D309:D316" si="134">B309*C309/100</f>
        <v>0</v>
      </c>
      <c r="E309" s="49">
        <f>Parametrit!$B$4-2025</f>
        <v>-1</v>
      </c>
      <c r="F309" s="55"/>
      <c r="G309" s="55"/>
      <c r="H309" s="104" t="str">
        <f>IF('Investoinnit ennen 2024'!G309&gt;0,'Investoinnit ennen 2024'!G309,"")</f>
        <v/>
      </c>
      <c r="I309" s="57">
        <f t="shared" ref="I309:I316" si="135">IF(N309="",(D309*(M309+O309))/1000,(D309*(N309+P309))/1000)</f>
        <v>0</v>
      </c>
      <c r="J309" s="49">
        <f t="shared" ref="J309:J316" si="136">IF(D309=0,0,I309*(1-E309/H309))</f>
        <v>0</v>
      </c>
      <c r="K309" s="49">
        <f t="shared" ref="K309:K316" si="137">IF(I309=0,0,I309/H309)</f>
        <v>0</v>
      </c>
      <c r="L309" s="49">
        <f t="shared" ref="L309:L316" si="138">IF(N309="",(F309*(C309/100)*(M309+O309))/1000,(F309*(C309/100)*(N309+P309)/1000))</f>
        <v>0</v>
      </c>
      <c r="M309" s="50" cm="1">
        <f t="array" ref="M309">ROUND('Investoinnit ennen 2024'!K309*(Parametrit!$B$9/Parametrit!$B$7),_xlfn.IFS('2024'!U309=100,-2,'2024'!U309=10,-1))</f>
        <v>0</v>
      </c>
      <c r="N309" s="50"/>
      <c r="O309" s="49"/>
      <c r="P309" s="49"/>
      <c r="Q309" s="52">
        <v>50</v>
      </c>
      <c r="R309" s="52">
        <v>60</v>
      </c>
      <c r="S309" s="31" t="str">
        <f t="shared" ref="S309:S316" si="139">IF(AND(B309&gt;0,C309=""),"Ilmoita tuella rahoitettu osuus",IF(C309&gt;100,"Tuella rahoitettu osuus ei voi olla yli 100",IF(AND(B309&gt;0,H309=""),"Pitoaika puuttuu",IF(E309&gt;H309,"Keski-ikä ei voi olla suurempi kuin pitoaika",IF(AND(B309&gt;0,E309=""),"Keski-ikä puuttuu",IF(AND(B309&gt;0,OR(H309&lt;Q309,H309&gt;R309)),"Syötetty pitoaika ei ole pitoaikavälin sisällä","OK"))))))</f>
        <v>OK</v>
      </c>
      <c r="U309">
        <v>100</v>
      </c>
    </row>
    <row r="310" spans="1:21" ht="15.75" thickBot="1" x14ac:dyDescent="0.3">
      <c r="A310" s="38" t="s">
        <v>249</v>
      </c>
      <c r="B310" s="60">
        <f t="shared" si="133"/>
        <v>0</v>
      </c>
      <c r="C310" s="55"/>
      <c r="D310" s="49">
        <f t="shared" si="134"/>
        <v>0</v>
      </c>
      <c r="E310" s="49">
        <f>Parametrit!$B$4-2025</f>
        <v>-1</v>
      </c>
      <c r="F310" s="55"/>
      <c r="G310" s="55"/>
      <c r="H310" s="104" t="str">
        <f>IF('Investoinnit ennen 2024'!G310&gt;0,'Investoinnit ennen 2024'!G310,"")</f>
        <v/>
      </c>
      <c r="I310" s="57">
        <f t="shared" si="135"/>
        <v>0</v>
      </c>
      <c r="J310" s="49">
        <f t="shared" si="136"/>
        <v>0</v>
      </c>
      <c r="K310" s="49">
        <f t="shared" si="137"/>
        <v>0</v>
      </c>
      <c r="L310" s="49">
        <f t="shared" si="138"/>
        <v>0</v>
      </c>
      <c r="M310" s="50" cm="1">
        <f t="array" ref="M310">ROUND('Investoinnit ennen 2024'!K310*(Parametrit!$B$9/Parametrit!$B$7),_xlfn.IFS('2024'!U310=100,-2,'2024'!U310=10,-1))</f>
        <v>0</v>
      </c>
      <c r="N310" s="50"/>
      <c r="O310" s="49"/>
      <c r="P310" s="49"/>
      <c r="Q310" s="52">
        <v>50</v>
      </c>
      <c r="R310" s="52">
        <v>60</v>
      </c>
      <c r="S310" s="31" t="str">
        <f t="shared" si="139"/>
        <v>OK</v>
      </c>
      <c r="U310">
        <v>100</v>
      </c>
    </row>
    <row r="311" spans="1:21" ht="15.75" thickBot="1" x14ac:dyDescent="0.3">
      <c r="A311" s="38" t="s">
        <v>250</v>
      </c>
      <c r="B311" s="60">
        <f t="shared" si="133"/>
        <v>0</v>
      </c>
      <c r="C311" s="55"/>
      <c r="D311" s="49">
        <f t="shared" si="134"/>
        <v>0</v>
      </c>
      <c r="E311" s="49">
        <f>Parametrit!$B$4-2025</f>
        <v>-1</v>
      </c>
      <c r="F311" s="55"/>
      <c r="G311" s="55"/>
      <c r="H311" s="104" t="str">
        <f>IF('Investoinnit ennen 2024'!G311&gt;0,'Investoinnit ennen 2024'!G311,"")</f>
        <v/>
      </c>
      <c r="I311" s="57">
        <f t="shared" si="135"/>
        <v>0</v>
      </c>
      <c r="J311" s="49">
        <f t="shared" si="136"/>
        <v>0</v>
      </c>
      <c r="K311" s="49">
        <f t="shared" si="137"/>
        <v>0</v>
      </c>
      <c r="L311" s="49">
        <f t="shared" si="138"/>
        <v>0</v>
      </c>
      <c r="M311" s="50" cm="1">
        <f t="array" ref="M311">ROUND('Investoinnit ennen 2024'!K311*(Parametrit!$B$9/Parametrit!$B$7),_xlfn.IFS('2024'!U311=100,-2,'2024'!U311=10,-1))</f>
        <v>0</v>
      </c>
      <c r="N311" s="50"/>
      <c r="O311" s="49"/>
      <c r="P311" s="49"/>
      <c r="Q311" s="52">
        <v>50</v>
      </c>
      <c r="R311" s="52">
        <v>60</v>
      </c>
      <c r="S311" s="31" t="str">
        <f t="shared" si="139"/>
        <v>OK</v>
      </c>
      <c r="U311">
        <v>100</v>
      </c>
    </row>
    <row r="312" spans="1:21" ht="15.75" thickBot="1" x14ac:dyDescent="0.3">
      <c r="A312" s="38" t="s">
        <v>251</v>
      </c>
      <c r="B312" s="60">
        <f t="shared" si="133"/>
        <v>0</v>
      </c>
      <c r="C312" s="55"/>
      <c r="D312" s="49">
        <f t="shared" si="134"/>
        <v>0</v>
      </c>
      <c r="E312" s="49">
        <f>Parametrit!$B$4-2025</f>
        <v>-1</v>
      </c>
      <c r="F312" s="55"/>
      <c r="G312" s="55"/>
      <c r="H312" s="104" t="str">
        <f>IF('Investoinnit ennen 2024'!G312&gt;0,'Investoinnit ennen 2024'!G312,"")</f>
        <v/>
      </c>
      <c r="I312" s="57">
        <f t="shared" si="135"/>
        <v>0</v>
      </c>
      <c r="J312" s="49">
        <f t="shared" si="136"/>
        <v>0</v>
      </c>
      <c r="K312" s="49">
        <f t="shared" si="137"/>
        <v>0</v>
      </c>
      <c r="L312" s="49">
        <f t="shared" si="138"/>
        <v>0</v>
      </c>
      <c r="M312" s="50" cm="1">
        <f t="array" ref="M312">ROUND('Investoinnit ennen 2024'!K312*(Parametrit!$B$9/Parametrit!$B$7),_xlfn.IFS('2024'!U312=100,-2,'2024'!U312=10,-1))</f>
        <v>0</v>
      </c>
      <c r="N312" s="50"/>
      <c r="O312" s="49"/>
      <c r="P312" s="49"/>
      <c r="Q312" s="52">
        <v>50</v>
      </c>
      <c r="R312" s="52">
        <v>60</v>
      </c>
      <c r="S312" s="31" t="str">
        <f t="shared" si="139"/>
        <v>OK</v>
      </c>
      <c r="U312">
        <v>100</v>
      </c>
    </row>
    <row r="313" spans="1:21" ht="15.75" thickBot="1" x14ac:dyDescent="0.3">
      <c r="A313" s="38" t="s">
        <v>238</v>
      </c>
      <c r="B313" s="60">
        <f t="shared" si="133"/>
        <v>0</v>
      </c>
      <c r="C313" s="55"/>
      <c r="D313" s="49">
        <f t="shared" si="134"/>
        <v>0</v>
      </c>
      <c r="E313" s="49">
        <f>Parametrit!$B$4-2025</f>
        <v>-1</v>
      </c>
      <c r="F313" s="55"/>
      <c r="G313" s="55"/>
      <c r="H313" s="104" t="str">
        <f>IF('Investoinnit ennen 2024'!G313&gt;0,'Investoinnit ennen 2024'!G313,"")</f>
        <v/>
      </c>
      <c r="I313" s="57">
        <f t="shared" si="135"/>
        <v>0</v>
      </c>
      <c r="J313" s="49">
        <f t="shared" si="136"/>
        <v>0</v>
      </c>
      <c r="K313" s="49">
        <f t="shared" si="137"/>
        <v>0</v>
      </c>
      <c r="L313" s="49">
        <f t="shared" si="138"/>
        <v>0</v>
      </c>
      <c r="M313" s="50" cm="1">
        <f t="array" ref="M313">ROUND('Investoinnit ennen 2024'!K313*(Parametrit!$B$9/Parametrit!$B$7),_xlfn.IFS('2024'!U313=100,-2,'2024'!U313=10,-1))</f>
        <v>0</v>
      </c>
      <c r="N313" s="50"/>
      <c r="O313" s="49"/>
      <c r="P313" s="49"/>
      <c r="Q313" s="52">
        <v>50</v>
      </c>
      <c r="R313" s="52">
        <v>60</v>
      </c>
      <c r="S313" s="31" t="str">
        <f t="shared" si="139"/>
        <v>OK</v>
      </c>
      <c r="U313">
        <v>100</v>
      </c>
    </row>
    <row r="314" spans="1:21" ht="15.75" thickBot="1" x14ac:dyDescent="0.3">
      <c r="A314" s="38" t="s">
        <v>239</v>
      </c>
      <c r="B314" s="60">
        <f t="shared" si="133"/>
        <v>0</v>
      </c>
      <c r="C314" s="55"/>
      <c r="D314" s="49">
        <f t="shared" si="134"/>
        <v>0</v>
      </c>
      <c r="E314" s="49">
        <f>Parametrit!$B$4-2025</f>
        <v>-1</v>
      </c>
      <c r="F314" s="55"/>
      <c r="G314" s="55"/>
      <c r="H314" s="104" t="str">
        <f>IF('Investoinnit ennen 2024'!G314&gt;0,'Investoinnit ennen 2024'!G314,"")</f>
        <v/>
      </c>
      <c r="I314" s="57">
        <f t="shared" si="135"/>
        <v>0</v>
      </c>
      <c r="J314" s="49">
        <f t="shared" si="136"/>
        <v>0</v>
      </c>
      <c r="K314" s="49">
        <f t="shared" si="137"/>
        <v>0</v>
      </c>
      <c r="L314" s="49">
        <f t="shared" si="138"/>
        <v>0</v>
      </c>
      <c r="M314" s="50" cm="1">
        <f t="array" ref="M314">ROUND('Investoinnit ennen 2024'!K314*(Parametrit!$B$9/Parametrit!$B$7),_xlfn.IFS('2024'!U314=100,-2,'2024'!U314=10,-1))</f>
        <v>0</v>
      </c>
      <c r="N314" s="50"/>
      <c r="O314" s="49"/>
      <c r="P314" s="49"/>
      <c r="Q314" s="52">
        <v>50</v>
      </c>
      <c r="R314" s="52">
        <v>60</v>
      </c>
      <c r="S314" s="31" t="str">
        <f t="shared" si="139"/>
        <v>OK</v>
      </c>
      <c r="U314">
        <v>100</v>
      </c>
    </row>
    <row r="315" spans="1:21" ht="15.75" thickBot="1" x14ac:dyDescent="0.3">
      <c r="A315" s="38" t="s">
        <v>240</v>
      </c>
      <c r="B315" s="60">
        <f t="shared" si="133"/>
        <v>0</v>
      </c>
      <c r="C315" s="55"/>
      <c r="D315" s="49">
        <f t="shared" si="134"/>
        <v>0</v>
      </c>
      <c r="E315" s="49">
        <f>Parametrit!$B$4-2025</f>
        <v>-1</v>
      </c>
      <c r="F315" s="55"/>
      <c r="G315" s="55"/>
      <c r="H315" s="104" t="str">
        <f>IF('Investoinnit ennen 2024'!G315&gt;0,'Investoinnit ennen 2024'!G315,"")</f>
        <v/>
      </c>
      <c r="I315" s="57">
        <f t="shared" si="135"/>
        <v>0</v>
      </c>
      <c r="J315" s="49">
        <f t="shared" si="136"/>
        <v>0</v>
      </c>
      <c r="K315" s="49">
        <f t="shared" si="137"/>
        <v>0</v>
      </c>
      <c r="L315" s="49">
        <f t="shared" si="138"/>
        <v>0</v>
      </c>
      <c r="M315" s="50" cm="1">
        <f t="array" ref="M315">ROUND('Investoinnit ennen 2024'!K315*(Parametrit!$B$9/Parametrit!$B$7),_xlfn.IFS('2024'!U315=100,-2,'2024'!U315=10,-1))</f>
        <v>0</v>
      </c>
      <c r="N315" s="50"/>
      <c r="O315" s="49"/>
      <c r="P315" s="49"/>
      <c r="Q315" s="52">
        <v>50</v>
      </c>
      <c r="R315" s="52">
        <v>60</v>
      </c>
      <c r="S315" s="31" t="str">
        <f t="shared" si="139"/>
        <v>OK</v>
      </c>
      <c r="U315">
        <v>100</v>
      </c>
    </row>
    <row r="316" spans="1:21" ht="15.75" thickBot="1" x14ac:dyDescent="0.3">
      <c r="A316" s="38" t="s">
        <v>241</v>
      </c>
      <c r="B316" s="60">
        <f t="shared" si="133"/>
        <v>0</v>
      </c>
      <c r="C316" s="55"/>
      <c r="D316" s="49">
        <f t="shared" si="134"/>
        <v>0</v>
      </c>
      <c r="E316" s="49">
        <f>Parametrit!$B$4-2025</f>
        <v>-1</v>
      </c>
      <c r="F316" s="55"/>
      <c r="G316" s="55"/>
      <c r="H316" s="104" t="str">
        <f>IF('Investoinnit ennen 2024'!G316&gt;0,'Investoinnit ennen 2024'!G316,"")</f>
        <v/>
      </c>
      <c r="I316" s="57">
        <f t="shared" si="135"/>
        <v>0</v>
      </c>
      <c r="J316" s="49">
        <f t="shared" si="136"/>
        <v>0</v>
      </c>
      <c r="K316" s="49">
        <f t="shared" si="137"/>
        <v>0</v>
      </c>
      <c r="L316" s="49">
        <f t="shared" si="138"/>
        <v>0</v>
      </c>
      <c r="M316" s="50" cm="1">
        <f t="array" ref="M316">ROUND('Investoinnit ennen 2024'!K316*(Parametrit!$B$9/Parametrit!$B$7),_xlfn.IFS('2024'!U316=100,-2,'2024'!U316=10,-1))</f>
        <v>0</v>
      </c>
      <c r="N316" s="50"/>
      <c r="O316" s="49"/>
      <c r="P316" s="49"/>
      <c r="Q316" s="52">
        <v>50</v>
      </c>
      <c r="R316" s="52">
        <v>60</v>
      </c>
      <c r="S316" s="31" t="str">
        <f t="shared" si="139"/>
        <v>OK</v>
      </c>
      <c r="U316">
        <v>100</v>
      </c>
    </row>
    <row r="317" spans="1:21" ht="15.75" thickBot="1" x14ac:dyDescent="0.3">
      <c r="A317" s="6" t="s">
        <v>252</v>
      </c>
      <c r="B317" s="30"/>
      <c r="C317" s="101"/>
      <c r="D317" s="32"/>
      <c r="E317" s="32"/>
      <c r="F317" s="101"/>
      <c r="G317" s="101"/>
      <c r="H317" s="105"/>
      <c r="I317" s="32"/>
      <c r="J317" s="32"/>
      <c r="K317" s="32"/>
      <c r="L317" s="32"/>
      <c r="M317" s="24"/>
      <c r="N317" s="24"/>
      <c r="O317" s="22"/>
      <c r="P317" s="22"/>
      <c r="Q317" s="24"/>
      <c r="R317" s="24"/>
      <c r="S317"/>
    </row>
    <row r="318" spans="1:21" ht="15.75" thickBot="1" x14ac:dyDescent="0.3">
      <c r="A318" s="38" t="s">
        <v>253</v>
      </c>
      <c r="B318" s="60">
        <f t="shared" ref="B318:B323" si="140">F318-G318</f>
        <v>0</v>
      </c>
      <c r="C318" s="55"/>
      <c r="D318" s="49">
        <f t="shared" ref="D318:D323" si="141">B318*C318/100</f>
        <v>0</v>
      </c>
      <c r="E318" s="49">
        <f>Parametrit!$B$4-2025</f>
        <v>-1</v>
      </c>
      <c r="F318" s="55"/>
      <c r="G318" s="55"/>
      <c r="H318" s="104" t="str">
        <f>IF('Investoinnit ennen 2024'!G318&gt;0,'Investoinnit ennen 2024'!G318,"")</f>
        <v/>
      </c>
      <c r="I318" s="57">
        <f t="shared" ref="I318:I323" si="142">IF(N318="",(D318*(M318+O318))/1000,(D318*(N318+P318))/1000)</f>
        <v>0</v>
      </c>
      <c r="J318" s="49">
        <f t="shared" ref="J318:J323" si="143">IF(D318=0,0,I318*(1-E318/H318))</f>
        <v>0</v>
      </c>
      <c r="K318" s="49">
        <f t="shared" ref="K318:K323" si="144">IF(I318=0,0,I318/H318)</f>
        <v>0</v>
      </c>
      <c r="L318" s="49">
        <f t="shared" ref="L318:L323" si="145">IF(N318="",(F318*(C318/100)*(M318+O318))/1000,(F318*(C318/100)*(N318+P318)/1000))</f>
        <v>0</v>
      </c>
      <c r="M318" s="50" cm="1">
        <f t="array" ref="M318">ROUND('Investoinnit ennen 2024'!K318*(Parametrit!$B$9/Parametrit!$B$7),_xlfn.IFS('2024'!U318=100,-2,'2024'!U318=10,-1))</f>
        <v>0</v>
      </c>
      <c r="N318" s="50"/>
      <c r="O318" s="49"/>
      <c r="P318" s="49"/>
      <c r="Q318" s="52">
        <v>50</v>
      </c>
      <c r="R318" s="52">
        <v>60</v>
      </c>
      <c r="S318" s="31" t="str">
        <f t="shared" ref="S318:S323" si="146">IF(AND(B318&gt;0,C318=""),"Ilmoita tuella rahoitettu osuus",IF(C318&gt;100,"Tuella rahoitettu osuus ei voi olla yli 100",IF(AND(B318&gt;0,H318=""),"Pitoaika puuttuu",IF(E318&gt;H318,"Keski-ikä ei voi olla suurempi kuin pitoaika",IF(AND(B318&gt;0,E318=""),"Keski-ikä puuttuu",IF(AND(B318&gt;0,OR(H318&lt;Q318,H318&gt;R318)),"Syötetty pitoaika ei ole pitoaikavälin sisällä","OK"))))))</f>
        <v>OK</v>
      </c>
      <c r="U318">
        <v>100</v>
      </c>
    </row>
    <row r="319" spans="1:21" ht="15.75" thickBot="1" x14ac:dyDescent="0.3">
      <c r="A319" s="38" t="s">
        <v>254</v>
      </c>
      <c r="B319" s="60">
        <f t="shared" si="140"/>
        <v>0</v>
      </c>
      <c r="C319" s="55"/>
      <c r="D319" s="49">
        <f t="shared" si="141"/>
        <v>0</v>
      </c>
      <c r="E319" s="49">
        <f>Parametrit!$B$4-2025</f>
        <v>-1</v>
      </c>
      <c r="F319" s="55"/>
      <c r="G319" s="55"/>
      <c r="H319" s="104" t="str">
        <f>IF('Investoinnit ennen 2024'!G319&gt;0,'Investoinnit ennen 2024'!G319,"")</f>
        <v/>
      </c>
      <c r="I319" s="57">
        <f t="shared" si="142"/>
        <v>0</v>
      </c>
      <c r="J319" s="49">
        <f t="shared" si="143"/>
        <v>0</v>
      </c>
      <c r="K319" s="49">
        <f t="shared" si="144"/>
        <v>0</v>
      </c>
      <c r="L319" s="49">
        <f t="shared" si="145"/>
        <v>0</v>
      </c>
      <c r="M319" s="50" cm="1">
        <f t="array" ref="M319">ROUND('Investoinnit ennen 2024'!K319*(Parametrit!$B$9/Parametrit!$B$7),_xlfn.IFS('2024'!U319=100,-2,'2024'!U319=10,-1))</f>
        <v>0</v>
      </c>
      <c r="N319" s="50"/>
      <c r="O319" s="49"/>
      <c r="P319" s="49"/>
      <c r="Q319" s="52">
        <v>50</v>
      </c>
      <c r="R319" s="52">
        <v>60</v>
      </c>
      <c r="S319" s="31" t="str">
        <f t="shared" si="146"/>
        <v>OK</v>
      </c>
      <c r="U319">
        <v>100</v>
      </c>
    </row>
    <row r="320" spans="1:21" ht="15.75" thickBot="1" x14ac:dyDescent="0.3">
      <c r="A320" s="38" t="s">
        <v>255</v>
      </c>
      <c r="B320" s="60">
        <f t="shared" si="140"/>
        <v>0</v>
      </c>
      <c r="C320" s="55"/>
      <c r="D320" s="49">
        <f t="shared" si="141"/>
        <v>0</v>
      </c>
      <c r="E320" s="49">
        <f>Parametrit!$B$4-2025</f>
        <v>-1</v>
      </c>
      <c r="F320" s="55"/>
      <c r="G320" s="55"/>
      <c r="H320" s="104" t="str">
        <f>IF('Investoinnit ennen 2024'!G320&gt;0,'Investoinnit ennen 2024'!G320,"")</f>
        <v/>
      </c>
      <c r="I320" s="57">
        <f t="shared" si="142"/>
        <v>0</v>
      </c>
      <c r="J320" s="49">
        <f t="shared" si="143"/>
        <v>0</v>
      </c>
      <c r="K320" s="49">
        <f t="shared" si="144"/>
        <v>0</v>
      </c>
      <c r="L320" s="49">
        <f t="shared" si="145"/>
        <v>0</v>
      </c>
      <c r="M320" s="50" cm="1">
        <f t="array" ref="M320">ROUND('Investoinnit ennen 2024'!K320*(Parametrit!$B$9/Parametrit!$B$7),_xlfn.IFS('2024'!U320=100,-2,'2024'!U320=10,-1))</f>
        <v>0</v>
      </c>
      <c r="N320" s="50"/>
      <c r="O320" s="49"/>
      <c r="P320" s="49"/>
      <c r="Q320" s="52">
        <v>50</v>
      </c>
      <c r="R320" s="52">
        <v>60</v>
      </c>
      <c r="S320" s="31" t="str">
        <f t="shared" si="146"/>
        <v>OK</v>
      </c>
      <c r="U320">
        <v>100</v>
      </c>
    </row>
    <row r="321" spans="1:21" ht="15.75" thickBot="1" x14ac:dyDescent="0.3">
      <c r="A321" s="38" t="s">
        <v>256</v>
      </c>
      <c r="B321" s="60">
        <f t="shared" si="140"/>
        <v>0</v>
      </c>
      <c r="C321" s="55"/>
      <c r="D321" s="49">
        <f t="shared" si="141"/>
        <v>0</v>
      </c>
      <c r="E321" s="49">
        <f>Parametrit!$B$4-2025</f>
        <v>-1</v>
      </c>
      <c r="F321" s="55"/>
      <c r="G321" s="55"/>
      <c r="H321" s="104" t="str">
        <f>IF('Investoinnit ennen 2024'!G321&gt;0,'Investoinnit ennen 2024'!G321,"")</f>
        <v/>
      </c>
      <c r="I321" s="57">
        <f t="shared" si="142"/>
        <v>0</v>
      </c>
      <c r="J321" s="49">
        <f t="shared" si="143"/>
        <v>0</v>
      </c>
      <c r="K321" s="49">
        <f t="shared" si="144"/>
        <v>0</v>
      </c>
      <c r="L321" s="49">
        <f t="shared" si="145"/>
        <v>0</v>
      </c>
      <c r="M321" s="50" cm="1">
        <f t="array" ref="M321">ROUND('Investoinnit ennen 2024'!K321*(Parametrit!$B$9/Parametrit!$B$7),_xlfn.IFS('2024'!U321=100,-2,'2024'!U321=10,-1))</f>
        <v>0</v>
      </c>
      <c r="N321" s="50"/>
      <c r="O321" s="49"/>
      <c r="P321" s="49"/>
      <c r="Q321" s="52">
        <v>50</v>
      </c>
      <c r="R321" s="52">
        <v>60</v>
      </c>
      <c r="S321" s="31" t="str">
        <f t="shared" si="146"/>
        <v>OK</v>
      </c>
      <c r="U321">
        <v>100</v>
      </c>
    </row>
    <row r="322" spans="1:21" ht="15.75" thickBot="1" x14ac:dyDescent="0.3">
      <c r="A322" s="38" t="s">
        <v>257</v>
      </c>
      <c r="B322" s="60">
        <f t="shared" si="140"/>
        <v>0</v>
      </c>
      <c r="C322" s="55"/>
      <c r="D322" s="49">
        <f t="shared" si="141"/>
        <v>0</v>
      </c>
      <c r="E322" s="49">
        <f>Parametrit!$B$4-2025</f>
        <v>-1</v>
      </c>
      <c r="F322" s="55"/>
      <c r="G322" s="55"/>
      <c r="H322" s="104" t="str">
        <f>IF('Investoinnit ennen 2024'!G322&gt;0,'Investoinnit ennen 2024'!G322,"")</f>
        <v/>
      </c>
      <c r="I322" s="57">
        <f t="shared" si="142"/>
        <v>0</v>
      </c>
      <c r="J322" s="49">
        <f t="shared" si="143"/>
        <v>0</v>
      </c>
      <c r="K322" s="49">
        <f t="shared" si="144"/>
        <v>0</v>
      </c>
      <c r="L322" s="49">
        <f t="shared" si="145"/>
        <v>0</v>
      </c>
      <c r="M322" s="50" cm="1">
        <f t="array" ref="M322">ROUND('Investoinnit ennen 2024'!K322*(Parametrit!$B$9/Parametrit!$B$7),_xlfn.IFS('2024'!U322=100,-2,'2024'!U322=10,-1))</f>
        <v>0</v>
      </c>
      <c r="N322" s="50"/>
      <c r="O322" s="49"/>
      <c r="P322" s="49"/>
      <c r="Q322" s="52">
        <v>50</v>
      </c>
      <c r="R322" s="52">
        <v>60</v>
      </c>
      <c r="S322" s="31" t="str">
        <f t="shared" si="146"/>
        <v>OK</v>
      </c>
      <c r="U322">
        <v>100</v>
      </c>
    </row>
    <row r="323" spans="1:21" ht="15.75" thickBot="1" x14ac:dyDescent="0.3">
      <c r="A323" s="38" t="s">
        <v>258</v>
      </c>
      <c r="B323" s="60">
        <f t="shared" si="140"/>
        <v>0</v>
      </c>
      <c r="C323" s="55"/>
      <c r="D323" s="49">
        <f t="shared" si="141"/>
        <v>0</v>
      </c>
      <c r="E323" s="49">
        <f>Parametrit!$B$4-2025</f>
        <v>-1</v>
      </c>
      <c r="F323" s="55"/>
      <c r="G323" s="55"/>
      <c r="H323" s="104" t="str">
        <f>IF('Investoinnit ennen 2024'!G323&gt;0,'Investoinnit ennen 2024'!G323,"")</f>
        <v/>
      </c>
      <c r="I323" s="57">
        <f t="shared" si="142"/>
        <v>0</v>
      </c>
      <c r="J323" s="49">
        <f t="shared" si="143"/>
        <v>0</v>
      </c>
      <c r="K323" s="49">
        <f t="shared" si="144"/>
        <v>0</v>
      </c>
      <c r="L323" s="49">
        <f t="shared" si="145"/>
        <v>0</v>
      </c>
      <c r="M323" s="50" cm="1">
        <f t="array" ref="M323">ROUND('Investoinnit ennen 2024'!K323*(Parametrit!$B$9/Parametrit!$B$7),_xlfn.IFS('2024'!U323=100,-2,'2024'!U323=10,-1))</f>
        <v>0</v>
      </c>
      <c r="N323" s="50"/>
      <c r="O323" s="49"/>
      <c r="P323" s="49"/>
      <c r="Q323" s="52">
        <v>50</v>
      </c>
      <c r="R323" s="52">
        <v>60</v>
      </c>
      <c r="S323" s="31" t="str">
        <f t="shared" si="146"/>
        <v>OK</v>
      </c>
      <c r="U323">
        <v>100</v>
      </c>
    </row>
    <row r="324" spans="1:21" ht="15.75" thickBot="1" x14ac:dyDescent="0.3">
      <c r="A324" s="10" t="s">
        <v>259</v>
      </c>
      <c r="B324" s="30"/>
      <c r="C324" s="101"/>
      <c r="D324" s="32"/>
      <c r="E324" s="32"/>
      <c r="F324" s="101"/>
      <c r="G324" s="101"/>
      <c r="H324" s="105"/>
      <c r="I324" s="32"/>
      <c r="J324" s="32"/>
      <c r="K324" s="32"/>
      <c r="L324" s="32"/>
      <c r="M324" s="23"/>
      <c r="N324" s="23"/>
      <c r="O324" s="22"/>
      <c r="P324" s="22"/>
      <c r="Q324" s="23"/>
      <c r="R324" s="23"/>
      <c r="S324"/>
    </row>
    <row r="325" spans="1:21" ht="15.75" thickBot="1" x14ac:dyDescent="0.3">
      <c r="A325" s="38" t="s">
        <v>260</v>
      </c>
      <c r="B325" s="60">
        <f>F325-G325</f>
        <v>0</v>
      </c>
      <c r="C325" s="55"/>
      <c r="D325" s="49">
        <f>B325*C325/100</f>
        <v>0</v>
      </c>
      <c r="E325" s="49">
        <f>Parametrit!$B$4-2025</f>
        <v>-1</v>
      </c>
      <c r="F325" s="55"/>
      <c r="G325" s="55"/>
      <c r="H325" s="104" t="str">
        <f>IF('Investoinnit ennen 2024'!G325&gt;0,'Investoinnit ennen 2024'!G325,"")</f>
        <v/>
      </c>
      <c r="I325" s="57">
        <f>IF(N325="",(D325*(M325+O325))/1000,(D325*(N325+P325))/1000)</f>
        <v>0</v>
      </c>
      <c r="J325" s="49">
        <f>IF(D325=0,0,I325*(1-E325/H325))</f>
        <v>0</v>
      </c>
      <c r="K325" s="49">
        <f>IF(I325=0,0,I325/H325)</f>
        <v>0</v>
      </c>
      <c r="L325" s="49">
        <f>IF(N325="",(F325*(C325/100)*(M325+O325))/1000,(F325*(C325/100)*(N325+P325)/1000))</f>
        <v>0</v>
      </c>
      <c r="M325" s="50" cm="1">
        <f t="array" ref="M325">ROUND('Investoinnit ennen 2024'!K325*(Parametrit!$B$9/Parametrit!$B$7),_xlfn.IFS('2024'!U325=100,-2,'2024'!U325=10,-1))</f>
        <v>0</v>
      </c>
      <c r="N325" s="50"/>
      <c r="O325" s="49"/>
      <c r="P325" s="49"/>
      <c r="Q325" s="52">
        <v>40</v>
      </c>
      <c r="R325" s="52">
        <v>50</v>
      </c>
      <c r="S325" s="31" t="str">
        <f>IF(AND(B325&gt;0,C325=""),"Ilmoita tuella rahoitettu osuus",IF(C325&gt;100,"Tuella rahoitettu osuus ei voi olla yli 100",IF(AND(B325&gt;0,H325=""),"Pitoaika puuttuu",IF(E325&gt;H325,"Keski-ikä ei voi olla suurempi kuin pitoaika",IF(AND(B325&gt;0,E325=""),"Keski-ikä puuttuu",IF(AND(B325&gt;0,OR(H325&lt;Q325,H325&gt;R325)),"Syötetty pitoaika ei ole pitoaikavälin sisällä","OK"))))))</f>
        <v>OK</v>
      </c>
      <c r="U325">
        <v>100</v>
      </c>
    </row>
    <row r="326" spans="1:21" ht="15.75" thickBot="1" x14ac:dyDescent="0.3">
      <c r="A326" s="38" t="s">
        <v>261</v>
      </c>
      <c r="B326" s="60">
        <f>F326-G326</f>
        <v>0</v>
      </c>
      <c r="C326" s="55"/>
      <c r="D326" s="49">
        <f>B326*C326/100</f>
        <v>0</v>
      </c>
      <c r="E326" s="49">
        <f>Parametrit!$B$4-2025</f>
        <v>-1</v>
      </c>
      <c r="F326" s="55"/>
      <c r="G326" s="55"/>
      <c r="H326" s="104" t="str">
        <f>IF('Investoinnit ennen 2024'!G326&gt;0,'Investoinnit ennen 2024'!G326,"")</f>
        <v/>
      </c>
      <c r="I326" s="57">
        <f>IF(N326="",(D326*(M326+O326))/1000,(D326*(N326+P326))/1000)</f>
        <v>0</v>
      </c>
      <c r="J326" s="49">
        <f>IF(D326=0,0,I326*(1-E326/H326))</f>
        <v>0</v>
      </c>
      <c r="K326" s="49">
        <f>IF(I326=0,0,I326/H326)</f>
        <v>0</v>
      </c>
      <c r="L326" s="49">
        <f>IF(N326="",(F326*(C326/100)*(M326+O326))/1000,(F326*(C326/100)*(N326+P326)/1000))</f>
        <v>0</v>
      </c>
      <c r="M326" s="50" cm="1">
        <f t="array" ref="M326">ROUND('Investoinnit ennen 2024'!K326*(Parametrit!$B$9/Parametrit!$B$7),_xlfn.IFS('2024'!U326=100,-2,'2024'!U326=10,-1))</f>
        <v>0</v>
      </c>
      <c r="N326" s="50"/>
      <c r="O326" s="49"/>
      <c r="P326" s="49"/>
      <c r="Q326" s="52">
        <v>40</v>
      </c>
      <c r="R326" s="52">
        <v>50</v>
      </c>
      <c r="S326" s="31" t="str">
        <f>IF(AND(B326&gt;0,C326=""),"Ilmoita tuella rahoitettu osuus",IF(C326&gt;100,"Tuella rahoitettu osuus ei voi olla yli 100",IF(AND(B326&gt;0,H326=""),"Pitoaika puuttuu",IF(E326&gt;H326,"Keski-ikä ei voi olla suurempi kuin pitoaika",IF(AND(B326&gt;0,E326=""),"Keski-ikä puuttuu",IF(AND(B326&gt;0,OR(H326&lt;Q326,H326&gt;R326)),"Syötetty pitoaika ei ole pitoaikavälin sisällä","OK"))))))</f>
        <v>OK</v>
      </c>
      <c r="U326">
        <v>100</v>
      </c>
    </row>
    <row r="327" spans="1:21" ht="15.75" thickBot="1" x14ac:dyDescent="0.3">
      <c r="A327" s="38" t="s">
        <v>262</v>
      </c>
      <c r="B327" s="60">
        <f>F327-G327</f>
        <v>0</v>
      </c>
      <c r="C327" s="55"/>
      <c r="D327" s="49">
        <f>B327*C327/100</f>
        <v>0</v>
      </c>
      <c r="E327" s="49">
        <f>Parametrit!$B$4-2025</f>
        <v>-1</v>
      </c>
      <c r="F327" s="55"/>
      <c r="G327" s="55"/>
      <c r="H327" s="104" t="str">
        <f>IF('Investoinnit ennen 2024'!G327&gt;0,'Investoinnit ennen 2024'!G327,"")</f>
        <v/>
      </c>
      <c r="I327" s="57">
        <f>IF(N327="",(D327*(M327+O327))/1000,(D327*(N327+P327))/1000)</f>
        <v>0</v>
      </c>
      <c r="J327" s="49">
        <f>IF(D327=0,0,I327*(1-E327/H327))</f>
        <v>0</v>
      </c>
      <c r="K327" s="49">
        <f>IF(I327=0,0,I327/H327)</f>
        <v>0</v>
      </c>
      <c r="L327" s="49">
        <f>IF(N327="",(F327*(C327/100)*(M327+O327))/1000,(F327*(C327/100)*(N327+P327)/1000))</f>
        <v>0</v>
      </c>
      <c r="M327" s="50" cm="1">
        <f t="array" ref="M327">ROUND('Investoinnit ennen 2024'!K327*(Parametrit!$B$9/Parametrit!$B$7),_xlfn.IFS('2024'!U327=100,-2,'2024'!U327=10,-1))</f>
        <v>0</v>
      </c>
      <c r="N327" s="50"/>
      <c r="O327" s="49"/>
      <c r="P327" s="49"/>
      <c r="Q327" s="52">
        <v>40</v>
      </c>
      <c r="R327" s="52">
        <v>50</v>
      </c>
      <c r="S327" s="31" t="str">
        <f>IF(AND(B327&gt;0,C327=""),"Ilmoita tuella rahoitettu osuus",IF(C327&gt;100,"Tuella rahoitettu osuus ei voi olla yli 100",IF(AND(B327&gt;0,H327=""),"Pitoaika puuttuu",IF(E327&gt;H327,"Keski-ikä ei voi olla suurempi kuin pitoaika",IF(AND(B327&gt;0,E327=""),"Keski-ikä puuttuu",IF(AND(B327&gt;0,OR(H327&lt;Q327,H327&gt;R327)),"Syötetty pitoaika ei ole pitoaikavälin sisällä","OK"))))))</f>
        <v>OK</v>
      </c>
      <c r="U327">
        <v>100</v>
      </c>
    </row>
    <row r="328" spans="1:21" ht="15.75" thickBot="1" x14ac:dyDescent="0.3">
      <c r="A328" s="12" t="s">
        <v>263</v>
      </c>
      <c r="B328" s="30"/>
      <c r="C328" s="101"/>
      <c r="D328" s="32"/>
      <c r="E328" s="32"/>
      <c r="F328" s="101"/>
      <c r="G328" s="101"/>
      <c r="H328" s="105"/>
      <c r="I328" s="32"/>
      <c r="J328" s="32"/>
      <c r="K328" s="32"/>
      <c r="L328" s="32"/>
      <c r="M328" s="23"/>
      <c r="N328" s="23"/>
      <c r="O328" s="22"/>
      <c r="P328" s="22"/>
      <c r="Q328" s="23"/>
      <c r="R328" s="23"/>
      <c r="S328"/>
    </row>
    <row r="329" spans="1:21" ht="15.75" thickBot="1" x14ac:dyDescent="0.3">
      <c r="A329" s="38" t="s">
        <v>264</v>
      </c>
      <c r="B329" s="60">
        <f>F329-G329</f>
        <v>0</v>
      </c>
      <c r="C329" s="55"/>
      <c r="D329" s="49">
        <f>B329*C329/100</f>
        <v>0</v>
      </c>
      <c r="E329" s="56"/>
      <c r="F329" s="55"/>
      <c r="G329" s="55"/>
      <c r="H329" s="110"/>
      <c r="I329" s="57">
        <f>IF(N329="",(D329*(M329+O329))/1000,(D329*(N329+P329))/1000)</f>
        <v>0</v>
      </c>
      <c r="J329" s="49">
        <f>I329</f>
        <v>0</v>
      </c>
      <c r="K329" s="49">
        <v>0</v>
      </c>
      <c r="L329" s="49">
        <f>IF(N329="",(F329*(C329/100)*(M329+O329))/1000,(F329*(C329/100)*(N329+P329)/1000))</f>
        <v>0</v>
      </c>
      <c r="M329" s="50" cm="1">
        <f t="array" ref="M329">ROUND('Investoinnit ennen 2024'!K329*(Parametrit!$B$9/Parametrit!$B$7),_xlfn.IFS('2024'!U329=100,-2,'2024'!U329=10,-1))</f>
        <v>0</v>
      </c>
      <c r="N329" s="50"/>
      <c r="O329" s="49"/>
      <c r="P329" s="49"/>
      <c r="Q329" s="52"/>
      <c r="R329" s="52"/>
      <c r="S329" s="31" t="str">
        <f>IF(AND(B329&gt;0,C329=""),"Ilmoita tuella rahoitettu osuus",IF(C329&gt;100,"Tuella rahoitettu osuus ei voi olla yli 100","OK"))</f>
        <v>OK</v>
      </c>
      <c r="U329">
        <v>100</v>
      </c>
    </row>
    <row r="330" spans="1:21" ht="15.75" thickBot="1" x14ac:dyDescent="0.3">
      <c r="A330" s="38" t="s">
        <v>265</v>
      </c>
      <c r="B330" s="60">
        <f>F330-G330</f>
        <v>0</v>
      </c>
      <c r="C330" s="55"/>
      <c r="D330" s="49">
        <f>B330*C330/100</f>
        <v>0</v>
      </c>
      <c r="E330" s="56"/>
      <c r="F330" s="55"/>
      <c r="G330" s="55"/>
      <c r="H330" s="110"/>
      <c r="I330" s="57">
        <f>IF(N330="",(D330*(M330+O330))/1000,(D330*(N330+P330))/1000)</f>
        <v>0</v>
      </c>
      <c r="J330" s="49">
        <f>I330</f>
        <v>0</v>
      </c>
      <c r="K330" s="49">
        <v>0</v>
      </c>
      <c r="L330" s="49">
        <f>IF(N330="",(F330*(C330/100)*(M330+O330))/1000,(F330*(C330/100)*(N330+P330)/1000))</f>
        <v>0</v>
      </c>
      <c r="M330" s="50" cm="1">
        <f t="array" ref="M330">ROUND('Investoinnit ennen 2024'!K330*(Parametrit!$B$9/Parametrit!$B$7),_xlfn.IFS('2024'!U330=100,-2,'2024'!U330=10,-1))</f>
        <v>0</v>
      </c>
      <c r="N330" s="50"/>
      <c r="O330" s="49"/>
      <c r="P330" s="49"/>
      <c r="Q330" s="52"/>
      <c r="R330" s="52"/>
      <c r="S330" s="31" t="str">
        <f>IF(AND(B330&gt;0,C330=""),"Ilmoita tuella rahoitettu osuus",IF(C330&gt;100,"Tuella rahoitettu osuus ei voi olla yli 100","OK"))</f>
        <v>OK</v>
      </c>
      <c r="U330">
        <v>100</v>
      </c>
    </row>
    <row r="331" spans="1:21" ht="15.75" thickBot="1" x14ac:dyDescent="0.3">
      <c r="A331" s="38" t="s">
        <v>266</v>
      </c>
      <c r="B331" s="60">
        <f>F331-G331</f>
        <v>0</v>
      </c>
      <c r="C331" s="55"/>
      <c r="D331" s="49">
        <f>B331*C331/100</f>
        <v>0</v>
      </c>
      <c r="E331" s="56"/>
      <c r="F331" s="55"/>
      <c r="G331" s="55"/>
      <c r="H331" s="110"/>
      <c r="I331" s="57">
        <f>IF(N331="",(D331*(M331+O331))/1000,(D331*(N331+P331))/1000)</f>
        <v>0</v>
      </c>
      <c r="J331" s="49">
        <f>I331</f>
        <v>0</v>
      </c>
      <c r="K331" s="49">
        <v>0</v>
      </c>
      <c r="L331" s="49">
        <f>IF(N331="",(F331*(C331/100)*(M331+O331))/1000,(F331*(C331/100)*(N331+P331)/1000))</f>
        <v>0</v>
      </c>
      <c r="M331" s="50" cm="1">
        <f t="array" ref="M331">ROUND('Investoinnit ennen 2024'!K331*(Parametrit!$B$9/Parametrit!$B$7),_xlfn.IFS('2024'!U331=100,-2,'2024'!U331=10,-1))</f>
        <v>0</v>
      </c>
      <c r="N331" s="50"/>
      <c r="O331" s="49"/>
      <c r="P331" s="49"/>
      <c r="Q331" s="52"/>
      <c r="R331" s="52"/>
      <c r="S331" s="31" t="str">
        <f>IF(AND(B331&gt;0,C331=""),"Ilmoita tuella rahoitettu osuus",IF(C331&gt;100,"Tuella rahoitettu osuus ei voi olla yli 100","OK"))</f>
        <v>OK</v>
      </c>
      <c r="U331">
        <v>100</v>
      </c>
    </row>
    <row r="332" spans="1:21" ht="23.25" thickBot="1" x14ac:dyDescent="0.3">
      <c r="A332" s="38" t="s">
        <v>267</v>
      </c>
      <c r="B332" s="60">
        <f>F332-G332</f>
        <v>0</v>
      </c>
      <c r="C332" s="55"/>
      <c r="D332" s="49">
        <f>B332*C332/100</f>
        <v>0</v>
      </c>
      <c r="E332" s="56"/>
      <c r="F332" s="55"/>
      <c r="G332" s="55"/>
      <c r="H332" s="110"/>
      <c r="I332" s="57">
        <f>IF(N332="",(D332*(M332+O332))/1000,(D332*(N332+P332))/1000)</f>
        <v>0</v>
      </c>
      <c r="J332" s="49">
        <f>I332</f>
        <v>0</v>
      </c>
      <c r="K332" s="49">
        <v>0</v>
      </c>
      <c r="L332" s="49">
        <f>IF(N332="",(F332*(C332/100)*(M332+O332))/1000,(F332*(C332/100)*(N332+P332)/1000))</f>
        <v>0</v>
      </c>
      <c r="M332" s="50" cm="1">
        <f t="array" ref="M332">ROUND('Investoinnit ennen 2024'!K332*(Parametrit!$B$9/Parametrit!$B$7),_xlfn.IFS('2024'!U332=100,-2,'2024'!U332=10,-1))</f>
        <v>0</v>
      </c>
      <c r="N332" s="50"/>
      <c r="O332" s="49"/>
      <c r="P332" s="49"/>
      <c r="Q332" s="52"/>
      <c r="R332" s="52"/>
      <c r="S332" s="31" t="str">
        <f>IF(AND(B332&gt;0,C332=""),"Ilmoita tuella rahoitettu osuus",IF(C332&gt;100,"Tuella rahoitettu osuus ei voi olla yli 100","OK"))</f>
        <v>OK</v>
      </c>
      <c r="U332">
        <v>100</v>
      </c>
    </row>
    <row r="333" spans="1:21" ht="15.75" thickBot="1" x14ac:dyDescent="0.3">
      <c r="A333" s="10" t="s">
        <v>268</v>
      </c>
      <c r="B333" s="30"/>
      <c r="C333" s="101"/>
      <c r="D333" s="32"/>
      <c r="E333" s="32"/>
      <c r="F333" s="101"/>
      <c r="G333" s="101"/>
      <c r="H333" s="105"/>
      <c r="I333" s="32"/>
      <c r="J333" s="32"/>
      <c r="K333" s="32"/>
      <c r="L333" s="32"/>
      <c r="M333" s="23"/>
      <c r="N333" s="23"/>
      <c r="O333" s="22"/>
      <c r="P333" s="22"/>
      <c r="Q333" s="23"/>
      <c r="R333" s="23"/>
      <c r="S333"/>
    </row>
    <row r="334" spans="1:21" ht="15.75" thickBot="1" x14ac:dyDescent="0.3">
      <c r="A334" s="6" t="s">
        <v>269</v>
      </c>
      <c r="B334" s="30"/>
      <c r="C334" s="101"/>
      <c r="D334" s="32"/>
      <c r="E334" s="32"/>
      <c r="F334" s="101"/>
      <c r="G334" s="101"/>
      <c r="H334" s="105"/>
      <c r="I334" s="32"/>
      <c r="J334" s="32"/>
      <c r="K334" s="32"/>
      <c r="L334" s="32"/>
      <c r="M334" s="24"/>
      <c r="N334" s="24"/>
      <c r="O334" s="22"/>
      <c r="P334" s="22"/>
      <c r="Q334" s="24"/>
      <c r="R334" s="24"/>
      <c r="S334"/>
    </row>
    <row r="335" spans="1:21" ht="15.75" thickBot="1" x14ac:dyDescent="0.3">
      <c r="A335" s="38" t="s">
        <v>270</v>
      </c>
      <c r="B335" s="60">
        <f t="shared" ref="B335:B340" si="147">F335-G335</f>
        <v>0</v>
      </c>
      <c r="C335" s="55"/>
      <c r="D335" s="49">
        <f t="shared" ref="D335:D340" si="148">B335*C335/100</f>
        <v>0</v>
      </c>
      <c r="E335" s="49">
        <f>Parametrit!$B$4-2025</f>
        <v>-1</v>
      </c>
      <c r="F335" s="55"/>
      <c r="G335" s="55"/>
      <c r="H335" s="104" t="str">
        <f>IF('Investoinnit ennen 2024'!G335&gt;0,'Investoinnit ennen 2024'!G335,"")</f>
        <v/>
      </c>
      <c r="I335" s="57">
        <f t="shared" ref="I335:I340" si="149">IF(N335="",(D335*(M335+O335))/1000,(D335*(N335+P335))/1000)</f>
        <v>0</v>
      </c>
      <c r="J335" s="49">
        <f t="shared" ref="J335:J340" si="150">IF(D335=0,0,I335*(1-E335/H335))</f>
        <v>0</v>
      </c>
      <c r="K335" s="49">
        <f t="shared" ref="K335:K340" si="151">IF(I335=0,0,I335/H335)</f>
        <v>0</v>
      </c>
      <c r="L335" s="49">
        <f t="shared" ref="L335:L340" si="152">IF(N335="",(F335*(C335/100)*(M335+O335))/1000,(F335*(C335/100)*(N335+P335)/1000))</f>
        <v>0</v>
      </c>
      <c r="M335" s="50" cm="1">
        <f t="array" ref="M335">ROUND('Investoinnit ennen 2024'!K335*(Parametrit!$B$9/Parametrit!$B$7),_xlfn.IFS('2024'!U335=100,-2,'2024'!U335=10,-1))</f>
        <v>0</v>
      </c>
      <c r="N335" s="50"/>
      <c r="O335" s="49" cm="1">
        <f t="array" ref="O335">_xlfn.IFS($V$1=2024,'Kaivun hintavaikutus'!$D$4,$V$1=2025,'Kaivun hintavaikutus'!$D$5,$V$1=2026,'Kaivun hintavaikutus'!$D$6,$V$1=2027,'Kaivun hintavaikutus'!$D$7)</f>
        <v>0</v>
      </c>
      <c r="P335" s="49" cm="1">
        <f t="array" ref="P335">_xlfn.IFS($V$1=2024,'Kaivun hintavaikutus'!$E$4,$V$1=2025,'Kaivun hintavaikutus'!$E$5,$V$1=2026,'Kaivun hintavaikutus'!$E$6,$V$1=2027,'Kaivun hintavaikutus'!$E$7)</f>
        <v>0</v>
      </c>
      <c r="Q335" s="52">
        <v>50</v>
      </c>
      <c r="R335" s="52">
        <v>60</v>
      </c>
      <c r="S335" s="31" t="str">
        <f t="shared" ref="S335:S340" si="153">IF(AND(B335&gt;0,C335=""),"Ilmoita tuella rahoitettu osuus",IF(C335&gt;100,"Tuella rahoitettu osuus ei voi olla yli 100",IF(AND(B335&gt;0,H335=""),"Pitoaika puuttuu",IF(E335&gt;H335,"Keski-ikä ei voi olla suurempi kuin pitoaika",IF(AND(B335&gt;0,E335=""),"Keski-ikä puuttuu",IF(AND(B335&gt;0,OR(H335&lt;Q335,H335&gt;R335)),"Syötetty pitoaika ei ole pitoaikavälin sisällä",IF(AND(B335&gt;0,O335=0),"Syötä kaivun hintavaikutus Kaivun hintavaikutus -välilehdelle","OK")))))))</f>
        <v>OK</v>
      </c>
      <c r="U335">
        <v>100</v>
      </c>
    </row>
    <row r="336" spans="1:21" ht="15.75" thickBot="1" x14ac:dyDescent="0.3">
      <c r="A336" s="38" t="s">
        <v>271</v>
      </c>
      <c r="B336" s="60">
        <f t="shared" si="147"/>
        <v>0</v>
      </c>
      <c r="C336" s="55"/>
      <c r="D336" s="49">
        <f t="shared" si="148"/>
        <v>0</v>
      </c>
      <c r="E336" s="49">
        <f>Parametrit!$B$4-2025</f>
        <v>-1</v>
      </c>
      <c r="F336" s="55"/>
      <c r="G336" s="55"/>
      <c r="H336" s="104" t="str">
        <f>IF('Investoinnit ennen 2024'!G336&gt;0,'Investoinnit ennen 2024'!G336,"")</f>
        <v/>
      </c>
      <c r="I336" s="57">
        <f t="shared" si="149"/>
        <v>0</v>
      </c>
      <c r="J336" s="49">
        <f t="shared" si="150"/>
        <v>0</v>
      </c>
      <c r="K336" s="49">
        <f t="shared" si="151"/>
        <v>0</v>
      </c>
      <c r="L336" s="49">
        <f t="shared" si="152"/>
        <v>0</v>
      </c>
      <c r="M336" s="50" cm="1">
        <f t="array" ref="M336">ROUND('Investoinnit ennen 2024'!K336*(Parametrit!$B$9/Parametrit!$B$7),_xlfn.IFS('2024'!U336=100,-2,'2024'!U336=10,-1))</f>
        <v>0</v>
      </c>
      <c r="N336" s="50"/>
      <c r="O336" s="49" cm="1">
        <f t="array" ref="O336">_xlfn.IFS($V$1=2024,'Kaivun hintavaikutus'!$D$4,$V$1=2025,'Kaivun hintavaikutus'!$D$5,$V$1=2026,'Kaivun hintavaikutus'!$D$6,$V$1=2027,'Kaivun hintavaikutus'!$D$7)</f>
        <v>0</v>
      </c>
      <c r="P336" s="49" cm="1">
        <f t="array" ref="P336">_xlfn.IFS($V$1=2024,'Kaivun hintavaikutus'!$E$4,$V$1=2025,'Kaivun hintavaikutus'!$E$5,$V$1=2026,'Kaivun hintavaikutus'!$E$6,$V$1=2027,'Kaivun hintavaikutus'!$E$7)</f>
        <v>0</v>
      </c>
      <c r="Q336" s="52">
        <v>50</v>
      </c>
      <c r="R336" s="52">
        <v>60</v>
      </c>
      <c r="S336" s="31" t="str">
        <f t="shared" si="153"/>
        <v>OK</v>
      </c>
      <c r="U336">
        <v>100</v>
      </c>
    </row>
    <row r="337" spans="1:21" ht="15.75" thickBot="1" x14ac:dyDescent="0.3">
      <c r="A337" s="38" t="s">
        <v>272</v>
      </c>
      <c r="B337" s="60">
        <f t="shared" si="147"/>
        <v>0</v>
      </c>
      <c r="C337" s="55"/>
      <c r="D337" s="49">
        <f t="shared" si="148"/>
        <v>0</v>
      </c>
      <c r="E337" s="49">
        <f>Parametrit!$B$4-2025</f>
        <v>-1</v>
      </c>
      <c r="F337" s="55"/>
      <c r="G337" s="55"/>
      <c r="H337" s="104" t="str">
        <f>IF('Investoinnit ennen 2024'!G337&gt;0,'Investoinnit ennen 2024'!G337,"")</f>
        <v/>
      </c>
      <c r="I337" s="57">
        <f t="shared" si="149"/>
        <v>0</v>
      </c>
      <c r="J337" s="49">
        <f t="shared" si="150"/>
        <v>0</v>
      </c>
      <c r="K337" s="49">
        <f t="shared" si="151"/>
        <v>0</v>
      </c>
      <c r="L337" s="49">
        <f t="shared" si="152"/>
        <v>0</v>
      </c>
      <c r="M337" s="50" cm="1">
        <f t="array" ref="M337">ROUND('Investoinnit ennen 2024'!K337*(Parametrit!$B$9/Parametrit!$B$7),_xlfn.IFS('2024'!U337=100,-2,'2024'!U337=10,-1))</f>
        <v>0</v>
      </c>
      <c r="N337" s="50"/>
      <c r="O337" s="49" cm="1">
        <f t="array" ref="O337">_xlfn.IFS($V$1=2024,'Kaivun hintavaikutus'!$D$4,$V$1=2025,'Kaivun hintavaikutus'!$D$5,$V$1=2026,'Kaivun hintavaikutus'!$D$6,$V$1=2027,'Kaivun hintavaikutus'!$D$7)</f>
        <v>0</v>
      </c>
      <c r="P337" s="49" cm="1">
        <f t="array" ref="P337">_xlfn.IFS($V$1=2024,'Kaivun hintavaikutus'!$E$4,$V$1=2025,'Kaivun hintavaikutus'!$E$5,$V$1=2026,'Kaivun hintavaikutus'!$E$6,$V$1=2027,'Kaivun hintavaikutus'!$E$7)</f>
        <v>0</v>
      </c>
      <c r="Q337" s="52">
        <v>50</v>
      </c>
      <c r="R337" s="52">
        <v>60</v>
      </c>
      <c r="S337" s="31" t="str">
        <f t="shared" si="153"/>
        <v>OK</v>
      </c>
      <c r="U337">
        <v>100</v>
      </c>
    </row>
    <row r="338" spans="1:21" ht="15.75" thickBot="1" x14ac:dyDescent="0.3">
      <c r="A338" s="38" t="s">
        <v>273</v>
      </c>
      <c r="B338" s="60">
        <f t="shared" si="147"/>
        <v>0</v>
      </c>
      <c r="C338" s="55"/>
      <c r="D338" s="49">
        <f t="shared" si="148"/>
        <v>0</v>
      </c>
      <c r="E338" s="49">
        <f>Parametrit!$B$4-2025</f>
        <v>-1</v>
      </c>
      <c r="F338" s="55"/>
      <c r="G338" s="55"/>
      <c r="H338" s="104" t="str">
        <f>IF('Investoinnit ennen 2024'!G338&gt;0,'Investoinnit ennen 2024'!G338,"")</f>
        <v/>
      </c>
      <c r="I338" s="57">
        <f t="shared" si="149"/>
        <v>0</v>
      </c>
      <c r="J338" s="49">
        <f t="shared" si="150"/>
        <v>0</v>
      </c>
      <c r="K338" s="49">
        <f t="shared" si="151"/>
        <v>0</v>
      </c>
      <c r="L338" s="49">
        <f t="shared" si="152"/>
        <v>0</v>
      </c>
      <c r="M338" s="50" cm="1">
        <f t="array" ref="M338">ROUND('Investoinnit ennen 2024'!K338*(Parametrit!$B$9/Parametrit!$B$7),_xlfn.IFS('2024'!U338=100,-2,'2024'!U338=10,-1))</f>
        <v>0</v>
      </c>
      <c r="N338" s="50"/>
      <c r="O338" s="49" cm="1">
        <f t="array" ref="O338">_xlfn.IFS($V$1=2024,'Kaivun hintavaikutus'!$D$4,$V$1=2025,'Kaivun hintavaikutus'!$D$5,$V$1=2026,'Kaivun hintavaikutus'!$D$6,$V$1=2027,'Kaivun hintavaikutus'!$D$7)</f>
        <v>0</v>
      </c>
      <c r="P338" s="49" cm="1">
        <f t="array" ref="P338">_xlfn.IFS($V$1=2024,'Kaivun hintavaikutus'!$E$4,$V$1=2025,'Kaivun hintavaikutus'!$E$5,$V$1=2026,'Kaivun hintavaikutus'!$E$6,$V$1=2027,'Kaivun hintavaikutus'!$E$7)</f>
        <v>0</v>
      </c>
      <c r="Q338" s="52">
        <v>50</v>
      </c>
      <c r="R338" s="52">
        <v>60</v>
      </c>
      <c r="S338" s="31" t="str">
        <f t="shared" si="153"/>
        <v>OK</v>
      </c>
      <c r="U338">
        <v>100</v>
      </c>
    </row>
    <row r="339" spans="1:21" ht="15.75" thickBot="1" x14ac:dyDescent="0.3">
      <c r="A339" s="38" t="s">
        <v>274</v>
      </c>
      <c r="B339" s="60">
        <f t="shared" si="147"/>
        <v>0</v>
      </c>
      <c r="C339" s="55"/>
      <c r="D339" s="49">
        <f t="shared" si="148"/>
        <v>0</v>
      </c>
      <c r="E339" s="49">
        <f>Parametrit!$B$4-2025</f>
        <v>-1</v>
      </c>
      <c r="F339" s="55"/>
      <c r="G339" s="55"/>
      <c r="H339" s="104" t="str">
        <f>IF('Investoinnit ennen 2024'!G339&gt;0,'Investoinnit ennen 2024'!G339,"")</f>
        <v/>
      </c>
      <c r="I339" s="57">
        <f t="shared" si="149"/>
        <v>0</v>
      </c>
      <c r="J339" s="49">
        <f t="shared" si="150"/>
        <v>0</v>
      </c>
      <c r="K339" s="49">
        <f t="shared" si="151"/>
        <v>0</v>
      </c>
      <c r="L339" s="49">
        <f t="shared" si="152"/>
        <v>0</v>
      </c>
      <c r="M339" s="50" cm="1">
        <f t="array" ref="M339">ROUND('Investoinnit ennen 2024'!K339*(Parametrit!$B$9/Parametrit!$B$7),_xlfn.IFS('2024'!U339=100,-2,'2024'!U339=10,-1))</f>
        <v>0</v>
      </c>
      <c r="N339" s="50"/>
      <c r="O339" s="49" cm="1">
        <f t="array" ref="O339">_xlfn.IFS($V$1=2024,'Kaivun hintavaikutus'!$D$4,$V$1=2025,'Kaivun hintavaikutus'!$D$5,$V$1=2026,'Kaivun hintavaikutus'!$D$6,$V$1=2027,'Kaivun hintavaikutus'!$D$7)</f>
        <v>0</v>
      </c>
      <c r="P339" s="49" cm="1">
        <f t="array" ref="P339">_xlfn.IFS($V$1=2024,'Kaivun hintavaikutus'!$E$4,$V$1=2025,'Kaivun hintavaikutus'!$E$5,$V$1=2026,'Kaivun hintavaikutus'!$E$6,$V$1=2027,'Kaivun hintavaikutus'!$E$7)</f>
        <v>0</v>
      </c>
      <c r="Q339" s="52">
        <v>50</v>
      </c>
      <c r="R339" s="52">
        <v>60</v>
      </c>
      <c r="S339" s="31" t="str">
        <f t="shared" si="153"/>
        <v>OK</v>
      </c>
      <c r="U339">
        <v>100</v>
      </c>
    </row>
    <row r="340" spans="1:21" ht="15.75" thickBot="1" x14ac:dyDescent="0.3">
      <c r="A340" s="38" t="s">
        <v>275</v>
      </c>
      <c r="B340" s="60">
        <f t="shared" si="147"/>
        <v>0</v>
      </c>
      <c r="C340" s="55"/>
      <c r="D340" s="49">
        <f t="shared" si="148"/>
        <v>0</v>
      </c>
      <c r="E340" s="49">
        <f>Parametrit!$B$4-2025</f>
        <v>-1</v>
      </c>
      <c r="F340" s="55"/>
      <c r="G340" s="55"/>
      <c r="H340" s="104" t="str">
        <f>IF('Investoinnit ennen 2024'!G340&gt;0,'Investoinnit ennen 2024'!G340,"")</f>
        <v/>
      </c>
      <c r="I340" s="57">
        <f t="shared" si="149"/>
        <v>0</v>
      </c>
      <c r="J340" s="49">
        <f t="shared" si="150"/>
        <v>0</v>
      </c>
      <c r="K340" s="49">
        <f t="shared" si="151"/>
        <v>0</v>
      </c>
      <c r="L340" s="49">
        <f t="shared" si="152"/>
        <v>0</v>
      </c>
      <c r="M340" s="50" cm="1">
        <f t="array" ref="M340">ROUND('Investoinnit ennen 2024'!K340*(Parametrit!$B$9/Parametrit!$B$7),_xlfn.IFS('2024'!U340=100,-2,'2024'!U340=10,-1))</f>
        <v>0</v>
      </c>
      <c r="N340" s="50"/>
      <c r="O340" s="49" cm="1">
        <f t="array" ref="O340">_xlfn.IFS($V$1=2024,'Kaivun hintavaikutus'!$D$4,$V$1=2025,'Kaivun hintavaikutus'!$D$5,$V$1=2026,'Kaivun hintavaikutus'!$D$6,$V$1=2027,'Kaivun hintavaikutus'!$D$7)</f>
        <v>0</v>
      </c>
      <c r="P340" s="49" cm="1">
        <f t="array" ref="P340">_xlfn.IFS($V$1=2024,'Kaivun hintavaikutus'!$E$4,$V$1=2025,'Kaivun hintavaikutus'!$E$5,$V$1=2026,'Kaivun hintavaikutus'!$E$6,$V$1=2027,'Kaivun hintavaikutus'!$E$7)</f>
        <v>0</v>
      </c>
      <c r="Q340" s="52">
        <v>50</v>
      </c>
      <c r="R340" s="52">
        <v>60</v>
      </c>
      <c r="S340" s="31" t="str">
        <f t="shared" si="153"/>
        <v>OK</v>
      </c>
      <c r="U340">
        <v>100</v>
      </c>
    </row>
    <row r="341" spans="1:21" ht="15.75" thickBot="1" x14ac:dyDescent="0.3">
      <c r="A341" s="6" t="s">
        <v>276</v>
      </c>
      <c r="B341" s="30"/>
      <c r="C341" s="101"/>
      <c r="D341" s="32"/>
      <c r="E341" s="32"/>
      <c r="F341" s="101"/>
      <c r="G341" s="101"/>
      <c r="H341" s="105"/>
      <c r="I341" s="32"/>
      <c r="J341" s="32"/>
      <c r="K341" s="32"/>
      <c r="L341" s="32"/>
      <c r="M341" s="24"/>
      <c r="N341" s="24"/>
      <c r="O341" s="22"/>
      <c r="P341" s="22"/>
      <c r="Q341" s="24"/>
      <c r="R341" s="24"/>
      <c r="S341"/>
    </row>
    <row r="342" spans="1:21" ht="15.75" thickBot="1" x14ac:dyDescent="0.3">
      <c r="A342" s="38" t="s">
        <v>277</v>
      </c>
      <c r="B342" s="60">
        <f>F342-G342</f>
        <v>0</v>
      </c>
      <c r="C342" s="55"/>
      <c r="D342" s="49">
        <f>B342*C342/100</f>
        <v>0</v>
      </c>
      <c r="E342" s="49">
        <f>Parametrit!$B$4-2025</f>
        <v>-1</v>
      </c>
      <c r="F342" s="55"/>
      <c r="G342" s="55"/>
      <c r="H342" s="104" t="str">
        <f>IF('Investoinnit ennen 2024'!G342&gt;0,'Investoinnit ennen 2024'!G342,"")</f>
        <v/>
      </c>
      <c r="I342" s="57">
        <f>IF(N342="",(D342*(M342+O342))/1000,(D342*(N342+P342))/1000)</f>
        <v>0</v>
      </c>
      <c r="J342" s="49">
        <f>IF(D342=0,0,I342*(1-E342/H342))</f>
        <v>0</v>
      </c>
      <c r="K342" s="49">
        <f>IF(I342=0,0,I342/H342)</f>
        <v>0</v>
      </c>
      <c r="L342" s="49">
        <f>IF(N342="",(F342*(C342/100)*(M342+O342))/1000,(F342*(C342/100)*(N342+P342)/1000))</f>
        <v>0</v>
      </c>
      <c r="M342" s="50" cm="1">
        <f t="array" ref="M342">ROUND('Investoinnit ennen 2024'!K342*(Parametrit!$B$9/Parametrit!$B$7),_xlfn.IFS('2024'!U342=100,-2,'2024'!U342=10,-1))</f>
        <v>0</v>
      </c>
      <c r="N342" s="50"/>
      <c r="O342" s="49" cm="1">
        <f t="array" ref="O342">_xlfn.IFS($V$1=2024,'Kaivun hintavaikutus'!$D$4,$V$1=2025,'Kaivun hintavaikutus'!$D$5,$V$1=2026,'Kaivun hintavaikutus'!$D$6,$V$1=2027,'Kaivun hintavaikutus'!$D$7)</f>
        <v>0</v>
      </c>
      <c r="P342" s="49" cm="1">
        <f t="array" ref="P342">_xlfn.IFS($V$1=2024,'Kaivun hintavaikutus'!$E$4,$V$1=2025,'Kaivun hintavaikutus'!$E$5,$V$1=2026,'Kaivun hintavaikutus'!$E$6,$V$1=2027,'Kaivun hintavaikutus'!$E$7)</f>
        <v>0</v>
      </c>
      <c r="Q342" s="52">
        <v>50</v>
      </c>
      <c r="R342" s="52">
        <v>60</v>
      </c>
      <c r="S342" s="31" t="str">
        <f>IF(AND(B342&gt;0,C342=""),"Ilmoita tuella rahoitettu osuus",IF(C342&gt;100,"Tuella rahoitettu osuus ei voi olla yli 100",IF(AND(B342&gt;0,H342=""),"Pitoaika puuttuu",IF(E342&gt;H342,"Keski-ikä ei voi olla suurempi kuin pitoaika",IF(AND(B342&gt;0,E342=""),"Keski-ikä puuttuu",IF(AND(B342&gt;0,OR(H342&lt;Q342,H342&gt;R342)),"Syötetty pitoaika ei ole pitoaikavälin sisällä",IF(AND(B342&gt;0,O342=0),"Syötä kaivun hintavaikutus Kaivun hintavaikutus -välilehdelle","OK")))))))</f>
        <v>OK</v>
      </c>
      <c r="U342">
        <v>100</v>
      </c>
    </row>
    <row r="343" spans="1:21" ht="15.75" thickBot="1" x14ac:dyDescent="0.3">
      <c r="A343" s="38" t="s">
        <v>278</v>
      </c>
      <c r="B343" s="60">
        <f>F343-G343</f>
        <v>0</v>
      </c>
      <c r="C343" s="55"/>
      <c r="D343" s="49">
        <f>B343*C343/100</f>
        <v>0</v>
      </c>
      <c r="E343" s="49">
        <f>Parametrit!$B$4-2025</f>
        <v>-1</v>
      </c>
      <c r="F343" s="55"/>
      <c r="G343" s="55"/>
      <c r="H343" s="104" t="str">
        <f>IF('Investoinnit ennen 2024'!G343&gt;0,'Investoinnit ennen 2024'!G343,"")</f>
        <v/>
      </c>
      <c r="I343" s="57">
        <f>IF(N343="",(D343*(M343+O343))/1000,(D343*(N343+P343))/1000)</f>
        <v>0</v>
      </c>
      <c r="J343" s="49">
        <f>IF(D343=0,0,I343*(1-E343/H343))</f>
        <v>0</v>
      </c>
      <c r="K343" s="49">
        <f>IF(I343=0,0,I343/H343)</f>
        <v>0</v>
      </c>
      <c r="L343" s="49">
        <f>IF(N343="",(F343*(C343/100)*(M343+O343))/1000,(F343*(C343/100)*(N343+P343)/1000))</f>
        <v>0</v>
      </c>
      <c r="M343" s="50" cm="1">
        <f t="array" ref="M343">ROUND('Investoinnit ennen 2024'!K343*(Parametrit!$B$9/Parametrit!$B$7),_xlfn.IFS('2024'!U343=100,-2,'2024'!U343=10,-1))</f>
        <v>0</v>
      </c>
      <c r="N343" s="50"/>
      <c r="O343" s="49" cm="1">
        <f t="array" ref="O343">_xlfn.IFS($V$1=2024,'Kaivun hintavaikutus'!$D$4,$V$1=2025,'Kaivun hintavaikutus'!$D$5,$V$1=2026,'Kaivun hintavaikutus'!$D$6,$V$1=2027,'Kaivun hintavaikutus'!$D$7)</f>
        <v>0</v>
      </c>
      <c r="P343" s="49" cm="1">
        <f t="array" ref="P343">_xlfn.IFS($V$1=2024,'Kaivun hintavaikutus'!$E$4,$V$1=2025,'Kaivun hintavaikutus'!$E$5,$V$1=2026,'Kaivun hintavaikutus'!$E$6,$V$1=2027,'Kaivun hintavaikutus'!$E$7)</f>
        <v>0</v>
      </c>
      <c r="Q343" s="52">
        <v>50</v>
      </c>
      <c r="R343" s="52">
        <v>60</v>
      </c>
      <c r="S343" s="31" t="str">
        <f>IF(AND(B343&gt;0,C343=""),"Ilmoita tuella rahoitettu osuus",IF(C343&gt;100,"Tuella rahoitettu osuus ei voi olla yli 100",IF(AND(B343&gt;0,H343=""),"Pitoaika puuttuu",IF(E343&gt;H343,"Keski-ikä ei voi olla suurempi kuin pitoaika",IF(AND(B343&gt;0,E343=""),"Keski-ikä puuttuu",IF(AND(B343&gt;0,OR(H343&lt;Q343,H343&gt;R343)),"Syötetty pitoaika ei ole pitoaikavälin sisällä",IF(AND(B343&gt;0,O343=0),"Syötä kaivun hintavaikutus Kaivun hintavaikutus -välilehdelle","OK")))))))</f>
        <v>OK</v>
      </c>
      <c r="U343">
        <v>100</v>
      </c>
    </row>
    <row r="344" spans="1:21" ht="15.75" thickBot="1" x14ac:dyDescent="0.3">
      <c r="A344" s="6" t="s">
        <v>279</v>
      </c>
      <c r="B344" s="30"/>
      <c r="C344" s="101"/>
      <c r="D344" s="32"/>
      <c r="E344" s="32"/>
      <c r="F344" s="101"/>
      <c r="G344" s="101"/>
      <c r="H344" s="105"/>
      <c r="I344" s="32"/>
      <c r="J344" s="32"/>
      <c r="K344" s="32"/>
      <c r="L344" s="32"/>
      <c r="M344" s="24"/>
      <c r="N344" s="24"/>
      <c r="O344" s="22"/>
      <c r="P344" s="22"/>
      <c r="Q344" s="24"/>
      <c r="R344" s="24"/>
      <c r="S344"/>
    </row>
    <row r="345" spans="1:21" ht="15.75" thickBot="1" x14ac:dyDescent="0.3">
      <c r="A345" s="38" t="s">
        <v>280</v>
      </c>
      <c r="B345" s="60">
        <f>F345-G345</f>
        <v>0</v>
      </c>
      <c r="C345" s="55"/>
      <c r="D345" s="49">
        <f>B345*C345/100</f>
        <v>0</v>
      </c>
      <c r="E345" s="49">
        <f>Parametrit!$B$4-2025</f>
        <v>-1</v>
      </c>
      <c r="F345" s="55"/>
      <c r="G345" s="55"/>
      <c r="H345" s="104" t="str">
        <f>IF('Investoinnit ennen 2024'!G345&gt;0,'Investoinnit ennen 2024'!G345,"")</f>
        <v/>
      </c>
      <c r="I345" s="57">
        <f>IF(N345="",(D345*(M345+O345))/1000,(D345*(N345+P345))/1000)</f>
        <v>0</v>
      </c>
      <c r="J345" s="49">
        <f>IF(D345=0,0,I345*(1-E345/H345))</f>
        <v>0</v>
      </c>
      <c r="K345" s="49">
        <f>IF(I345=0,0,I345/H345)</f>
        <v>0</v>
      </c>
      <c r="L345" s="49">
        <f>IF(N345="",(F345*(C345/100)*(M345+O345))/1000,(F345*(C345/100)*(N345+P345)/1000))</f>
        <v>0</v>
      </c>
      <c r="M345" s="50" cm="1">
        <f t="array" ref="M345">ROUND('Investoinnit ennen 2024'!K345*(Parametrit!$B$9/Parametrit!$B$7),_xlfn.IFS('2024'!U345=100,-2,'2024'!U345=10,-1))</f>
        <v>0</v>
      </c>
      <c r="N345" s="50"/>
      <c r="O345" s="49"/>
      <c r="P345" s="49"/>
      <c r="Q345" s="52">
        <v>50</v>
      </c>
      <c r="R345" s="52">
        <v>60</v>
      </c>
      <c r="S345" s="31" t="str">
        <f>IF(AND(B345&gt;0,C345=""),"Ilmoita tuella rahoitettu osuus",IF(C345&gt;100,"Tuella rahoitettu osuus ei voi olla yli 100",IF(AND(B345&gt;0,H345=""),"Pitoaika puuttuu",IF(E345&gt;H345,"Keski-ikä ei voi olla suurempi kuin pitoaika",IF(AND(B345&gt;0,E345=""),"Keski-ikä puuttuu",IF(AND(B345&gt;0,OR(H345&lt;Q345,H345&gt;R345)),"Syötetty pitoaika ei ole pitoaikavälin sisällä","OK"))))))</f>
        <v>OK</v>
      </c>
      <c r="U345">
        <v>100</v>
      </c>
    </row>
    <row r="346" spans="1:21" ht="15.75" thickBot="1" x14ac:dyDescent="0.3">
      <c r="A346" s="10" t="s">
        <v>281</v>
      </c>
      <c r="B346" s="30"/>
      <c r="C346" s="101"/>
      <c r="D346" s="32"/>
      <c r="E346" s="32"/>
      <c r="F346" s="101"/>
      <c r="G346" s="101"/>
      <c r="H346" s="105"/>
      <c r="M346" s="23"/>
      <c r="N346" s="23"/>
      <c r="O346" s="22"/>
      <c r="P346" s="22"/>
      <c r="Q346" s="23"/>
      <c r="R346" s="23"/>
      <c r="S346"/>
    </row>
    <row r="347" spans="1:21" ht="15.75" thickBot="1" x14ac:dyDescent="0.3">
      <c r="A347" s="6" t="s">
        <v>282</v>
      </c>
      <c r="B347" s="30"/>
      <c r="C347" s="101"/>
      <c r="D347" s="32"/>
      <c r="E347" s="32"/>
      <c r="F347" s="101"/>
      <c r="G347" s="101"/>
      <c r="H347" s="105"/>
      <c r="M347" s="24"/>
      <c r="N347" s="24"/>
      <c r="O347" s="22"/>
      <c r="P347" s="22"/>
      <c r="Q347" s="24"/>
      <c r="R347" s="24"/>
      <c r="S347"/>
    </row>
    <row r="348" spans="1:21" ht="15.75" thickBot="1" x14ac:dyDescent="0.3">
      <c r="A348" s="38" t="s">
        <v>283</v>
      </c>
      <c r="B348" s="60">
        <f t="shared" ref="B348:B353" si="154">F348-G348</f>
        <v>0</v>
      </c>
      <c r="C348" s="55"/>
      <c r="D348" s="49">
        <f t="shared" ref="D348:D353" si="155">B348*C348/100</f>
        <v>0</v>
      </c>
      <c r="E348" s="49">
        <f>Parametrit!$B$4-2025</f>
        <v>-1</v>
      </c>
      <c r="F348" s="55"/>
      <c r="G348" s="55"/>
      <c r="H348" s="104" t="str">
        <f>IF('Investoinnit ennen 2024'!G348&gt;0,'Investoinnit ennen 2024'!G348,"")</f>
        <v/>
      </c>
      <c r="I348" s="57">
        <f t="shared" ref="I348:I353" si="156">IF(N348="",(D348*(M348+O348))/1000,(D348*(N348+P348))/1000)</f>
        <v>0</v>
      </c>
      <c r="J348" s="49">
        <f t="shared" ref="J348:J353" si="157">IF(D348=0,0,I348*(1-E348/H348))</f>
        <v>0</v>
      </c>
      <c r="K348" s="49">
        <f t="shared" ref="K348:K353" si="158">IF(I348=0,0,I348/H348)</f>
        <v>0</v>
      </c>
      <c r="L348" s="49">
        <f t="shared" ref="L348:L353" si="159">IF(N348="",(F348*(C348/100)*(M348+O348))/1000,(F348*(C348/100)*(N348+P348)/1000))</f>
        <v>0</v>
      </c>
      <c r="M348" s="50" cm="1">
        <f t="array" ref="M348">ROUND('Investoinnit ennen 2024'!K348*(Parametrit!$B$9/Parametrit!$B$7),_xlfn.IFS('2024'!U348=100,-2,'2024'!U348=10,-1))</f>
        <v>0</v>
      </c>
      <c r="N348" s="50"/>
      <c r="O348" s="49"/>
      <c r="P348" s="49"/>
      <c r="Q348" s="52">
        <v>45</v>
      </c>
      <c r="R348" s="52">
        <v>55</v>
      </c>
      <c r="S348" s="31" t="str">
        <f t="shared" ref="S348:S353" si="160">IF(AND(B348&gt;0,C348=""),"Ilmoita tuella rahoitettu osuus",IF(C348&gt;100,"Tuella rahoitettu osuus ei voi olla yli 100",IF(AND(B348&gt;0,H348=""),"Pitoaika puuttuu",IF(E348&gt;H348,"Keski-ikä ei voi olla suurempi kuin pitoaika",IF(AND(B348&gt;0,E348=""),"Keski-ikä puuttuu",IF(AND(B348&gt;0,OR(H348&lt;Q348,H348&gt;R348)),"Syötetty pitoaika ei ole pitoaikavälin sisällä","OK"))))))</f>
        <v>OK</v>
      </c>
      <c r="U348">
        <v>100</v>
      </c>
    </row>
    <row r="349" spans="1:21" ht="15.75" thickBot="1" x14ac:dyDescent="0.3">
      <c r="A349" s="38" t="s">
        <v>284</v>
      </c>
      <c r="B349" s="60">
        <f t="shared" si="154"/>
        <v>0</v>
      </c>
      <c r="C349" s="55"/>
      <c r="D349" s="49">
        <f t="shared" si="155"/>
        <v>0</v>
      </c>
      <c r="E349" s="49">
        <f>Parametrit!$B$4-2025</f>
        <v>-1</v>
      </c>
      <c r="F349" s="55"/>
      <c r="G349" s="55"/>
      <c r="H349" s="104" t="str">
        <f>IF('Investoinnit ennen 2024'!G349&gt;0,'Investoinnit ennen 2024'!G349,"")</f>
        <v/>
      </c>
      <c r="I349" s="57">
        <f t="shared" si="156"/>
        <v>0</v>
      </c>
      <c r="J349" s="49">
        <f t="shared" si="157"/>
        <v>0</v>
      </c>
      <c r="K349" s="49">
        <f t="shared" si="158"/>
        <v>0</v>
      </c>
      <c r="L349" s="49">
        <f t="shared" si="159"/>
        <v>0</v>
      </c>
      <c r="M349" s="50" cm="1">
        <f t="array" ref="M349">ROUND('Investoinnit ennen 2024'!K349*(Parametrit!$B$9/Parametrit!$B$7),_xlfn.IFS('2024'!U349=100,-2,'2024'!U349=10,-1))</f>
        <v>0</v>
      </c>
      <c r="N349" s="50"/>
      <c r="O349" s="49"/>
      <c r="P349" s="49"/>
      <c r="Q349" s="52">
        <v>45</v>
      </c>
      <c r="R349" s="52">
        <v>55</v>
      </c>
      <c r="S349" s="31" t="str">
        <f t="shared" si="160"/>
        <v>OK</v>
      </c>
      <c r="U349">
        <v>100</v>
      </c>
    </row>
    <row r="350" spans="1:21" ht="15.75" thickBot="1" x14ac:dyDescent="0.3">
      <c r="A350" s="38" t="s">
        <v>285</v>
      </c>
      <c r="B350" s="60">
        <f t="shared" si="154"/>
        <v>0</v>
      </c>
      <c r="C350" s="55"/>
      <c r="D350" s="49">
        <f t="shared" si="155"/>
        <v>0</v>
      </c>
      <c r="E350" s="49">
        <f>Parametrit!$B$4-2025</f>
        <v>-1</v>
      </c>
      <c r="F350" s="55"/>
      <c r="G350" s="55"/>
      <c r="H350" s="104" t="str">
        <f>IF('Investoinnit ennen 2024'!G350&gt;0,'Investoinnit ennen 2024'!G350,"")</f>
        <v/>
      </c>
      <c r="I350" s="57">
        <f t="shared" si="156"/>
        <v>0</v>
      </c>
      <c r="J350" s="49">
        <f t="shared" si="157"/>
        <v>0</v>
      </c>
      <c r="K350" s="49">
        <f t="shared" si="158"/>
        <v>0</v>
      </c>
      <c r="L350" s="49">
        <f t="shared" si="159"/>
        <v>0</v>
      </c>
      <c r="M350" s="50" cm="1">
        <f t="array" ref="M350">ROUND('Investoinnit ennen 2024'!K350*(Parametrit!$B$9/Parametrit!$B$7),_xlfn.IFS('2024'!U350=100,-2,'2024'!U350=10,-1))</f>
        <v>0</v>
      </c>
      <c r="N350" s="50"/>
      <c r="O350" s="49"/>
      <c r="P350" s="49"/>
      <c r="Q350" s="52">
        <v>45</v>
      </c>
      <c r="R350" s="52">
        <v>55</v>
      </c>
      <c r="S350" s="31" t="str">
        <f t="shared" si="160"/>
        <v>OK</v>
      </c>
      <c r="U350">
        <v>100</v>
      </c>
    </row>
    <row r="351" spans="1:21" ht="15.75" thickBot="1" x14ac:dyDescent="0.3">
      <c r="A351" s="38" t="s">
        <v>286</v>
      </c>
      <c r="B351" s="60">
        <f t="shared" si="154"/>
        <v>0</v>
      </c>
      <c r="C351" s="55"/>
      <c r="D351" s="49">
        <f t="shared" si="155"/>
        <v>0</v>
      </c>
      <c r="E351" s="49">
        <f>Parametrit!$B$4-2025</f>
        <v>-1</v>
      </c>
      <c r="F351" s="55"/>
      <c r="G351" s="55"/>
      <c r="H351" s="104" t="str">
        <f>IF('Investoinnit ennen 2024'!G351&gt;0,'Investoinnit ennen 2024'!G351,"")</f>
        <v/>
      </c>
      <c r="I351" s="57">
        <f t="shared" si="156"/>
        <v>0</v>
      </c>
      <c r="J351" s="49">
        <f t="shared" si="157"/>
        <v>0</v>
      </c>
      <c r="K351" s="49">
        <f t="shared" si="158"/>
        <v>0</v>
      </c>
      <c r="L351" s="49">
        <f t="shared" si="159"/>
        <v>0</v>
      </c>
      <c r="M351" s="50" cm="1">
        <f t="array" ref="M351">ROUND('Investoinnit ennen 2024'!K351*(Parametrit!$B$9/Parametrit!$B$7),_xlfn.IFS('2024'!U351=100,-2,'2024'!U351=10,-1))</f>
        <v>0</v>
      </c>
      <c r="N351" s="50"/>
      <c r="O351" s="49"/>
      <c r="P351" s="49"/>
      <c r="Q351" s="52">
        <v>45</v>
      </c>
      <c r="R351" s="52">
        <v>55</v>
      </c>
      <c r="S351" s="31" t="str">
        <f t="shared" si="160"/>
        <v>OK</v>
      </c>
      <c r="U351">
        <v>100</v>
      </c>
    </row>
    <row r="352" spans="1:21" ht="15.75" thickBot="1" x14ac:dyDescent="0.3">
      <c r="A352" s="38" t="s">
        <v>287</v>
      </c>
      <c r="B352" s="60">
        <f t="shared" si="154"/>
        <v>0</v>
      </c>
      <c r="C352" s="55"/>
      <c r="D352" s="49">
        <f t="shared" si="155"/>
        <v>0</v>
      </c>
      <c r="E352" s="49">
        <f>Parametrit!$B$4-2025</f>
        <v>-1</v>
      </c>
      <c r="F352" s="55"/>
      <c r="G352" s="55"/>
      <c r="H352" s="104" t="str">
        <f>IF('Investoinnit ennen 2024'!G352&gt;0,'Investoinnit ennen 2024'!G352,"")</f>
        <v/>
      </c>
      <c r="I352" s="57">
        <f t="shared" si="156"/>
        <v>0</v>
      </c>
      <c r="J352" s="49">
        <f t="shared" si="157"/>
        <v>0</v>
      </c>
      <c r="K352" s="49">
        <f t="shared" si="158"/>
        <v>0</v>
      </c>
      <c r="L352" s="49">
        <f t="shared" si="159"/>
        <v>0</v>
      </c>
      <c r="M352" s="50" cm="1">
        <f t="array" ref="M352">ROUND('Investoinnit ennen 2024'!K352*(Parametrit!$B$9/Parametrit!$B$7),_xlfn.IFS('2024'!U352=100,-2,'2024'!U352=10,-1))</f>
        <v>0</v>
      </c>
      <c r="N352" s="50"/>
      <c r="O352" s="49"/>
      <c r="P352" s="49"/>
      <c r="Q352" s="52">
        <v>45</v>
      </c>
      <c r="R352" s="52">
        <v>55</v>
      </c>
      <c r="S352" s="31" t="str">
        <f t="shared" si="160"/>
        <v>OK</v>
      </c>
      <c r="U352">
        <v>100</v>
      </c>
    </row>
    <row r="353" spans="1:21" ht="15.75" thickBot="1" x14ac:dyDescent="0.3">
      <c r="A353" s="38" t="s">
        <v>288</v>
      </c>
      <c r="B353" s="60">
        <f t="shared" si="154"/>
        <v>0</v>
      </c>
      <c r="C353" s="55"/>
      <c r="D353" s="49">
        <f t="shared" si="155"/>
        <v>0</v>
      </c>
      <c r="E353" s="49">
        <f>Parametrit!$B$4-2025</f>
        <v>-1</v>
      </c>
      <c r="F353" s="55"/>
      <c r="G353" s="55"/>
      <c r="H353" s="104" t="str">
        <f>IF('Investoinnit ennen 2024'!G353&gt;0,'Investoinnit ennen 2024'!G353,"")</f>
        <v/>
      </c>
      <c r="I353" s="57">
        <f t="shared" si="156"/>
        <v>0</v>
      </c>
      <c r="J353" s="49">
        <f t="shared" si="157"/>
        <v>0</v>
      </c>
      <c r="K353" s="49">
        <f t="shared" si="158"/>
        <v>0</v>
      </c>
      <c r="L353" s="49">
        <f t="shared" si="159"/>
        <v>0</v>
      </c>
      <c r="M353" s="50" cm="1">
        <f t="array" ref="M353">ROUND('Investoinnit ennen 2024'!K353*(Parametrit!$B$9/Parametrit!$B$7),_xlfn.IFS('2024'!U353=100,-2,'2024'!U353=10,-1))</f>
        <v>0</v>
      </c>
      <c r="N353" s="50"/>
      <c r="O353" s="49"/>
      <c r="P353" s="49"/>
      <c r="Q353" s="52">
        <v>45</v>
      </c>
      <c r="R353" s="52">
        <v>55</v>
      </c>
      <c r="S353" s="31" t="str">
        <f t="shared" si="160"/>
        <v>OK</v>
      </c>
      <c r="U353">
        <v>100</v>
      </c>
    </row>
    <row r="354" spans="1:21" ht="15.75" thickBot="1" x14ac:dyDescent="0.3">
      <c r="A354" s="6" t="s">
        <v>144</v>
      </c>
      <c r="B354" s="30"/>
      <c r="C354" s="101"/>
      <c r="D354" s="32"/>
      <c r="E354" s="32"/>
      <c r="F354" s="101"/>
      <c r="G354" s="101"/>
      <c r="H354" s="105"/>
      <c r="I354" s="32"/>
      <c r="J354" s="32"/>
      <c r="K354" s="32"/>
      <c r="L354" s="32"/>
      <c r="M354" s="24"/>
      <c r="N354" s="24"/>
      <c r="O354" s="22"/>
      <c r="P354" s="22"/>
      <c r="Q354" s="24"/>
      <c r="R354" s="24"/>
      <c r="S354"/>
    </row>
    <row r="355" spans="1:21" ht="15.75" thickBot="1" x14ac:dyDescent="0.3">
      <c r="A355" s="38" t="s">
        <v>289</v>
      </c>
      <c r="B355" s="60">
        <f>F355-G355</f>
        <v>0</v>
      </c>
      <c r="C355" s="55"/>
      <c r="D355" s="49">
        <f>B355*C355/100</f>
        <v>0</v>
      </c>
      <c r="E355" s="49">
        <f>Parametrit!$B$4-2025</f>
        <v>-1</v>
      </c>
      <c r="F355" s="55"/>
      <c r="G355" s="55"/>
      <c r="H355" s="104" t="str">
        <f>IF('Investoinnit ennen 2024'!G355&gt;0,'Investoinnit ennen 2024'!G355,"")</f>
        <v/>
      </c>
      <c r="I355" s="57">
        <f>IF(N355="",(D355*(M355+O355))/1000,(D355*(N355+P355))/1000)</f>
        <v>0</v>
      </c>
      <c r="J355" s="49">
        <f>IF(D355=0,0,I355*(1-E355/H355))</f>
        <v>0</v>
      </c>
      <c r="K355" s="49">
        <f>IF(I355=0,0,I355/H355)</f>
        <v>0</v>
      </c>
      <c r="L355" s="49">
        <f>IF(N355="",(F355*(C355/100)*(M355+O355))/1000,(F355*(C355/100)*(N355+P355)/1000))</f>
        <v>0</v>
      </c>
      <c r="M355" s="50" cm="1">
        <f t="array" ref="M355">ROUND('Investoinnit ennen 2024'!K355*(Parametrit!$B$9/Parametrit!$B$7),_xlfn.IFS('2024'!U355=100,-2,'2024'!U355=10,-1))</f>
        <v>0</v>
      </c>
      <c r="N355" s="50"/>
      <c r="O355" s="49"/>
      <c r="P355" s="49"/>
      <c r="Q355" s="52">
        <v>45</v>
      </c>
      <c r="R355" s="52">
        <v>55</v>
      </c>
      <c r="S355" s="31" t="str">
        <f>IF(AND(B355&gt;0,C355=""),"Ilmoita tuella rahoitettu osuus",IF(C355&gt;100,"Tuella rahoitettu osuus ei voi olla yli 100",IF(AND(B355&gt;0,H355=""),"Pitoaika puuttuu",IF(E355&gt;H355,"Keski-ikä ei voi olla suurempi kuin pitoaika",IF(AND(B355&gt;0,E355=""),"Keski-ikä puuttuu",IF(AND(B355&gt;0,OR(H355&lt;Q355,H355&gt;R355)),"Syötetty pitoaika ei ole pitoaikavälin sisällä","OK"))))))</f>
        <v>OK</v>
      </c>
      <c r="U355">
        <v>100</v>
      </c>
    </row>
    <row r="356" spans="1:21" ht="15.75" thickBot="1" x14ac:dyDescent="0.3">
      <c r="A356" s="38" t="s">
        <v>290</v>
      </c>
      <c r="B356" s="60">
        <f>F356-G356</f>
        <v>0</v>
      </c>
      <c r="C356" s="55"/>
      <c r="D356" s="49">
        <f>B356*C356/100</f>
        <v>0</v>
      </c>
      <c r="E356" s="49">
        <f>Parametrit!$B$4-2025</f>
        <v>-1</v>
      </c>
      <c r="F356" s="55"/>
      <c r="G356" s="55"/>
      <c r="H356" s="104" t="str">
        <f>IF('Investoinnit ennen 2024'!G356&gt;0,'Investoinnit ennen 2024'!G356,"")</f>
        <v/>
      </c>
      <c r="I356" s="57">
        <f>IF(N356="",(D356*(M356+O356))/1000,(D356*(N356+P356))/1000)</f>
        <v>0</v>
      </c>
      <c r="J356" s="49">
        <f>IF(D356=0,0,I356*(1-E356/H356))</f>
        <v>0</v>
      </c>
      <c r="K356" s="49">
        <f>IF(I356=0,0,I356/H356)</f>
        <v>0</v>
      </c>
      <c r="L356" s="49">
        <f>IF(N356="",(F356*(C356/100)*(M356+O356))/1000,(F356*(C356/100)*(N356+P356)/1000))</f>
        <v>0</v>
      </c>
      <c r="M356" s="50" cm="1">
        <f t="array" ref="M356">ROUND('Investoinnit ennen 2024'!K356*(Parametrit!$B$9/Parametrit!$B$7),_xlfn.IFS('2024'!U356=100,-2,'2024'!U356=10,-1))</f>
        <v>0</v>
      </c>
      <c r="N356" s="50"/>
      <c r="O356" s="49"/>
      <c r="P356" s="49"/>
      <c r="Q356" s="52">
        <v>45</v>
      </c>
      <c r="R356" s="52">
        <v>55</v>
      </c>
      <c r="S356" s="31" t="str">
        <f>IF(AND(B356&gt;0,C356=""),"Ilmoita tuella rahoitettu osuus",IF(C356&gt;100,"Tuella rahoitettu osuus ei voi olla yli 100",IF(AND(B356&gt;0,H356=""),"Pitoaika puuttuu",IF(E356&gt;H356,"Keski-ikä ei voi olla suurempi kuin pitoaika",IF(AND(B356&gt;0,E356=""),"Keski-ikä puuttuu",IF(AND(B356&gt;0,OR(H356&lt;Q356,H356&gt;R356)),"Syötetty pitoaika ei ole pitoaikavälin sisällä","OK"))))))</f>
        <v>OK</v>
      </c>
      <c r="U356">
        <v>100</v>
      </c>
    </row>
    <row r="357" spans="1:21" ht="15.75" thickBot="1" x14ac:dyDescent="0.3">
      <c r="A357" s="38" t="s">
        <v>151</v>
      </c>
      <c r="B357" s="60">
        <f>F357-G357</f>
        <v>0</v>
      </c>
      <c r="C357" s="55"/>
      <c r="D357" s="49">
        <f>B357*C357/100</f>
        <v>0</v>
      </c>
      <c r="E357" s="49">
        <f>Parametrit!$B$4-2025</f>
        <v>-1</v>
      </c>
      <c r="F357" s="55"/>
      <c r="G357" s="55"/>
      <c r="H357" s="104" t="str">
        <f>IF('Investoinnit ennen 2024'!G357&gt;0,'Investoinnit ennen 2024'!G357,"")</f>
        <v/>
      </c>
      <c r="I357" s="57">
        <f>IF(N357="",(D357*(M357+O357))/1000,(D357*(N357+P357))/1000)</f>
        <v>0</v>
      </c>
      <c r="J357" s="49">
        <f>IF(D357=0,0,I357*(1-E357/H357))</f>
        <v>0</v>
      </c>
      <c r="K357" s="49">
        <f>IF(I357=0,0,I357/H357)</f>
        <v>0</v>
      </c>
      <c r="L357" s="49">
        <f>IF(N357="",(F357*(C357/100)*(M357+O357))/1000,(F357*(C357/100)*(N357+P357)/1000))</f>
        <v>0</v>
      </c>
      <c r="M357" s="50" cm="1">
        <f t="array" ref="M357">ROUND('Investoinnit ennen 2024'!K357*(Parametrit!$B$9/Parametrit!$B$7),_xlfn.IFS('2024'!U357=100,-2,'2024'!U357=10,-1))</f>
        <v>0</v>
      </c>
      <c r="N357" s="50"/>
      <c r="O357" s="49"/>
      <c r="P357" s="49"/>
      <c r="Q357" s="52">
        <v>45</v>
      </c>
      <c r="R357" s="52">
        <v>55</v>
      </c>
      <c r="S357" s="31" t="str">
        <f>IF(AND(B357&gt;0,C357=""),"Ilmoita tuella rahoitettu osuus",IF(C357&gt;100,"Tuella rahoitettu osuus ei voi olla yli 100",IF(AND(B357&gt;0,H357=""),"Pitoaika puuttuu",IF(E357&gt;H357,"Keski-ikä ei voi olla suurempi kuin pitoaika",IF(AND(B357&gt;0,E357=""),"Keski-ikä puuttuu",IF(AND(B357&gt;0,OR(H357&lt;Q357,H357&gt;R357)),"Syötetty pitoaika ei ole pitoaikavälin sisällä","OK"))))))</f>
        <v>OK</v>
      </c>
      <c r="U357">
        <v>100</v>
      </c>
    </row>
    <row r="358" spans="1:21" ht="15.75" thickBot="1" x14ac:dyDescent="0.3">
      <c r="A358" s="6" t="s">
        <v>81</v>
      </c>
      <c r="B358" s="30"/>
      <c r="C358" s="101"/>
      <c r="D358" s="32"/>
      <c r="E358" s="32"/>
      <c r="F358" s="101"/>
      <c r="G358" s="101"/>
      <c r="H358" s="105"/>
      <c r="I358" s="32"/>
      <c r="J358" s="32"/>
      <c r="K358" s="32"/>
      <c r="L358" s="32"/>
      <c r="M358" s="24"/>
      <c r="N358" s="24"/>
      <c r="O358" s="22"/>
      <c r="P358" s="22"/>
      <c r="Q358" s="24"/>
      <c r="R358" s="24"/>
      <c r="S358"/>
    </row>
    <row r="359" spans="1:21" ht="15.75" thickBot="1" x14ac:dyDescent="0.3">
      <c r="A359" s="38" t="s">
        <v>82</v>
      </c>
      <c r="B359" s="60">
        <f>F359-G359</f>
        <v>0</v>
      </c>
      <c r="C359" s="55"/>
      <c r="D359" s="49">
        <f>B359*C359/100</f>
        <v>0</v>
      </c>
      <c r="E359" s="49">
        <f>Parametrit!$B$4-2025</f>
        <v>-1</v>
      </c>
      <c r="F359" s="55"/>
      <c r="G359" s="55"/>
      <c r="H359" s="104" t="str">
        <f>IF('Investoinnit ennen 2024'!G359&gt;0,'Investoinnit ennen 2024'!G359,"")</f>
        <v/>
      </c>
      <c r="I359" s="57">
        <f>IF(N359="",(D359*(M359+O359))/1000,(D359*(N359+P359))/1000)</f>
        <v>0</v>
      </c>
      <c r="J359" s="49">
        <f>IF(D359=0,0,I359*(1-E359/H359))</f>
        <v>0</v>
      </c>
      <c r="K359" s="49">
        <f>IF(I359=0,0,I359/H359)</f>
        <v>0</v>
      </c>
      <c r="L359" s="49">
        <f>IF(N359="",(F359*(C359/100)*(M359+O359))/1000,(F359*(C359/100)*(N359+P359)/1000))</f>
        <v>0</v>
      </c>
      <c r="M359" s="50" cm="1">
        <f t="array" ref="M359">ROUND('Investoinnit ennen 2024'!K359*(Parametrit!$B$9/Parametrit!$B$7),_xlfn.IFS('2024'!U359=100,-2,'2024'!U359=10,-1))</f>
        <v>0</v>
      </c>
      <c r="N359" s="50"/>
      <c r="O359" s="49"/>
      <c r="P359" s="49"/>
      <c r="Q359" s="52">
        <v>45</v>
      </c>
      <c r="R359" s="52">
        <v>55</v>
      </c>
      <c r="S359" s="31" t="str">
        <f>IF(AND(B359&gt;0,C359=""),"Ilmoita tuella rahoitettu osuus",IF(C359&gt;100,"Tuella rahoitettu osuus ei voi olla yli 100",IF(AND(B359&gt;0,H359=""),"Pitoaika puuttuu",IF(E359&gt;H359,"Keski-ikä ei voi olla suurempi kuin pitoaika",IF(AND(B359&gt;0,E359=""),"Keski-ikä puuttuu",IF(AND(B359&gt;0,OR(H359&lt;Q359,H359&gt;R359)),"Syötetty pitoaika ei ole pitoaikavälin sisällä","OK"))))))</f>
        <v>OK</v>
      </c>
      <c r="U359">
        <v>100</v>
      </c>
    </row>
    <row r="360" spans="1:21" ht="15.75" thickBot="1" x14ac:dyDescent="0.3">
      <c r="A360" s="10" t="s">
        <v>291</v>
      </c>
      <c r="B360" s="30"/>
      <c r="C360" s="101"/>
      <c r="D360" s="32"/>
      <c r="E360" s="32"/>
      <c r="F360" s="101"/>
      <c r="G360" s="101"/>
      <c r="H360" s="105"/>
      <c r="I360" s="32"/>
      <c r="J360" s="32"/>
      <c r="K360" s="32"/>
      <c r="L360" s="32"/>
      <c r="M360" s="23"/>
      <c r="N360" s="23"/>
      <c r="O360" s="22"/>
      <c r="P360" s="22"/>
      <c r="Q360" s="23"/>
      <c r="R360" s="23"/>
      <c r="S360"/>
    </row>
    <row r="361" spans="1:21" ht="15.75" thickBot="1" x14ac:dyDescent="0.3">
      <c r="A361" s="6" t="s">
        <v>292</v>
      </c>
      <c r="B361" s="30"/>
      <c r="C361" s="101"/>
      <c r="D361" s="32"/>
      <c r="E361" s="32"/>
      <c r="F361" s="101"/>
      <c r="G361" s="101"/>
      <c r="H361" s="105"/>
      <c r="M361" s="24"/>
      <c r="N361" s="24"/>
      <c r="O361" s="22"/>
      <c r="P361" s="22"/>
      <c r="Q361" s="24"/>
      <c r="R361" s="24"/>
      <c r="S361"/>
    </row>
    <row r="362" spans="1:21" ht="15.75" thickBot="1" x14ac:dyDescent="0.3">
      <c r="A362" s="38" t="s">
        <v>293</v>
      </c>
      <c r="B362" s="60">
        <f t="shared" ref="B362:B372" si="161">F362-G362</f>
        <v>0</v>
      </c>
      <c r="C362" s="55"/>
      <c r="D362" s="49">
        <f t="shared" ref="D362:D372" si="162">B362*C362/100</f>
        <v>0</v>
      </c>
      <c r="E362" s="49">
        <f>Parametrit!$B$4-2025</f>
        <v>-1</v>
      </c>
      <c r="F362" s="55"/>
      <c r="G362" s="55"/>
      <c r="H362" s="104" t="str">
        <f>IF('Investoinnit ennen 2024'!G362&gt;0,'Investoinnit ennen 2024'!G362,"")</f>
        <v/>
      </c>
      <c r="I362" s="57">
        <f t="shared" ref="I362:I372" si="163">IF(N362="",(D362*(M362+O362))/1000,(D362*(N362+P362))/1000)</f>
        <v>0</v>
      </c>
      <c r="J362" s="49">
        <f t="shared" ref="J362:J372" si="164">IF(D362=0,0,I362*(1-E362/H362))</f>
        <v>0</v>
      </c>
      <c r="K362" s="49">
        <f t="shared" ref="K362:K372" si="165">IF(I362=0,0,I362/H362)</f>
        <v>0</v>
      </c>
      <c r="L362" s="49">
        <f t="shared" ref="L362:L372" si="166">IF(N362="",(F362*(C362/100)*(M362+O362))/1000,(F362*(C362/100)*(N362+P362)/1000))</f>
        <v>0</v>
      </c>
      <c r="M362" s="50" cm="1">
        <f t="array" ref="M362">ROUND('Investoinnit ennen 2024'!K362*(Parametrit!$B$9/Parametrit!$B$7),_xlfn.IFS('2024'!U362=100,-2,'2024'!U362=10,-1))</f>
        <v>0</v>
      </c>
      <c r="N362" s="50"/>
      <c r="O362" s="49"/>
      <c r="P362" s="49"/>
      <c r="Q362" s="52">
        <v>40</v>
      </c>
      <c r="R362" s="52">
        <v>65</v>
      </c>
      <c r="S362" s="31" t="str">
        <f t="shared" ref="S362:S372" si="167">IF(AND(B362&gt;0,C362=""),"Ilmoita tuella rahoitettu osuus",IF(C362&gt;100,"Tuella rahoitettu osuus ei voi olla yli 100",IF(AND(B362&gt;0,H362=""),"Pitoaika puuttuu",IF(E362&gt;H362,"Keski-ikä ei voi olla suurempi kuin pitoaika",IF(AND(B362&gt;0,E362=""),"Keski-ikä puuttuu",IF(AND(B362&gt;0,OR(H362&lt;Q362,H362&gt;R362)),"Syötetty pitoaika ei ole pitoaikavälin sisällä","OK"))))))</f>
        <v>OK</v>
      </c>
      <c r="U362">
        <v>100</v>
      </c>
    </row>
    <row r="363" spans="1:21" ht="15.75" thickBot="1" x14ac:dyDescent="0.3">
      <c r="A363" s="38" t="s">
        <v>294</v>
      </c>
      <c r="B363" s="60">
        <f t="shared" si="161"/>
        <v>0</v>
      </c>
      <c r="C363" s="55"/>
      <c r="D363" s="49">
        <f t="shared" si="162"/>
        <v>0</v>
      </c>
      <c r="E363" s="49">
        <f>Parametrit!$B$4-2025</f>
        <v>-1</v>
      </c>
      <c r="F363" s="55"/>
      <c r="G363" s="55"/>
      <c r="H363" s="104" t="str">
        <f>IF('Investoinnit ennen 2024'!G363&gt;0,'Investoinnit ennen 2024'!G363,"")</f>
        <v/>
      </c>
      <c r="I363" s="57">
        <f t="shared" si="163"/>
        <v>0</v>
      </c>
      <c r="J363" s="49">
        <f t="shared" si="164"/>
        <v>0</v>
      </c>
      <c r="K363" s="49">
        <f t="shared" si="165"/>
        <v>0</v>
      </c>
      <c r="L363" s="49">
        <f t="shared" si="166"/>
        <v>0</v>
      </c>
      <c r="M363" s="50" cm="1">
        <f t="array" ref="M363">ROUND('Investoinnit ennen 2024'!K363*(Parametrit!$B$9/Parametrit!$B$7),_xlfn.IFS('2024'!U363=100,-2,'2024'!U363=10,-1))</f>
        <v>0</v>
      </c>
      <c r="N363" s="50"/>
      <c r="O363" s="49"/>
      <c r="P363" s="49"/>
      <c r="Q363" s="52">
        <v>40</v>
      </c>
      <c r="R363" s="52">
        <v>65</v>
      </c>
      <c r="S363" s="31" t="str">
        <f t="shared" si="167"/>
        <v>OK</v>
      </c>
      <c r="U363">
        <v>100</v>
      </c>
    </row>
    <row r="364" spans="1:21" ht="15.75" thickBot="1" x14ac:dyDescent="0.3">
      <c r="A364" s="38" t="s">
        <v>295</v>
      </c>
      <c r="B364" s="60">
        <f t="shared" si="161"/>
        <v>0</v>
      </c>
      <c r="C364" s="55"/>
      <c r="D364" s="49">
        <f t="shared" si="162"/>
        <v>0</v>
      </c>
      <c r="E364" s="49">
        <f>Parametrit!$B$4-2025</f>
        <v>-1</v>
      </c>
      <c r="F364" s="55"/>
      <c r="G364" s="55"/>
      <c r="H364" s="104" t="str">
        <f>IF('Investoinnit ennen 2024'!G364&gt;0,'Investoinnit ennen 2024'!G364,"")</f>
        <v/>
      </c>
      <c r="I364" s="57">
        <f t="shared" si="163"/>
        <v>0</v>
      </c>
      <c r="J364" s="49">
        <f t="shared" si="164"/>
        <v>0</v>
      </c>
      <c r="K364" s="49">
        <f t="shared" si="165"/>
        <v>0</v>
      </c>
      <c r="L364" s="49">
        <f t="shared" si="166"/>
        <v>0</v>
      </c>
      <c r="M364" s="50" cm="1">
        <f t="array" ref="M364">ROUND('Investoinnit ennen 2024'!K364*(Parametrit!$B$9/Parametrit!$B$7),_xlfn.IFS('2024'!U364=100,-2,'2024'!U364=10,-1))</f>
        <v>0</v>
      </c>
      <c r="N364" s="50"/>
      <c r="O364" s="49"/>
      <c r="P364" s="49"/>
      <c r="Q364" s="52">
        <v>40</v>
      </c>
      <c r="R364" s="52">
        <v>65</v>
      </c>
      <c r="S364" s="31" t="str">
        <f t="shared" si="167"/>
        <v>OK</v>
      </c>
      <c r="U364">
        <v>100</v>
      </c>
    </row>
    <row r="365" spans="1:21" ht="15.75" thickBot="1" x14ac:dyDescent="0.3">
      <c r="A365" s="38" t="s">
        <v>296</v>
      </c>
      <c r="B365" s="60">
        <f t="shared" si="161"/>
        <v>0</v>
      </c>
      <c r="C365" s="55"/>
      <c r="D365" s="49">
        <f t="shared" si="162"/>
        <v>0</v>
      </c>
      <c r="E365" s="49">
        <f>Parametrit!$B$4-2025</f>
        <v>-1</v>
      </c>
      <c r="F365" s="55"/>
      <c r="G365" s="55"/>
      <c r="H365" s="104" t="str">
        <f>IF('Investoinnit ennen 2024'!G365&gt;0,'Investoinnit ennen 2024'!G365,"")</f>
        <v/>
      </c>
      <c r="I365" s="57">
        <f t="shared" si="163"/>
        <v>0</v>
      </c>
      <c r="J365" s="49">
        <f t="shared" si="164"/>
        <v>0</v>
      </c>
      <c r="K365" s="49">
        <f t="shared" si="165"/>
        <v>0</v>
      </c>
      <c r="L365" s="49">
        <f t="shared" si="166"/>
        <v>0</v>
      </c>
      <c r="M365" s="50" cm="1">
        <f t="array" ref="M365">ROUND('Investoinnit ennen 2024'!K365*(Parametrit!$B$9/Parametrit!$B$7),_xlfn.IFS('2024'!U365=100,-2,'2024'!U365=10,-1))</f>
        <v>0</v>
      </c>
      <c r="N365" s="50"/>
      <c r="O365" s="49"/>
      <c r="P365" s="49"/>
      <c r="Q365" s="52">
        <v>40</v>
      </c>
      <c r="R365" s="52">
        <v>65</v>
      </c>
      <c r="S365" s="31" t="str">
        <f t="shared" si="167"/>
        <v>OK</v>
      </c>
      <c r="U365">
        <v>100</v>
      </c>
    </row>
    <row r="366" spans="1:21" ht="15.75" thickBot="1" x14ac:dyDescent="0.3">
      <c r="A366" s="38" t="s">
        <v>297</v>
      </c>
      <c r="B366" s="60">
        <f t="shared" si="161"/>
        <v>0</v>
      </c>
      <c r="C366" s="55"/>
      <c r="D366" s="49">
        <f t="shared" si="162"/>
        <v>0</v>
      </c>
      <c r="E366" s="49">
        <f>Parametrit!$B$4-2025</f>
        <v>-1</v>
      </c>
      <c r="F366" s="55"/>
      <c r="G366" s="55"/>
      <c r="H366" s="104" t="str">
        <f>IF('Investoinnit ennen 2024'!G366&gt;0,'Investoinnit ennen 2024'!G366,"")</f>
        <v/>
      </c>
      <c r="I366" s="57">
        <f t="shared" si="163"/>
        <v>0</v>
      </c>
      <c r="J366" s="49">
        <f t="shared" si="164"/>
        <v>0</v>
      </c>
      <c r="K366" s="49">
        <f t="shared" si="165"/>
        <v>0</v>
      </c>
      <c r="L366" s="49">
        <f t="shared" si="166"/>
        <v>0</v>
      </c>
      <c r="M366" s="50" cm="1">
        <f t="array" ref="M366">ROUND('Investoinnit ennen 2024'!K366*(Parametrit!$B$9/Parametrit!$B$7),_xlfn.IFS('2024'!U366=100,-2,'2024'!U366=10,-1))</f>
        <v>0</v>
      </c>
      <c r="N366" s="50"/>
      <c r="O366" s="49"/>
      <c r="P366" s="49"/>
      <c r="Q366" s="52">
        <v>40</v>
      </c>
      <c r="R366" s="52">
        <v>65</v>
      </c>
      <c r="S366" s="31" t="str">
        <f t="shared" si="167"/>
        <v>OK</v>
      </c>
      <c r="U366">
        <v>100</v>
      </c>
    </row>
    <row r="367" spans="1:21" ht="15.75" thickBot="1" x14ac:dyDescent="0.3">
      <c r="A367" s="38" t="s">
        <v>298</v>
      </c>
      <c r="B367" s="60">
        <f t="shared" si="161"/>
        <v>0</v>
      </c>
      <c r="C367" s="55"/>
      <c r="D367" s="49">
        <f t="shared" si="162"/>
        <v>0</v>
      </c>
      <c r="E367" s="49">
        <f>Parametrit!$B$4-2025</f>
        <v>-1</v>
      </c>
      <c r="F367" s="55"/>
      <c r="G367" s="55"/>
      <c r="H367" s="104" t="str">
        <f>IF('Investoinnit ennen 2024'!G367&gt;0,'Investoinnit ennen 2024'!G367,"")</f>
        <v/>
      </c>
      <c r="I367" s="57">
        <f t="shared" si="163"/>
        <v>0</v>
      </c>
      <c r="J367" s="49">
        <f t="shared" si="164"/>
        <v>0</v>
      </c>
      <c r="K367" s="49">
        <f t="shared" si="165"/>
        <v>0</v>
      </c>
      <c r="L367" s="49">
        <f t="shared" si="166"/>
        <v>0</v>
      </c>
      <c r="M367" s="50" cm="1">
        <f t="array" ref="M367">ROUND('Investoinnit ennen 2024'!K367*(Parametrit!$B$9/Parametrit!$B$7),_xlfn.IFS('2024'!U367=100,-2,'2024'!U367=10,-1))</f>
        <v>0</v>
      </c>
      <c r="N367" s="50"/>
      <c r="O367" s="49"/>
      <c r="P367" s="49"/>
      <c r="Q367" s="52">
        <v>40</v>
      </c>
      <c r="R367" s="52">
        <v>65</v>
      </c>
      <c r="S367" s="31" t="str">
        <f t="shared" si="167"/>
        <v>OK</v>
      </c>
      <c r="U367">
        <v>100</v>
      </c>
    </row>
    <row r="368" spans="1:21" ht="15.75" thickBot="1" x14ac:dyDescent="0.3">
      <c r="A368" s="38" t="s">
        <v>299</v>
      </c>
      <c r="B368" s="60">
        <f t="shared" si="161"/>
        <v>0</v>
      </c>
      <c r="C368" s="55"/>
      <c r="D368" s="49">
        <f t="shared" si="162"/>
        <v>0</v>
      </c>
      <c r="E368" s="49">
        <f>Parametrit!$B$4-2025</f>
        <v>-1</v>
      </c>
      <c r="F368" s="55"/>
      <c r="G368" s="55"/>
      <c r="H368" s="104" t="str">
        <f>IF('Investoinnit ennen 2024'!G368&gt;0,'Investoinnit ennen 2024'!G368,"")</f>
        <v/>
      </c>
      <c r="I368" s="57">
        <f t="shared" si="163"/>
        <v>0</v>
      </c>
      <c r="J368" s="49">
        <f t="shared" si="164"/>
        <v>0</v>
      </c>
      <c r="K368" s="49">
        <f t="shared" si="165"/>
        <v>0</v>
      </c>
      <c r="L368" s="49">
        <f t="shared" si="166"/>
        <v>0</v>
      </c>
      <c r="M368" s="50" cm="1">
        <f t="array" ref="M368">ROUND('Investoinnit ennen 2024'!K368*(Parametrit!$B$9/Parametrit!$B$7),_xlfn.IFS('2024'!U368=100,-2,'2024'!U368=10,-1))</f>
        <v>0</v>
      </c>
      <c r="N368" s="50"/>
      <c r="O368" s="49"/>
      <c r="P368" s="49"/>
      <c r="Q368" s="52">
        <v>40</v>
      </c>
      <c r="R368" s="52">
        <v>65</v>
      </c>
      <c r="S368" s="31" t="str">
        <f t="shared" si="167"/>
        <v>OK</v>
      </c>
      <c r="U368">
        <v>100</v>
      </c>
    </row>
    <row r="369" spans="1:21" ht="15.75" thickBot="1" x14ac:dyDescent="0.3">
      <c r="A369" s="38" t="s">
        <v>300</v>
      </c>
      <c r="B369" s="60">
        <f t="shared" si="161"/>
        <v>0</v>
      </c>
      <c r="C369" s="55"/>
      <c r="D369" s="49">
        <f t="shared" si="162"/>
        <v>0</v>
      </c>
      <c r="E369" s="49">
        <f>Parametrit!$B$4-2025</f>
        <v>-1</v>
      </c>
      <c r="F369" s="55"/>
      <c r="G369" s="55"/>
      <c r="H369" s="104" t="str">
        <f>IF('Investoinnit ennen 2024'!G369&gt;0,'Investoinnit ennen 2024'!G369,"")</f>
        <v/>
      </c>
      <c r="I369" s="57">
        <f t="shared" si="163"/>
        <v>0</v>
      </c>
      <c r="J369" s="49">
        <f t="shared" si="164"/>
        <v>0</v>
      </c>
      <c r="K369" s="49">
        <f t="shared" si="165"/>
        <v>0</v>
      </c>
      <c r="L369" s="49">
        <f t="shared" si="166"/>
        <v>0</v>
      </c>
      <c r="M369" s="50" cm="1">
        <f t="array" ref="M369">ROUND('Investoinnit ennen 2024'!K369*(Parametrit!$B$9/Parametrit!$B$7),_xlfn.IFS('2024'!U369=100,-2,'2024'!U369=10,-1))</f>
        <v>0</v>
      </c>
      <c r="N369" s="50"/>
      <c r="O369" s="49"/>
      <c r="P369" s="49"/>
      <c r="Q369" s="52">
        <v>40</v>
      </c>
      <c r="R369" s="52">
        <v>65</v>
      </c>
      <c r="S369" s="31" t="str">
        <f t="shared" si="167"/>
        <v>OK</v>
      </c>
      <c r="U369">
        <v>100</v>
      </c>
    </row>
    <row r="370" spans="1:21" ht="15.75" thickBot="1" x14ac:dyDescent="0.3">
      <c r="A370" s="38" t="s">
        <v>301</v>
      </c>
      <c r="B370" s="60">
        <f t="shared" si="161"/>
        <v>0</v>
      </c>
      <c r="C370" s="55"/>
      <c r="D370" s="49">
        <f t="shared" si="162"/>
        <v>0</v>
      </c>
      <c r="E370" s="49">
        <f>Parametrit!$B$4-2025</f>
        <v>-1</v>
      </c>
      <c r="F370" s="55"/>
      <c r="G370" s="55"/>
      <c r="H370" s="104" t="str">
        <f>IF('Investoinnit ennen 2024'!G370&gt;0,'Investoinnit ennen 2024'!G370,"")</f>
        <v/>
      </c>
      <c r="I370" s="57">
        <f t="shared" si="163"/>
        <v>0</v>
      </c>
      <c r="J370" s="49">
        <f t="shared" si="164"/>
        <v>0</v>
      </c>
      <c r="K370" s="49">
        <f t="shared" si="165"/>
        <v>0</v>
      </c>
      <c r="L370" s="49">
        <f t="shared" si="166"/>
        <v>0</v>
      </c>
      <c r="M370" s="50" cm="1">
        <f t="array" ref="M370">ROUND('Investoinnit ennen 2024'!K370*(Parametrit!$B$9/Parametrit!$B$7),_xlfn.IFS('2024'!U370=100,-2,'2024'!U370=10,-1))</f>
        <v>0</v>
      </c>
      <c r="N370" s="50"/>
      <c r="O370" s="49"/>
      <c r="P370" s="49"/>
      <c r="Q370" s="52">
        <v>40</v>
      </c>
      <c r="R370" s="52">
        <v>65</v>
      </c>
      <c r="S370" s="31" t="str">
        <f t="shared" si="167"/>
        <v>OK</v>
      </c>
      <c r="U370">
        <v>100</v>
      </c>
    </row>
    <row r="371" spans="1:21" ht="15.75" thickBot="1" x14ac:dyDescent="0.3">
      <c r="A371" s="38" t="s">
        <v>302</v>
      </c>
      <c r="B371" s="60">
        <f t="shared" si="161"/>
        <v>0</v>
      </c>
      <c r="C371" s="55"/>
      <c r="D371" s="49">
        <f t="shared" si="162"/>
        <v>0</v>
      </c>
      <c r="E371" s="49">
        <f>Parametrit!$B$4-2025</f>
        <v>-1</v>
      </c>
      <c r="F371" s="55"/>
      <c r="G371" s="55"/>
      <c r="H371" s="104" t="str">
        <f>IF('Investoinnit ennen 2024'!G371&gt;0,'Investoinnit ennen 2024'!G371,"")</f>
        <v/>
      </c>
      <c r="I371" s="57">
        <f t="shared" si="163"/>
        <v>0</v>
      </c>
      <c r="J371" s="49">
        <f t="shared" si="164"/>
        <v>0</v>
      </c>
      <c r="K371" s="49">
        <f t="shared" si="165"/>
        <v>0</v>
      </c>
      <c r="L371" s="49">
        <f t="shared" si="166"/>
        <v>0</v>
      </c>
      <c r="M371" s="50" cm="1">
        <f t="array" ref="M371">ROUND('Investoinnit ennen 2024'!K371*(Parametrit!$B$9/Parametrit!$B$7),_xlfn.IFS('2024'!U371=100,-2,'2024'!U371=10,-1))</f>
        <v>0</v>
      </c>
      <c r="N371" s="50"/>
      <c r="O371" s="49"/>
      <c r="P371" s="49"/>
      <c r="Q371" s="52">
        <v>40</v>
      </c>
      <c r="R371" s="52">
        <v>65</v>
      </c>
      <c r="S371" s="31" t="str">
        <f t="shared" si="167"/>
        <v>OK</v>
      </c>
      <c r="U371">
        <v>100</v>
      </c>
    </row>
    <row r="372" spans="1:21" ht="15.75" thickBot="1" x14ac:dyDescent="0.3">
      <c r="A372" s="38" t="s">
        <v>303</v>
      </c>
      <c r="B372" s="60">
        <f t="shared" si="161"/>
        <v>0</v>
      </c>
      <c r="C372" s="55"/>
      <c r="D372" s="49">
        <f t="shared" si="162"/>
        <v>0</v>
      </c>
      <c r="E372" s="49">
        <f>Parametrit!$B$4-2025</f>
        <v>-1</v>
      </c>
      <c r="F372" s="55"/>
      <c r="G372" s="55"/>
      <c r="H372" s="104" t="str">
        <f>IF('Investoinnit ennen 2024'!G372&gt;0,'Investoinnit ennen 2024'!G372,"")</f>
        <v/>
      </c>
      <c r="I372" s="57">
        <f t="shared" si="163"/>
        <v>0</v>
      </c>
      <c r="J372" s="49">
        <f t="shared" si="164"/>
        <v>0</v>
      </c>
      <c r="K372" s="49">
        <f t="shared" si="165"/>
        <v>0</v>
      </c>
      <c r="L372" s="49">
        <f t="shared" si="166"/>
        <v>0</v>
      </c>
      <c r="M372" s="50" cm="1">
        <f t="array" ref="M372">ROUND('Investoinnit ennen 2024'!K372*(Parametrit!$B$9/Parametrit!$B$7),_xlfn.IFS('2024'!U372=100,-2,'2024'!U372=10,-1))</f>
        <v>0</v>
      </c>
      <c r="N372" s="50"/>
      <c r="O372" s="49"/>
      <c r="P372" s="49"/>
      <c r="Q372" s="52">
        <v>40</v>
      </c>
      <c r="R372" s="52">
        <v>65</v>
      </c>
      <c r="S372" s="31" t="str">
        <f t="shared" si="167"/>
        <v>OK</v>
      </c>
      <c r="U372">
        <v>100</v>
      </c>
    </row>
    <row r="373" spans="1:21" ht="15.75" thickBot="1" x14ac:dyDescent="0.3">
      <c r="A373" s="6" t="s">
        <v>304</v>
      </c>
      <c r="B373" s="30"/>
      <c r="C373" s="101"/>
      <c r="D373" s="32"/>
      <c r="E373" s="32"/>
      <c r="F373" s="101"/>
      <c r="G373" s="101"/>
      <c r="H373" s="105"/>
      <c r="I373" s="32"/>
      <c r="J373" s="32"/>
      <c r="K373" s="32"/>
      <c r="L373" s="32"/>
      <c r="M373" s="24"/>
      <c r="N373" s="24"/>
      <c r="O373" s="22"/>
      <c r="P373" s="22"/>
      <c r="Q373" s="24"/>
      <c r="R373" s="24"/>
      <c r="S373"/>
    </row>
    <row r="374" spans="1:21" ht="15.75" thickBot="1" x14ac:dyDescent="0.3">
      <c r="A374" s="38" t="s">
        <v>305</v>
      </c>
      <c r="B374" s="60">
        <f>F374-G374</f>
        <v>0</v>
      </c>
      <c r="C374" s="55"/>
      <c r="D374" s="49">
        <f>B374*C374/100</f>
        <v>0</v>
      </c>
      <c r="E374" s="49">
        <f>Parametrit!$B$4-2025</f>
        <v>-1</v>
      </c>
      <c r="F374" s="55"/>
      <c r="G374" s="55"/>
      <c r="H374" s="104" t="str">
        <f>IF('Investoinnit ennen 2024'!G374&gt;0,'Investoinnit ennen 2024'!G374,"")</f>
        <v/>
      </c>
      <c r="I374" s="57">
        <f>IF(N374="",(D374*(M374+O374))/1000,(D374*(N374+P374))/1000)</f>
        <v>0</v>
      </c>
      <c r="J374" s="49">
        <f>IF(D374=0,0,I374*(1-E374/H374))</f>
        <v>0</v>
      </c>
      <c r="K374" s="49">
        <f>IF(I374=0,0,I374/H374)</f>
        <v>0</v>
      </c>
      <c r="L374" s="49">
        <f>IF(N374="",(F374*(C374/100)*(M374+O374))/1000,(F374*(C374/100)*(N374+P374)/1000))</f>
        <v>0</v>
      </c>
      <c r="M374" s="50" cm="1">
        <f t="array" ref="M374">ROUND('Investoinnit ennen 2024'!K374*(Parametrit!$B$9/Parametrit!$B$7),_xlfn.IFS('2024'!U374=100,-2,'2024'!U374=10,-1))</f>
        <v>0</v>
      </c>
      <c r="N374" s="50"/>
      <c r="O374" s="49"/>
      <c r="P374" s="49"/>
      <c r="Q374" s="52">
        <v>40</v>
      </c>
      <c r="R374" s="52">
        <v>65</v>
      </c>
      <c r="S374" s="31" t="str">
        <f>IF(AND(B374&gt;0,C374=""),"Ilmoita tuella rahoitettu osuus",IF(C374&gt;100,"Tuella rahoitettu osuus ei voi olla yli 100",IF(AND(B374&gt;0,H374=""),"Pitoaika puuttuu",IF(E374&gt;H374,"Keski-ikä ei voi olla suurempi kuin pitoaika",IF(AND(B374&gt;0,E374=""),"Keski-ikä puuttuu",IF(AND(B374&gt;0,OR(H374&lt;Q374,H374&gt;R374)),"Syötetty pitoaika ei ole pitoaikavälin sisällä","OK"))))))</f>
        <v>OK</v>
      </c>
      <c r="U374">
        <v>100</v>
      </c>
    </row>
    <row r="375" spans="1:21" ht="15.75" thickBot="1" x14ac:dyDescent="0.3">
      <c r="A375" s="38" t="s">
        <v>306</v>
      </c>
      <c r="B375" s="60">
        <f>F375-G375</f>
        <v>0</v>
      </c>
      <c r="C375" s="55"/>
      <c r="D375" s="49">
        <f>B375*C375/100</f>
        <v>0</v>
      </c>
      <c r="E375" s="49">
        <f>Parametrit!$B$4-2025</f>
        <v>-1</v>
      </c>
      <c r="F375" s="55"/>
      <c r="G375" s="55"/>
      <c r="H375" s="104" t="str">
        <f>IF('Investoinnit ennen 2024'!G375&gt;0,'Investoinnit ennen 2024'!G375,"")</f>
        <v/>
      </c>
      <c r="I375" s="57">
        <f>IF(N375="",(D375*(M375+O375))/1000,(D375*(N375+P375))/1000)</f>
        <v>0</v>
      </c>
      <c r="J375" s="49">
        <f>IF(D375=0,0,I375*(1-E375/H375))</f>
        <v>0</v>
      </c>
      <c r="K375" s="49">
        <f>IF(I375=0,0,I375/H375)</f>
        <v>0</v>
      </c>
      <c r="L375" s="49">
        <f>IF(N375="",(F375*(C375/100)*(M375+O375))/1000,(F375*(C375/100)*(N375+P375)/1000))</f>
        <v>0</v>
      </c>
      <c r="M375" s="50" cm="1">
        <f t="array" ref="M375">ROUND('Investoinnit ennen 2024'!K375*(Parametrit!$B$9/Parametrit!$B$7),_xlfn.IFS('2024'!U375=100,-2,'2024'!U375=10,-1))</f>
        <v>0</v>
      </c>
      <c r="N375" s="50"/>
      <c r="O375" s="49"/>
      <c r="P375" s="49"/>
      <c r="Q375" s="52">
        <v>40</v>
      </c>
      <c r="R375" s="52">
        <v>65</v>
      </c>
      <c r="S375" s="31" t="str">
        <f>IF(AND(B375&gt;0,C375=""),"Ilmoita tuella rahoitettu osuus",IF(C375&gt;100,"Tuella rahoitettu osuus ei voi olla yli 100",IF(AND(B375&gt;0,H375=""),"Pitoaika puuttuu",IF(E375&gt;H375,"Keski-ikä ei voi olla suurempi kuin pitoaika",IF(AND(B375&gt;0,E375=""),"Keski-ikä puuttuu",IF(AND(B375&gt;0,OR(H375&lt;Q375,H375&gt;R375)),"Syötetty pitoaika ei ole pitoaikavälin sisällä","OK"))))))</f>
        <v>OK</v>
      </c>
      <c r="U375">
        <v>100</v>
      </c>
    </row>
    <row r="376" spans="1:21" ht="15.75" thickBot="1" x14ac:dyDescent="0.3">
      <c r="A376" s="38" t="s">
        <v>307</v>
      </c>
      <c r="B376" s="60">
        <f>F376-G376</f>
        <v>0</v>
      </c>
      <c r="C376" s="55"/>
      <c r="D376" s="49">
        <f>B376*C376/100</f>
        <v>0</v>
      </c>
      <c r="E376" s="49">
        <f>Parametrit!$B$4-2025</f>
        <v>-1</v>
      </c>
      <c r="F376" s="55"/>
      <c r="G376" s="55"/>
      <c r="H376" s="104" t="str">
        <f>IF('Investoinnit ennen 2024'!G376&gt;0,'Investoinnit ennen 2024'!G376,"")</f>
        <v/>
      </c>
      <c r="I376" s="57">
        <f>IF(N376="",(D376*(M376+O376))/1000,(D376*(N376+P376))/1000)</f>
        <v>0</v>
      </c>
      <c r="J376" s="49">
        <f>IF(D376=0,0,I376*(1-E376/H376))</f>
        <v>0</v>
      </c>
      <c r="K376" s="49">
        <f>IF(I376=0,0,I376/H376)</f>
        <v>0</v>
      </c>
      <c r="L376" s="49">
        <f>IF(N376="",(F376*(C376/100)*(M376+O376))/1000,(F376*(C376/100)*(N376+P376)/1000))</f>
        <v>0</v>
      </c>
      <c r="M376" s="50" cm="1">
        <f t="array" ref="M376">ROUND('Investoinnit ennen 2024'!K376*(Parametrit!$B$9/Parametrit!$B$7),_xlfn.IFS('2024'!U376=100,-2,'2024'!U376=10,-1))</f>
        <v>0</v>
      </c>
      <c r="N376" s="50"/>
      <c r="O376" s="49"/>
      <c r="P376" s="49"/>
      <c r="Q376" s="52">
        <v>40</v>
      </c>
      <c r="R376" s="52">
        <v>65</v>
      </c>
      <c r="S376" s="31" t="str">
        <f>IF(AND(B376&gt;0,C376=""),"Ilmoita tuella rahoitettu osuus",IF(C376&gt;100,"Tuella rahoitettu osuus ei voi olla yli 100",IF(AND(B376&gt;0,H376=""),"Pitoaika puuttuu",IF(E376&gt;H376,"Keski-ikä ei voi olla suurempi kuin pitoaika",IF(AND(B376&gt;0,E376=""),"Keski-ikä puuttuu",IF(AND(B376&gt;0,OR(H376&lt;Q376,H376&gt;R376)),"Syötetty pitoaika ei ole pitoaikavälin sisällä","OK"))))))</f>
        <v>OK</v>
      </c>
      <c r="U376">
        <v>100</v>
      </c>
    </row>
    <row r="377" spans="1:21" ht="15.75" thickBot="1" x14ac:dyDescent="0.3">
      <c r="A377" s="10" t="s">
        <v>308</v>
      </c>
      <c r="B377" s="30"/>
      <c r="C377" s="101"/>
      <c r="D377" s="32"/>
      <c r="E377" s="32"/>
      <c r="F377" s="101"/>
      <c r="G377" s="101"/>
      <c r="H377" s="105"/>
      <c r="M377" s="23"/>
      <c r="N377" s="23"/>
      <c r="O377" s="22"/>
      <c r="P377" s="22"/>
      <c r="Q377" s="23"/>
      <c r="R377" s="23"/>
      <c r="S377"/>
    </row>
    <row r="378" spans="1:21" ht="15.75" thickBot="1" x14ac:dyDescent="0.3">
      <c r="A378" s="6" t="s">
        <v>309</v>
      </c>
      <c r="B378" s="30"/>
      <c r="C378" s="101"/>
      <c r="D378" s="32"/>
      <c r="E378" s="32"/>
      <c r="F378" s="101"/>
      <c r="G378" s="101"/>
      <c r="H378" s="105"/>
      <c r="I378" s="32"/>
      <c r="J378" s="32"/>
      <c r="K378" s="32"/>
      <c r="L378" s="32"/>
      <c r="M378" s="24"/>
      <c r="N378" s="24"/>
      <c r="O378" s="22"/>
      <c r="P378" s="22"/>
      <c r="Q378" s="24"/>
      <c r="R378" s="24"/>
      <c r="S378"/>
    </row>
    <row r="379" spans="1:21" ht="15.75" thickBot="1" x14ac:dyDescent="0.3">
      <c r="A379" s="40" t="s">
        <v>310</v>
      </c>
      <c r="B379" s="60">
        <f t="shared" ref="B379:B385" si="168">F379-G379</f>
        <v>0</v>
      </c>
      <c r="C379" s="55"/>
      <c r="D379" s="49">
        <f t="shared" ref="D379:D385" si="169">B379*C379/100</f>
        <v>0</v>
      </c>
      <c r="E379" s="49">
        <f>Parametrit!$B$4-2025</f>
        <v>-1</v>
      </c>
      <c r="F379" s="55"/>
      <c r="G379" s="55"/>
      <c r="H379" s="104" t="str">
        <f>IF('Investoinnit ennen 2024'!G379&gt;0,'Investoinnit ennen 2024'!G379,"")</f>
        <v/>
      </c>
      <c r="I379" s="57">
        <f t="shared" ref="I379:I385" si="170">IF(N379="",(D379*(M379+O379))/1000,(D379*(N379+P379))/1000)</f>
        <v>0</v>
      </c>
      <c r="J379" s="49">
        <f t="shared" ref="J379:J385" si="171">IF(D379=0,0,I379*(1-E379/H379))</f>
        <v>0</v>
      </c>
      <c r="K379" s="49">
        <f t="shared" ref="K379:K385" si="172">IF(I379=0,0,I379/H379)</f>
        <v>0</v>
      </c>
      <c r="L379" s="49">
        <f t="shared" ref="L379:L385" si="173">IF(N379="",(F379*(C379/100)*(M379+O379))/1000,(F379*(C379/100)*(N379+P379)/1000))</f>
        <v>0</v>
      </c>
      <c r="M379" s="50" cm="1">
        <f t="array" ref="M379">ROUND('Investoinnit ennen 2024'!K379*(Parametrit!$B$9/Parametrit!$B$7),_xlfn.IFS('2024'!U379=100,-2,'2024'!U379=10,-1))</f>
        <v>0</v>
      </c>
      <c r="N379" s="50"/>
      <c r="O379" s="49"/>
      <c r="P379" s="49"/>
      <c r="Q379" s="52">
        <v>40</v>
      </c>
      <c r="R379" s="52">
        <v>50</v>
      </c>
      <c r="S379" s="31" t="str">
        <f t="shared" ref="S379:S385" si="174">IF(AND(B379&gt;0,C379=""),"Ilmoita tuella rahoitettu osuus",IF(C379&gt;100,"Tuella rahoitettu osuus ei voi olla yli 100",IF(AND(B379&gt;0,H379=""),"Pitoaika puuttuu",IF(E379&gt;H379,"Keski-ikä ei voi olla suurempi kuin pitoaika",IF(AND(B379&gt;0,E379=""),"Keski-ikä puuttuu",IF(AND(B379&gt;0,OR(H379&lt;Q379,H379&gt;R379)),"Syötetty pitoaika ei ole pitoaikavälin sisällä","OK"))))))</f>
        <v>OK</v>
      </c>
      <c r="U379">
        <v>100</v>
      </c>
    </row>
    <row r="380" spans="1:21" ht="15.75" thickBot="1" x14ac:dyDescent="0.3">
      <c r="A380" s="41" t="s">
        <v>311</v>
      </c>
      <c r="B380" s="60">
        <f t="shared" si="168"/>
        <v>0</v>
      </c>
      <c r="C380" s="55"/>
      <c r="D380" s="49">
        <f t="shared" si="169"/>
        <v>0</v>
      </c>
      <c r="E380" s="49">
        <f>Parametrit!$B$4-2025</f>
        <v>-1</v>
      </c>
      <c r="F380" s="55"/>
      <c r="G380" s="55"/>
      <c r="H380" s="104" t="str">
        <f>IF('Investoinnit ennen 2024'!G380&gt;0,'Investoinnit ennen 2024'!G380,"")</f>
        <v/>
      </c>
      <c r="I380" s="57">
        <f t="shared" si="170"/>
        <v>0</v>
      </c>
      <c r="J380" s="49">
        <f t="shared" si="171"/>
        <v>0</v>
      </c>
      <c r="K380" s="49">
        <f t="shared" si="172"/>
        <v>0</v>
      </c>
      <c r="L380" s="49">
        <f t="shared" si="173"/>
        <v>0</v>
      </c>
      <c r="M380" s="50" cm="1">
        <f t="array" ref="M380">ROUND('Investoinnit ennen 2024'!K380*(Parametrit!$B$9/Parametrit!$B$7),_xlfn.IFS('2024'!U380=100,-2,'2024'!U380=10,-1))</f>
        <v>0</v>
      </c>
      <c r="N380" s="50"/>
      <c r="O380" s="49"/>
      <c r="P380" s="49"/>
      <c r="Q380" s="52">
        <v>40</v>
      </c>
      <c r="R380" s="52">
        <v>50</v>
      </c>
      <c r="S380" s="31" t="str">
        <f t="shared" si="174"/>
        <v>OK</v>
      </c>
      <c r="U380">
        <v>100</v>
      </c>
    </row>
    <row r="381" spans="1:21" ht="15.75" thickBot="1" x14ac:dyDescent="0.3">
      <c r="A381" s="41" t="s">
        <v>312</v>
      </c>
      <c r="B381" s="60">
        <f t="shared" si="168"/>
        <v>0</v>
      </c>
      <c r="C381" s="55"/>
      <c r="D381" s="49">
        <f t="shared" si="169"/>
        <v>0</v>
      </c>
      <c r="E381" s="49">
        <f>Parametrit!$B$4-2025</f>
        <v>-1</v>
      </c>
      <c r="F381" s="55"/>
      <c r="G381" s="55"/>
      <c r="H381" s="104" t="str">
        <f>IF('Investoinnit ennen 2024'!G381&gt;0,'Investoinnit ennen 2024'!G381,"")</f>
        <v/>
      </c>
      <c r="I381" s="57">
        <f t="shared" si="170"/>
        <v>0</v>
      </c>
      <c r="J381" s="49">
        <f t="shared" si="171"/>
        <v>0</v>
      </c>
      <c r="K381" s="49">
        <f t="shared" si="172"/>
        <v>0</v>
      </c>
      <c r="L381" s="49">
        <f t="shared" si="173"/>
        <v>0</v>
      </c>
      <c r="M381" s="50" cm="1">
        <f t="array" ref="M381">ROUND('Investoinnit ennen 2024'!K381*(Parametrit!$B$9/Parametrit!$B$7),_xlfn.IFS('2024'!U381=100,-2,'2024'!U381=10,-1))</f>
        <v>0</v>
      </c>
      <c r="N381" s="50"/>
      <c r="O381" s="49"/>
      <c r="P381" s="49"/>
      <c r="Q381" s="52">
        <v>40</v>
      </c>
      <c r="R381" s="52">
        <v>50</v>
      </c>
      <c r="S381" s="31" t="str">
        <f t="shared" si="174"/>
        <v>OK</v>
      </c>
      <c r="U381">
        <v>100</v>
      </c>
    </row>
    <row r="382" spans="1:21" ht="15.75" thickBot="1" x14ac:dyDescent="0.3">
      <c r="A382" s="41" t="s">
        <v>313</v>
      </c>
      <c r="B382" s="60">
        <f t="shared" si="168"/>
        <v>0</v>
      </c>
      <c r="C382" s="55"/>
      <c r="D382" s="49">
        <f t="shared" si="169"/>
        <v>0</v>
      </c>
      <c r="E382" s="49">
        <f>Parametrit!$B$4-2025</f>
        <v>-1</v>
      </c>
      <c r="F382" s="55"/>
      <c r="G382" s="55"/>
      <c r="H382" s="104" t="str">
        <f>IF('Investoinnit ennen 2024'!G382&gt;0,'Investoinnit ennen 2024'!G382,"")</f>
        <v/>
      </c>
      <c r="I382" s="57">
        <f t="shared" si="170"/>
        <v>0</v>
      </c>
      <c r="J382" s="49">
        <f t="shared" si="171"/>
        <v>0</v>
      </c>
      <c r="K382" s="49">
        <f t="shared" si="172"/>
        <v>0</v>
      </c>
      <c r="L382" s="49">
        <f t="shared" si="173"/>
        <v>0</v>
      </c>
      <c r="M382" s="50" cm="1">
        <f t="array" ref="M382">ROUND('Investoinnit ennen 2024'!K382*(Parametrit!$B$9/Parametrit!$B$7),_xlfn.IFS('2024'!U382=100,-2,'2024'!U382=10,-1))</f>
        <v>0</v>
      </c>
      <c r="N382" s="50"/>
      <c r="O382" s="49"/>
      <c r="P382" s="49"/>
      <c r="Q382" s="52">
        <v>40</v>
      </c>
      <c r="R382" s="52">
        <v>50</v>
      </c>
      <c r="S382" s="31" t="str">
        <f t="shared" si="174"/>
        <v>OK</v>
      </c>
      <c r="U382">
        <v>100</v>
      </c>
    </row>
    <row r="383" spans="1:21" ht="15.75" thickBot="1" x14ac:dyDescent="0.3">
      <c r="A383" s="42" t="s">
        <v>314</v>
      </c>
      <c r="B383" s="60">
        <f t="shared" si="168"/>
        <v>0</v>
      </c>
      <c r="C383" s="55"/>
      <c r="D383" s="49">
        <f t="shared" si="169"/>
        <v>0</v>
      </c>
      <c r="E383" s="49">
        <f>Parametrit!$B$4-2025</f>
        <v>-1</v>
      </c>
      <c r="F383" s="55"/>
      <c r="G383" s="55"/>
      <c r="H383" s="104" t="str">
        <f>IF('Investoinnit ennen 2024'!G383&gt;0,'Investoinnit ennen 2024'!G383,"")</f>
        <v/>
      </c>
      <c r="I383" s="57">
        <f t="shared" si="170"/>
        <v>0</v>
      </c>
      <c r="J383" s="49">
        <f t="shared" si="171"/>
        <v>0</v>
      </c>
      <c r="K383" s="49">
        <f t="shared" si="172"/>
        <v>0</v>
      </c>
      <c r="L383" s="49">
        <f t="shared" si="173"/>
        <v>0</v>
      </c>
      <c r="M383" s="50" cm="1">
        <f t="array" ref="M383">ROUND('Investoinnit ennen 2024'!K383*(Parametrit!$B$9/Parametrit!$B$7),_xlfn.IFS('2024'!U383=100,-2,'2024'!U383=10,-1))</f>
        <v>0</v>
      </c>
      <c r="N383" s="50"/>
      <c r="O383" s="49"/>
      <c r="P383" s="49"/>
      <c r="Q383" s="52">
        <v>40</v>
      </c>
      <c r="R383" s="52">
        <v>50</v>
      </c>
      <c r="S383" s="31" t="str">
        <f t="shared" si="174"/>
        <v>OK</v>
      </c>
      <c r="U383">
        <v>100</v>
      </c>
    </row>
    <row r="384" spans="1:21" ht="15.75" thickBot="1" x14ac:dyDescent="0.3">
      <c r="A384" s="38" t="s">
        <v>315</v>
      </c>
      <c r="B384" s="60">
        <f t="shared" si="168"/>
        <v>0</v>
      </c>
      <c r="C384" s="55"/>
      <c r="D384" s="49">
        <f t="shared" si="169"/>
        <v>0</v>
      </c>
      <c r="E384" s="49">
        <f>Parametrit!$B$4-2025</f>
        <v>-1</v>
      </c>
      <c r="F384" s="55"/>
      <c r="G384" s="55"/>
      <c r="H384" s="104" t="str">
        <f>IF('Investoinnit ennen 2024'!G384&gt;0,'Investoinnit ennen 2024'!G384,"")</f>
        <v/>
      </c>
      <c r="I384" s="57">
        <f t="shared" si="170"/>
        <v>0</v>
      </c>
      <c r="J384" s="49">
        <f t="shared" si="171"/>
        <v>0</v>
      </c>
      <c r="K384" s="49">
        <f t="shared" si="172"/>
        <v>0</v>
      </c>
      <c r="L384" s="49">
        <f t="shared" si="173"/>
        <v>0</v>
      </c>
      <c r="M384" s="50" cm="1">
        <f t="array" ref="M384">ROUND('Investoinnit ennen 2024'!K384*(Parametrit!$B$9/Parametrit!$B$7),_xlfn.IFS('2024'!U384=100,-2,'2024'!U384=10,-1))</f>
        <v>0</v>
      </c>
      <c r="N384" s="50"/>
      <c r="O384" s="49"/>
      <c r="P384" s="49"/>
      <c r="Q384" s="52">
        <v>40</v>
      </c>
      <c r="R384" s="52">
        <v>50</v>
      </c>
      <c r="S384" s="31" t="str">
        <f t="shared" si="174"/>
        <v>OK</v>
      </c>
      <c r="U384">
        <v>100</v>
      </c>
    </row>
    <row r="385" spans="1:21" ht="15.75" thickBot="1" x14ac:dyDescent="0.3">
      <c r="A385" s="38" t="s">
        <v>316</v>
      </c>
      <c r="B385" s="60">
        <f t="shared" si="168"/>
        <v>0</v>
      </c>
      <c r="C385" s="55"/>
      <c r="D385" s="49">
        <f t="shared" si="169"/>
        <v>0</v>
      </c>
      <c r="E385" s="49">
        <f>Parametrit!$B$4-2025</f>
        <v>-1</v>
      </c>
      <c r="F385" s="55"/>
      <c r="G385" s="55"/>
      <c r="H385" s="104" t="str">
        <f>IF('Investoinnit ennen 2024'!G385&gt;0,'Investoinnit ennen 2024'!G385,"")</f>
        <v/>
      </c>
      <c r="I385" s="57">
        <f t="shared" si="170"/>
        <v>0</v>
      </c>
      <c r="J385" s="49">
        <f t="shared" si="171"/>
        <v>0</v>
      </c>
      <c r="K385" s="49">
        <f t="shared" si="172"/>
        <v>0</v>
      </c>
      <c r="L385" s="49">
        <f t="shared" si="173"/>
        <v>0</v>
      </c>
      <c r="M385" s="50" cm="1">
        <f t="array" ref="M385">ROUND('Investoinnit ennen 2024'!K385*(Parametrit!$B$9/Parametrit!$B$7),_xlfn.IFS('2024'!U385=100,-2,'2024'!U385=10,-1))</f>
        <v>0</v>
      </c>
      <c r="N385" s="50"/>
      <c r="O385" s="49"/>
      <c r="P385" s="49"/>
      <c r="Q385" s="52">
        <v>40</v>
      </c>
      <c r="R385" s="52">
        <v>50</v>
      </c>
      <c r="S385" s="31" t="str">
        <f t="shared" si="174"/>
        <v>OK</v>
      </c>
      <c r="U385">
        <v>100</v>
      </c>
    </row>
    <row r="386" spans="1:21" ht="15.75" thickBot="1" x14ac:dyDescent="0.3">
      <c r="A386" s="39" t="s">
        <v>317</v>
      </c>
      <c r="B386" s="30"/>
      <c r="C386" s="101"/>
      <c r="D386" s="32"/>
      <c r="E386" s="32"/>
      <c r="F386" s="101"/>
      <c r="G386" s="101"/>
      <c r="H386" s="105"/>
      <c r="M386" s="19"/>
      <c r="N386" s="19"/>
      <c r="O386" s="22"/>
      <c r="P386" s="22"/>
      <c r="Q386" s="18"/>
      <c r="R386" s="18"/>
      <c r="S386"/>
    </row>
    <row r="387" spans="1:21" ht="15.75" thickBot="1" x14ac:dyDescent="0.3">
      <c r="A387" s="38" t="s">
        <v>318</v>
      </c>
      <c r="B387" s="60">
        <f>F387-G387</f>
        <v>0</v>
      </c>
      <c r="C387" s="55"/>
      <c r="D387" s="49">
        <f>B387*C387/100</f>
        <v>0</v>
      </c>
      <c r="E387" s="49">
        <f>Parametrit!$B$4-2025</f>
        <v>-1</v>
      </c>
      <c r="F387" s="55"/>
      <c r="G387" s="55"/>
      <c r="H387" s="104" t="str">
        <f>IF('Investoinnit ennen 2024'!G387&gt;0,'Investoinnit ennen 2024'!G387,"")</f>
        <v/>
      </c>
      <c r="I387" s="57">
        <f>IF(N387="",(D387*(M387+O387))/1000,(D387*(N387+P387))/1000)</f>
        <v>0</v>
      </c>
      <c r="J387" s="49">
        <f>IF(D387=0,0,I387*(1-E387/H387))</f>
        <v>0</v>
      </c>
      <c r="K387" s="49">
        <f>IF(I387=0,0,I387/H387)</f>
        <v>0</v>
      </c>
      <c r="L387" s="49">
        <f>IF(N387="",(F387*(C387/100)*(M387+O387))/1000,(F387*(C387/100)*(N387+P387)/1000))</f>
        <v>0</v>
      </c>
      <c r="M387" s="50" cm="1">
        <f t="array" ref="M387">ROUND('Investoinnit ennen 2024'!K387*(Parametrit!$B$9/Parametrit!$B$7),_xlfn.IFS('2024'!U387=100,-2,'2024'!U387=10,-1))</f>
        <v>0</v>
      </c>
      <c r="N387" s="50"/>
      <c r="O387" s="49"/>
      <c r="P387" s="49"/>
      <c r="Q387" s="52">
        <v>40</v>
      </c>
      <c r="R387" s="52">
        <v>50</v>
      </c>
      <c r="S387" s="31" t="str">
        <f>IF(AND(B387&gt;0,C387=""),"Ilmoita tuella rahoitettu osuus",IF(C387&gt;100,"Tuella rahoitettu osuus ei voi olla yli 100",IF(AND(B387&gt;0,H387=""),"Pitoaika puuttuu",IF(E387&gt;H387,"Keski-ikä ei voi olla suurempi kuin pitoaika",IF(AND(B387&gt;0,E387=""),"Keski-ikä puuttuu",IF(AND(B387&gt;0,OR(H387&lt;Q387,H387&gt;R387)),"Syötetty pitoaika ei ole pitoaikavälin sisällä","OK"))))))</f>
        <v>OK</v>
      </c>
      <c r="U387">
        <v>100</v>
      </c>
    </row>
    <row r="388" spans="1:21" ht="15.75" thickBot="1" x14ac:dyDescent="0.3">
      <c r="A388" s="38" t="s">
        <v>319</v>
      </c>
      <c r="B388" s="60">
        <f>F388-G388</f>
        <v>0</v>
      </c>
      <c r="C388" s="55"/>
      <c r="D388" s="49">
        <f>B388*C388/100</f>
        <v>0</v>
      </c>
      <c r="E388" s="49">
        <f>Parametrit!$B$4-2025</f>
        <v>-1</v>
      </c>
      <c r="F388" s="55"/>
      <c r="G388" s="55"/>
      <c r="H388" s="104" t="str">
        <f>IF('Investoinnit ennen 2024'!G388&gt;0,'Investoinnit ennen 2024'!G388,"")</f>
        <v/>
      </c>
      <c r="I388" s="57">
        <f>IF(N388="",(D388*(M388+O388))/1000,(D388*(N388+P388))/1000)</f>
        <v>0</v>
      </c>
      <c r="J388" s="49">
        <f>IF(D388=0,0,I388*(1-E388/H388))</f>
        <v>0</v>
      </c>
      <c r="K388" s="49">
        <f>IF(I388=0,0,I388/H388)</f>
        <v>0</v>
      </c>
      <c r="L388" s="49">
        <f>IF(N388="",(F388*(C388/100)*(M388+O388))/1000,(F388*(C388/100)*(N388+P388)/1000))</f>
        <v>0</v>
      </c>
      <c r="M388" s="50" cm="1">
        <f t="array" ref="M388">ROUND('Investoinnit ennen 2024'!K388*(Parametrit!$B$9/Parametrit!$B$7),_xlfn.IFS('2024'!U388=100,-2,'2024'!U388=10,-1))</f>
        <v>0</v>
      </c>
      <c r="N388" s="50"/>
      <c r="O388" s="49"/>
      <c r="P388" s="49"/>
      <c r="Q388" s="52">
        <v>20</v>
      </c>
      <c r="R388" s="52">
        <v>30</v>
      </c>
      <c r="S388" s="31" t="str">
        <f>IF(AND(B388&gt;0,C388=""),"Ilmoita tuella rahoitettu osuus",IF(C388&gt;100,"Tuella rahoitettu osuus ei voi olla yli 100",IF(AND(B388&gt;0,H388=""),"Pitoaika puuttuu",IF(E388&gt;H388,"Keski-ikä ei voi olla suurempi kuin pitoaika",IF(AND(B388&gt;0,E388=""),"Keski-ikä puuttuu",IF(AND(B388&gt;0,OR(H388&lt;Q388,H388&gt;R388)),"Syötetty pitoaika ei ole pitoaikavälin sisällä","OK"))))))</f>
        <v>OK</v>
      </c>
      <c r="U388">
        <v>100</v>
      </c>
    </row>
    <row r="389" spans="1:21" ht="15.75" thickBot="1" x14ac:dyDescent="0.3">
      <c r="A389" s="6" t="s">
        <v>320</v>
      </c>
      <c r="B389" s="30"/>
      <c r="C389" s="101"/>
      <c r="D389" s="32"/>
      <c r="E389" s="32"/>
      <c r="F389" s="101"/>
      <c r="G389" s="101"/>
      <c r="H389" s="105"/>
      <c r="I389" s="32"/>
      <c r="J389" s="32"/>
      <c r="K389" s="32"/>
      <c r="L389" s="32"/>
      <c r="M389" s="24"/>
      <c r="N389" s="24"/>
      <c r="O389" s="22"/>
      <c r="P389" s="22"/>
      <c r="Q389" s="24"/>
      <c r="R389" s="24"/>
      <c r="S389"/>
    </row>
    <row r="390" spans="1:21" ht="15.75" thickBot="1" x14ac:dyDescent="0.3">
      <c r="A390" s="38" t="s">
        <v>321</v>
      </c>
      <c r="B390" s="60">
        <f>F390-G390</f>
        <v>0</v>
      </c>
      <c r="C390" s="55"/>
      <c r="D390" s="49">
        <f>B390*C390/100</f>
        <v>0</v>
      </c>
      <c r="E390" s="49">
        <f>Parametrit!$B$4-2025</f>
        <v>-1</v>
      </c>
      <c r="F390" s="55"/>
      <c r="G390" s="55"/>
      <c r="H390" s="104" t="str">
        <f>IF('Investoinnit ennen 2024'!G390&gt;0,'Investoinnit ennen 2024'!G390,"")</f>
        <v/>
      </c>
      <c r="I390" s="57">
        <f>IF(N390="",(D390*(M390+O390))/1000,(D390*(N390+P390))/1000)</f>
        <v>0</v>
      </c>
      <c r="J390" s="49">
        <f>IF(D390=0,0,I390*(1-E390/H390))</f>
        <v>0</v>
      </c>
      <c r="K390" s="49">
        <f>IF(I390=0,0,I390/H390)</f>
        <v>0</v>
      </c>
      <c r="L390" s="49">
        <f>IF(N390="",(F390*(C390/100)*(M390+O390))/1000,(F390*(C390/100)*(N390+P390)/1000))</f>
        <v>0</v>
      </c>
      <c r="M390" s="50" cm="1">
        <f t="array" ref="M390">ROUND('Investoinnit ennen 2024'!K390*(Parametrit!$B$9/Parametrit!$B$7),_xlfn.IFS('2024'!U390=100,-2,'2024'!U390=10,-1))</f>
        <v>0</v>
      </c>
      <c r="N390" s="50"/>
      <c r="O390" s="49"/>
      <c r="P390" s="49"/>
      <c r="Q390" s="52">
        <v>20</v>
      </c>
      <c r="R390" s="52">
        <v>30</v>
      </c>
      <c r="S390" s="31" t="str">
        <f>IF(AND(B390&gt;0,C390=""),"Ilmoita tuella rahoitettu osuus",IF(C390&gt;100,"Tuella rahoitettu osuus ei voi olla yli 100",IF(AND(B390&gt;0,H390=""),"Pitoaika puuttuu",IF(E390&gt;H390,"Keski-ikä ei voi olla suurempi kuin pitoaika",IF(AND(B390&gt;0,E390=""),"Keski-ikä puuttuu",IF(AND(B390&gt;0,OR(H390&lt;Q390,H390&gt;R390)),"Syötetty pitoaika ei ole pitoaikavälin sisällä","OK"))))))</f>
        <v>OK</v>
      </c>
      <c r="U390">
        <v>100</v>
      </c>
    </row>
    <row r="391" spans="1:21" ht="15.75" thickBot="1" x14ac:dyDescent="0.3">
      <c r="A391" s="38" t="s">
        <v>322</v>
      </c>
      <c r="B391" s="60">
        <f>F391-G391</f>
        <v>0</v>
      </c>
      <c r="C391" s="55"/>
      <c r="D391" s="49">
        <f>B391*C391/100</f>
        <v>0</v>
      </c>
      <c r="E391" s="49">
        <f>Parametrit!$B$4-2025</f>
        <v>-1</v>
      </c>
      <c r="F391" s="55"/>
      <c r="G391" s="55"/>
      <c r="H391" s="104" t="str">
        <f>IF('Investoinnit ennen 2024'!G391&gt;0,'Investoinnit ennen 2024'!G391,"")</f>
        <v/>
      </c>
      <c r="I391" s="57">
        <f>IF(N391="",(D391*(M391+O391))/1000,(D391*(N391+P391))/1000)</f>
        <v>0</v>
      </c>
      <c r="J391" s="49">
        <f>IF(D391=0,0,I391*(1-E391/H391))</f>
        <v>0</v>
      </c>
      <c r="K391" s="49">
        <f>IF(I391=0,0,I391/H391)</f>
        <v>0</v>
      </c>
      <c r="L391" s="49">
        <f>IF(N391="",(F391*(C391/100)*(M391+O391))/1000,(F391*(C391/100)*(N391+P391)/1000))</f>
        <v>0</v>
      </c>
      <c r="M391" s="50" cm="1">
        <f t="array" ref="M391">ROUND('Investoinnit ennen 2024'!K391*(Parametrit!$B$9/Parametrit!$B$7),_xlfn.IFS('2024'!U391=100,-2,'2024'!U391=10,-1))</f>
        <v>0</v>
      </c>
      <c r="N391" s="50"/>
      <c r="O391" s="49"/>
      <c r="P391" s="49"/>
      <c r="Q391" s="52">
        <v>20</v>
      </c>
      <c r="R391" s="52">
        <v>30</v>
      </c>
      <c r="S391" s="31" t="str">
        <f>IF(AND(B391&gt;0,C391=""),"Ilmoita tuella rahoitettu osuus",IF(C391&gt;100,"Tuella rahoitettu osuus ei voi olla yli 100",IF(AND(B391&gt;0,H391=""),"Pitoaika puuttuu",IF(E391&gt;H391,"Keski-ikä ei voi olla suurempi kuin pitoaika",IF(AND(B391&gt;0,E391=""),"Keski-ikä puuttuu",IF(AND(B391&gt;0,OR(H391&lt;Q391,H391&gt;R391)),"Syötetty pitoaika ei ole pitoaikavälin sisällä","OK"))))))</f>
        <v>OK</v>
      </c>
      <c r="U391">
        <v>100</v>
      </c>
    </row>
    <row r="392" spans="1:21" ht="15.75" thickBot="1" x14ac:dyDescent="0.3">
      <c r="A392" s="38" t="s">
        <v>323</v>
      </c>
      <c r="B392" s="60">
        <f>F392-G392</f>
        <v>0</v>
      </c>
      <c r="C392" s="55"/>
      <c r="D392" s="49">
        <f>B392*C392/100</f>
        <v>0</v>
      </c>
      <c r="E392" s="49">
        <f>Parametrit!$B$4-2025</f>
        <v>-1</v>
      </c>
      <c r="F392" s="55"/>
      <c r="G392" s="55"/>
      <c r="H392" s="104" t="str">
        <f>IF('Investoinnit ennen 2024'!G392&gt;0,'Investoinnit ennen 2024'!G392,"")</f>
        <v/>
      </c>
      <c r="I392" s="57">
        <f>IF(N392="",(D392*(M392+O392))/1000,(D392*(N392+P392))/1000)</f>
        <v>0</v>
      </c>
      <c r="J392" s="49">
        <f>IF(D392=0,0,I392*(1-E392/H392))</f>
        <v>0</v>
      </c>
      <c r="K392" s="49">
        <f>IF(I392=0,0,I392/H392)</f>
        <v>0</v>
      </c>
      <c r="L392" s="49">
        <f>IF(N392="",(F392*(C392/100)*(M392+O392))/1000,(F392*(C392/100)*(N392+P392)/1000))</f>
        <v>0</v>
      </c>
      <c r="M392" s="50" cm="1">
        <f t="array" ref="M392">ROUND('Investoinnit ennen 2024'!K392*(Parametrit!$B$9/Parametrit!$B$7),_xlfn.IFS('2024'!U392=100,-2,'2024'!U392=10,-1))</f>
        <v>0</v>
      </c>
      <c r="N392" s="50"/>
      <c r="O392" s="49"/>
      <c r="P392" s="49"/>
      <c r="Q392" s="52">
        <v>20</v>
      </c>
      <c r="R392" s="52">
        <v>30</v>
      </c>
      <c r="S392" s="31" t="str">
        <f>IF(AND(B392&gt;0,C392=""),"Ilmoita tuella rahoitettu osuus",IF(C392&gt;100,"Tuella rahoitettu osuus ei voi olla yli 100",IF(AND(B392&gt;0,H392=""),"Pitoaika puuttuu",IF(E392&gt;H392,"Keski-ikä ei voi olla suurempi kuin pitoaika",IF(AND(B392&gt;0,E392=""),"Keski-ikä puuttuu",IF(AND(B392&gt;0,OR(H392&lt;Q392,H392&gt;R392)),"Syötetty pitoaika ei ole pitoaikavälin sisällä","OK"))))))</f>
        <v>OK</v>
      </c>
      <c r="U392">
        <v>100</v>
      </c>
    </row>
    <row r="393" spans="1:21" ht="15.75" thickBot="1" x14ac:dyDescent="0.3">
      <c r="A393" s="10" t="s">
        <v>324</v>
      </c>
      <c r="B393" s="30"/>
      <c r="C393" s="101"/>
      <c r="D393" s="32"/>
      <c r="E393" s="32"/>
      <c r="F393" s="101"/>
      <c r="G393" s="101"/>
      <c r="H393" s="105"/>
      <c r="M393" s="23"/>
      <c r="N393" s="23"/>
      <c r="O393" s="22"/>
      <c r="P393" s="22"/>
      <c r="Q393" s="23"/>
      <c r="R393" s="23"/>
      <c r="S393"/>
    </row>
    <row r="394" spans="1:21" ht="15.75" thickBot="1" x14ac:dyDescent="0.3">
      <c r="A394" s="6" t="s">
        <v>325</v>
      </c>
      <c r="B394" s="30"/>
      <c r="C394" s="101"/>
      <c r="D394" s="32"/>
      <c r="E394" s="32"/>
      <c r="F394" s="101"/>
      <c r="G394" s="101"/>
      <c r="H394" s="105"/>
      <c r="M394" s="24"/>
      <c r="N394" s="24"/>
      <c r="O394" s="22"/>
      <c r="P394" s="22"/>
      <c r="Q394" s="24"/>
      <c r="R394" s="24"/>
      <c r="S394"/>
    </row>
    <row r="395" spans="1:21" ht="15.75" thickBot="1" x14ac:dyDescent="0.3">
      <c r="A395" s="40" t="s">
        <v>326</v>
      </c>
      <c r="B395" s="60">
        <f t="shared" ref="B395:B401" si="175">F395-G395</f>
        <v>0</v>
      </c>
      <c r="C395" s="55"/>
      <c r="D395" s="49">
        <f t="shared" ref="D395:D401" si="176">B395*C395/100</f>
        <v>0</v>
      </c>
      <c r="E395" s="49">
        <f>Parametrit!$B$4-2025</f>
        <v>-1</v>
      </c>
      <c r="F395" s="55"/>
      <c r="G395" s="55"/>
      <c r="H395" s="104" t="str">
        <f>IF('Investoinnit ennen 2024'!G395&gt;0,'Investoinnit ennen 2024'!G395,"")</f>
        <v/>
      </c>
      <c r="I395" s="57">
        <f t="shared" ref="I395:I401" si="177">IF(N395="",(D395*(M395+O395))/1000,(D395*(N395+P395))/1000)</f>
        <v>0</v>
      </c>
      <c r="J395" s="49">
        <f t="shared" ref="J395:J401" si="178">IF(D395=0,0,I395*(1-E395/H395))</f>
        <v>0</v>
      </c>
      <c r="K395" s="49">
        <f t="shared" ref="K395:K401" si="179">IF(I395=0,0,I395/H395)</f>
        <v>0</v>
      </c>
      <c r="L395" s="49">
        <f t="shared" ref="L395:L401" si="180">IF(N395="",(F395*(C395/100)*(M395+O395))/1000,(F395*(C395/100)*(N395+P395)/1000))</f>
        <v>0</v>
      </c>
      <c r="M395" s="50" cm="1">
        <f t="array" ref="M395">ROUND('Investoinnit ennen 2024'!K395*(Parametrit!$B$9/Parametrit!$B$7),_xlfn.IFS('2024'!U395=100,-2,'2024'!U395=10,-1))</f>
        <v>0</v>
      </c>
      <c r="N395" s="50"/>
      <c r="O395" s="49"/>
      <c r="P395" s="49"/>
      <c r="Q395" s="52">
        <v>40</v>
      </c>
      <c r="R395" s="52">
        <v>50</v>
      </c>
      <c r="S395" s="31" t="str">
        <f t="shared" ref="S395:S401" si="181">IF(AND(B395&gt;0,C395=""),"Ilmoita tuella rahoitettu osuus",IF(C395&gt;100,"Tuella rahoitettu osuus ei voi olla yli 100",IF(AND(B395&gt;0,H395=""),"Pitoaika puuttuu",IF(E395&gt;H395,"Keski-ikä ei voi olla suurempi kuin pitoaika",IF(AND(B395&gt;0,E395=""),"Keski-ikä puuttuu",IF(AND(B395&gt;0,OR(H395&lt;Q395,H395&gt;R395)),"Syötetty pitoaika ei ole pitoaikavälin sisällä","OK"))))))</f>
        <v>OK</v>
      </c>
      <c r="U395">
        <v>100</v>
      </c>
    </row>
    <row r="396" spans="1:21" ht="15.75" thickBot="1" x14ac:dyDescent="0.3">
      <c r="A396" s="41" t="s">
        <v>327</v>
      </c>
      <c r="B396" s="60">
        <f t="shared" si="175"/>
        <v>0</v>
      </c>
      <c r="C396" s="55"/>
      <c r="D396" s="49">
        <f t="shared" si="176"/>
        <v>0</v>
      </c>
      <c r="E396" s="49">
        <f>Parametrit!$B$4-2025</f>
        <v>-1</v>
      </c>
      <c r="F396" s="55"/>
      <c r="G396" s="55"/>
      <c r="H396" s="104" t="str">
        <f>IF('Investoinnit ennen 2024'!G396&gt;0,'Investoinnit ennen 2024'!G396,"")</f>
        <v/>
      </c>
      <c r="I396" s="57">
        <f t="shared" si="177"/>
        <v>0</v>
      </c>
      <c r="J396" s="49">
        <f t="shared" si="178"/>
        <v>0</v>
      </c>
      <c r="K396" s="49">
        <f t="shared" si="179"/>
        <v>0</v>
      </c>
      <c r="L396" s="49">
        <f t="shared" si="180"/>
        <v>0</v>
      </c>
      <c r="M396" s="50" cm="1">
        <f t="array" ref="M396">ROUND('Investoinnit ennen 2024'!K396*(Parametrit!$B$9/Parametrit!$B$7),_xlfn.IFS('2024'!U396=100,-2,'2024'!U396=10,-1))</f>
        <v>0</v>
      </c>
      <c r="N396" s="50"/>
      <c r="O396" s="49"/>
      <c r="P396" s="49"/>
      <c r="Q396" s="52">
        <v>40</v>
      </c>
      <c r="R396" s="52">
        <v>50</v>
      </c>
      <c r="S396" s="31" t="str">
        <f t="shared" si="181"/>
        <v>OK</v>
      </c>
      <c r="U396">
        <v>100</v>
      </c>
    </row>
    <row r="397" spans="1:21" ht="15.75" thickBot="1" x14ac:dyDescent="0.3">
      <c r="A397" s="41" t="s">
        <v>328</v>
      </c>
      <c r="B397" s="60">
        <f t="shared" si="175"/>
        <v>0</v>
      </c>
      <c r="C397" s="55"/>
      <c r="D397" s="49">
        <f t="shared" si="176"/>
        <v>0</v>
      </c>
      <c r="E397" s="49">
        <f>Parametrit!$B$4-2025</f>
        <v>-1</v>
      </c>
      <c r="F397" s="55"/>
      <c r="G397" s="55"/>
      <c r="H397" s="104" t="str">
        <f>IF('Investoinnit ennen 2024'!G397&gt;0,'Investoinnit ennen 2024'!G397,"")</f>
        <v/>
      </c>
      <c r="I397" s="57">
        <f t="shared" si="177"/>
        <v>0</v>
      </c>
      <c r="J397" s="49">
        <f t="shared" si="178"/>
        <v>0</v>
      </c>
      <c r="K397" s="49">
        <f t="shared" si="179"/>
        <v>0</v>
      </c>
      <c r="L397" s="49">
        <f t="shared" si="180"/>
        <v>0</v>
      </c>
      <c r="M397" s="50" cm="1">
        <f t="array" ref="M397">ROUND('Investoinnit ennen 2024'!K397*(Parametrit!$B$9/Parametrit!$B$7),_xlfn.IFS('2024'!U397=100,-2,'2024'!U397=10,-1))</f>
        <v>0</v>
      </c>
      <c r="N397" s="50"/>
      <c r="O397" s="49"/>
      <c r="P397" s="49"/>
      <c r="Q397" s="52">
        <v>40</v>
      </c>
      <c r="R397" s="52">
        <v>50</v>
      </c>
      <c r="S397" s="31" t="str">
        <f t="shared" si="181"/>
        <v>OK</v>
      </c>
      <c r="U397">
        <v>100</v>
      </c>
    </row>
    <row r="398" spans="1:21" ht="15.75" thickBot="1" x14ac:dyDescent="0.3">
      <c r="A398" s="41" t="s">
        <v>329</v>
      </c>
      <c r="B398" s="60">
        <f t="shared" si="175"/>
        <v>0</v>
      </c>
      <c r="C398" s="55"/>
      <c r="D398" s="49">
        <f t="shared" si="176"/>
        <v>0</v>
      </c>
      <c r="E398" s="49">
        <f>Parametrit!$B$4-2025</f>
        <v>-1</v>
      </c>
      <c r="F398" s="55"/>
      <c r="G398" s="55"/>
      <c r="H398" s="104" t="str">
        <f>IF('Investoinnit ennen 2024'!G398&gt;0,'Investoinnit ennen 2024'!G398,"")</f>
        <v/>
      </c>
      <c r="I398" s="57">
        <f t="shared" si="177"/>
        <v>0</v>
      </c>
      <c r="J398" s="49">
        <f t="shared" si="178"/>
        <v>0</v>
      </c>
      <c r="K398" s="49">
        <f t="shared" si="179"/>
        <v>0</v>
      </c>
      <c r="L398" s="49">
        <f t="shared" si="180"/>
        <v>0</v>
      </c>
      <c r="M398" s="50" cm="1">
        <f t="array" ref="M398">ROUND('Investoinnit ennen 2024'!K398*(Parametrit!$B$9/Parametrit!$B$7),_xlfn.IFS('2024'!U398=100,-2,'2024'!U398=10,-1))</f>
        <v>0</v>
      </c>
      <c r="N398" s="50"/>
      <c r="O398" s="49"/>
      <c r="P398" s="49"/>
      <c r="Q398" s="52">
        <v>40</v>
      </c>
      <c r="R398" s="52">
        <v>50</v>
      </c>
      <c r="S398" s="31" t="str">
        <f t="shared" si="181"/>
        <v>OK</v>
      </c>
      <c r="U398">
        <v>100</v>
      </c>
    </row>
    <row r="399" spans="1:21" ht="15.75" thickBot="1" x14ac:dyDescent="0.3">
      <c r="A399" s="42" t="s">
        <v>330</v>
      </c>
      <c r="B399" s="60">
        <f t="shared" si="175"/>
        <v>0</v>
      </c>
      <c r="C399" s="55"/>
      <c r="D399" s="49">
        <f t="shared" si="176"/>
        <v>0</v>
      </c>
      <c r="E399" s="49">
        <f>Parametrit!$B$4-2025</f>
        <v>-1</v>
      </c>
      <c r="F399" s="55"/>
      <c r="G399" s="55"/>
      <c r="H399" s="104" t="str">
        <f>IF('Investoinnit ennen 2024'!G399&gt;0,'Investoinnit ennen 2024'!G399,"")</f>
        <v/>
      </c>
      <c r="I399" s="57">
        <f t="shared" si="177"/>
        <v>0</v>
      </c>
      <c r="J399" s="49">
        <f t="shared" si="178"/>
        <v>0</v>
      </c>
      <c r="K399" s="49">
        <f t="shared" si="179"/>
        <v>0</v>
      </c>
      <c r="L399" s="49">
        <f t="shared" si="180"/>
        <v>0</v>
      </c>
      <c r="M399" s="50" cm="1">
        <f t="array" ref="M399">ROUND('Investoinnit ennen 2024'!K399*(Parametrit!$B$9/Parametrit!$B$7),_xlfn.IFS('2024'!U399=100,-2,'2024'!U399=10,-1))</f>
        <v>0</v>
      </c>
      <c r="N399" s="50"/>
      <c r="O399" s="49"/>
      <c r="P399" s="49"/>
      <c r="Q399" s="52">
        <v>40</v>
      </c>
      <c r="R399" s="52">
        <v>50</v>
      </c>
      <c r="S399" s="31" t="str">
        <f t="shared" si="181"/>
        <v>OK</v>
      </c>
      <c r="U399">
        <v>100</v>
      </c>
    </row>
    <row r="400" spans="1:21" ht="15.75" thickBot="1" x14ac:dyDescent="0.3">
      <c r="A400" s="38" t="s">
        <v>315</v>
      </c>
      <c r="B400" s="60">
        <f t="shared" si="175"/>
        <v>0</v>
      </c>
      <c r="C400" s="55"/>
      <c r="D400" s="49">
        <f t="shared" si="176"/>
        <v>0</v>
      </c>
      <c r="E400" s="49">
        <f>Parametrit!$B$4-2025</f>
        <v>-1</v>
      </c>
      <c r="F400" s="55"/>
      <c r="G400" s="55"/>
      <c r="H400" s="104" t="str">
        <f>IF('Investoinnit ennen 2024'!G400&gt;0,'Investoinnit ennen 2024'!G400,"")</f>
        <v/>
      </c>
      <c r="I400" s="57">
        <f t="shared" si="177"/>
        <v>0</v>
      </c>
      <c r="J400" s="49">
        <f t="shared" si="178"/>
        <v>0</v>
      </c>
      <c r="K400" s="49">
        <f t="shared" si="179"/>
        <v>0</v>
      </c>
      <c r="L400" s="49">
        <f t="shared" si="180"/>
        <v>0</v>
      </c>
      <c r="M400" s="50" cm="1">
        <f t="array" ref="M400">ROUND('Investoinnit ennen 2024'!K400*(Parametrit!$B$9/Parametrit!$B$7),_xlfn.IFS('2024'!U400=100,-2,'2024'!U400=10,-1))</f>
        <v>0</v>
      </c>
      <c r="N400" s="50"/>
      <c r="O400" s="49"/>
      <c r="P400" s="49"/>
      <c r="Q400" s="52">
        <v>40</v>
      </c>
      <c r="R400" s="52">
        <v>50</v>
      </c>
      <c r="S400" s="31" t="str">
        <f t="shared" si="181"/>
        <v>OK</v>
      </c>
      <c r="U400">
        <v>100</v>
      </c>
    </row>
    <row r="401" spans="1:21" ht="15.75" thickBot="1" x14ac:dyDescent="0.3">
      <c r="A401" s="38" t="s">
        <v>316</v>
      </c>
      <c r="B401" s="60">
        <f t="shared" si="175"/>
        <v>0</v>
      </c>
      <c r="C401" s="55"/>
      <c r="D401" s="49">
        <f t="shared" si="176"/>
        <v>0</v>
      </c>
      <c r="E401" s="49">
        <f>Parametrit!$B$4-2025</f>
        <v>-1</v>
      </c>
      <c r="F401" s="55"/>
      <c r="G401" s="55"/>
      <c r="H401" s="104" t="str">
        <f>IF('Investoinnit ennen 2024'!G401&gt;0,'Investoinnit ennen 2024'!G401,"")</f>
        <v/>
      </c>
      <c r="I401" s="57">
        <f t="shared" si="177"/>
        <v>0</v>
      </c>
      <c r="J401" s="49">
        <f t="shared" si="178"/>
        <v>0</v>
      </c>
      <c r="K401" s="49">
        <f t="shared" si="179"/>
        <v>0</v>
      </c>
      <c r="L401" s="49">
        <f t="shared" si="180"/>
        <v>0</v>
      </c>
      <c r="M401" s="50" cm="1">
        <f t="array" ref="M401">ROUND('Investoinnit ennen 2024'!K401*(Parametrit!$B$9/Parametrit!$B$7),_xlfn.IFS('2024'!U401=100,-2,'2024'!U401=10,-1))</f>
        <v>0</v>
      </c>
      <c r="N401" s="50"/>
      <c r="O401" s="49"/>
      <c r="P401" s="49"/>
      <c r="Q401" s="52">
        <v>40</v>
      </c>
      <c r="R401" s="52">
        <v>50</v>
      </c>
      <c r="S401" s="31" t="str">
        <f t="shared" si="181"/>
        <v>OK</v>
      </c>
      <c r="U401">
        <v>100</v>
      </c>
    </row>
    <row r="402" spans="1:21" ht="15.75" thickBot="1" x14ac:dyDescent="0.3">
      <c r="A402" s="39" t="s">
        <v>317</v>
      </c>
      <c r="B402" s="30"/>
      <c r="C402" s="101"/>
      <c r="D402" s="32"/>
      <c r="E402" s="32"/>
      <c r="F402" s="101"/>
      <c r="G402" s="101"/>
      <c r="H402" s="105"/>
      <c r="I402" s="32"/>
      <c r="J402" s="32"/>
      <c r="K402" s="32"/>
      <c r="L402" s="32"/>
      <c r="M402" s="19"/>
      <c r="N402" s="19"/>
      <c r="O402" s="22"/>
      <c r="P402" s="22"/>
      <c r="Q402" s="18"/>
      <c r="R402" s="18"/>
      <c r="S402"/>
    </row>
    <row r="403" spans="1:21" ht="15.75" thickBot="1" x14ac:dyDescent="0.3">
      <c r="A403" s="38" t="s">
        <v>318</v>
      </c>
      <c r="B403" s="60">
        <f>F403-G403</f>
        <v>0</v>
      </c>
      <c r="C403" s="55"/>
      <c r="D403" s="49">
        <f>B403*C403/100</f>
        <v>0</v>
      </c>
      <c r="E403" s="49">
        <f>Parametrit!$B$4-2025</f>
        <v>-1</v>
      </c>
      <c r="F403" s="55"/>
      <c r="G403" s="55"/>
      <c r="H403" s="104" t="str">
        <f>IF('Investoinnit ennen 2024'!G403&gt;0,'Investoinnit ennen 2024'!G403,"")</f>
        <v/>
      </c>
      <c r="I403" s="57">
        <f>IF(N403="",(D403*(M403+O403))/1000,(D403*(N403+P403))/1000)</f>
        <v>0</v>
      </c>
      <c r="J403" s="49">
        <f>IF(D403=0,0,I403*(1-E403/H403))</f>
        <v>0</v>
      </c>
      <c r="K403" s="49">
        <f>IF(I403=0,0,I403/H403)</f>
        <v>0</v>
      </c>
      <c r="L403" s="49">
        <f>IF(N403="",(F403*(C403/100)*(M403+O403))/1000,(F403*(C403/100)*(N403+P403)/1000))</f>
        <v>0</v>
      </c>
      <c r="M403" s="50" cm="1">
        <f t="array" ref="M403">ROUND('Investoinnit ennen 2024'!K403*(Parametrit!$B$9/Parametrit!$B$7),_xlfn.IFS('2024'!U403=100,-2,'2024'!U403=10,-1))</f>
        <v>0</v>
      </c>
      <c r="N403" s="50"/>
      <c r="O403" s="49"/>
      <c r="P403" s="49"/>
      <c r="Q403" s="52">
        <v>40</v>
      </c>
      <c r="R403" s="52">
        <v>50</v>
      </c>
      <c r="S403" s="31" t="str">
        <f>IF(AND(B403&gt;0,C403=""),"Ilmoita tuella rahoitettu osuus",IF(C403&gt;100,"Tuella rahoitettu osuus ei voi olla yli 100",IF(AND(B403&gt;0,H403=""),"Pitoaika puuttuu",IF(E403&gt;H403,"Keski-ikä ei voi olla suurempi kuin pitoaika",IF(AND(B403&gt;0,E403=""),"Keski-ikä puuttuu",IF(AND(B403&gt;0,OR(H403&lt;Q403,H403&gt;R403)),"Syötetty pitoaika ei ole pitoaikavälin sisällä","OK"))))))</f>
        <v>OK</v>
      </c>
      <c r="U403">
        <v>100</v>
      </c>
    </row>
    <row r="404" spans="1:21" ht="15.75" thickBot="1" x14ac:dyDescent="0.3">
      <c r="A404" s="38" t="s">
        <v>319</v>
      </c>
      <c r="B404" s="60">
        <f>F404-G404</f>
        <v>0</v>
      </c>
      <c r="C404" s="55"/>
      <c r="D404" s="49">
        <f>B404*C404/100</f>
        <v>0</v>
      </c>
      <c r="E404" s="49">
        <f>Parametrit!$B$4-2025</f>
        <v>-1</v>
      </c>
      <c r="F404" s="55"/>
      <c r="G404" s="55"/>
      <c r="H404" s="104" t="str">
        <f>IF('Investoinnit ennen 2024'!G404&gt;0,'Investoinnit ennen 2024'!G404,"")</f>
        <v/>
      </c>
      <c r="I404" s="57">
        <f>IF(N404="",(D404*(M404+O404))/1000,(D404*(N404+P404))/1000)</f>
        <v>0</v>
      </c>
      <c r="J404" s="49">
        <f>IF(D404=0,0,I404*(1-E404/H404))</f>
        <v>0</v>
      </c>
      <c r="K404" s="49">
        <f>IF(I404=0,0,I404/H404)</f>
        <v>0</v>
      </c>
      <c r="L404" s="49">
        <f>IF(N404="",(F404*(C404/100)*(M404+O404))/1000,(F404*(C404/100)*(N404+P404)/1000))</f>
        <v>0</v>
      </c>
      <c r="M404" s="50" cm="1">
        <f t="array" ref="M404">ROUND('Investoinnit ennen 2024'!K404*(Parametrit!$B$9/Parametrit!$B$7),_xlfn.IFS('2024'!U404=100,-2,'2024'!U404=10,-1))</f>
        <v>0</v>
      </c>
      <c r="N404" s="50"/>
      <c r="O404" s="49"/>
      <c r="P404" s="49"/>
      <c r="Q404" s="52">
        <v>20</v>
      </c>
      <c r="R404" s="52">
        <v>30</v>
      </c>
      <c r="S404" s="31" t="str">
        <f>IF(AND(B404&gt;0,C404=""),"Ilmoita tuella rahoitettu osuus",IF(C404&gt;100,"Tuella rahoitettu osuus ei voi olla yli 100",IF(AND(B404&gt;0,H404=""),"Pitoaika puuttuu",IF(E404&gt;H404,"Keski-ikä ei voi olla suurempi kuin pitoaika",IF(AND(B404&gt;0,E404=""),"Keski-ikä puuttuu",IF(AND(B404&gt;0,OR(H404&lt;Q404,H404&gt;R404)),"Syötetty pitoaika ei ole pitoaikavälin sisällä","OK"))))))</f>
        <v>OK</v>
      </c>
      <c r="U404">
        <v>100</v>
      </c>
    </row>
    <row r="405" spans="1:21" ht="15.75" thickBot="1" x14ac:dyDescent="0.3">
      <c r="A405" s="6" t="s">
        <v>320</v>
      </c>
      <c r="B405" s="30"/>
      <c r="C405" s="101"/>
      <c r="D405" s="32"/>
      <c r="E405" s="32"/>
      <c r="F405" s="101"/>
      <c r="G405" s="101"/>
      <c r="H405" s="105"/>
      <c r="M405" s="24"/>
      <c r="N405" s="24"/>
      <c r="O405" s="22"/>
      <c r="P405" s="22"/>
      <c r="Q405" s="24"/>
      <c r="R405" s="24"/>
      <c r="S405"/>
    </row>
    <row r="406" spans="1:21" ht="15.75" thickBot="1" x14ac:dyDescent="0.3">
      <c r="A406" s="38" t="s">
        <v>321</v>
      </c>
      <c r="B406" s="60">
        <f>F406-G406</f>
        <v>0</v>
      </c>
      <c r="C406" s="55"/>
      <c r="D406" s="49">
        <f>B406*C406/100</f>
        <v>0</v>
      </c>
      <c r="E406" s="49">
        <f>Parametrit!$B$4-2025</f>
        <v>-1</v>
      </c>
      <c r="F406" s="55"/>
      <c r="G406" s="55"/>
      <c r="H406" s="104" t="str">
        <f>IF('Investoinnit ennen 2024'!G406&gt;0,'Investoinnit ennen 2024'!G406,"")</f>
        <v/>
      </c>
      <c r="I406" s="57">
        <f>IF(N406="",(D406*(M406+O406))/1000,(D406*(N406+P406))/1000)</f>
        <v>0</v>
      </c>
      <c r="J406" s="49">
        <f>IF(D406=0,0,I406*(1-E406/H406))</f>
        <v>0</v>
      </c>
      <c r="K406" s="49">
        <f>IF(I406=0,0,I406/H406)</f>
        <v>0</v>
      </c>
      <c r="L406" s="49">
        <f>IF(N406="",(F406*(C406/100)*(M406+O406))/1000,(F406*(C406/100)*(N406+P406)/1000))</f>
        <v>0</v>
      </c>
      <c r="M406" s="50" cm="1">
        <f t="array" ref="M406">ROUND('Investoinnit ennen 2024'!K406*(Parametrit!$B$9/Parametrit!$B$7),_xlfn.IFS('2024'!U406=100,-2,'2024'!U406=10,-1))</f>
        <v>0</v>
      </c>
      <c r="N406" s="50"/>
      <c r="O406" s="49"/>
      <c r="P406" s="49"/>
      <c r="Q406" s="52">
        <v>20</v>
      </c>
      <c r="R406" s="52">
        <v>30</v>
      </c>
      <c r="S406" s="31" t="str">
        <f>IF(AND(B406&gt;0,C406=""),"Ilmoita tuella rahoitettu osuus",IF(C406&gt;100,"Tuella rahoitettu osuus ei voi olla yli 100",IF(AND(B406&gt;0,H406=""),"Pitoaika puuttuu",IF(E406&gt;H406,"Keski-ikä ei voi olla suurempi kuin pitoaika",IF(AND(B406&gt;0,E406=""),"Keski-ikä puuttuu",IF(AND(B406&gt;0,OR(H406&lt;Q406,H406&gt;R406)),"Syötetty pitoaika ei ole pitoaikavälin sisällä","OK"))))))</f>
        <v>OK</v>
      </c>
      <c r="U406">
        <v>100</v>
      </c>
    </row>
    <row r="407" spans="1:21" ht="15.75" thickBot="1" x14ac:dyDescent="0.3">
      <c r="A407" s="38" t="s">
        <v>322</v>
      </c>
      <c r="B407" s="60">
        <f>F407-G407</f>
        <v>0</v>
      </c>
      <c r="C407" s="55"/>
      <c r="D407" s="49">
        <f>B407*C407/100</f>
        <v>0</v>
      </c>
      <c r="E407" s="49">
        <f>Parametrit!$B$4-2025</f>
        <v>-1</v>
      </c>
      <c r="F407" s="55"/>
      <c r="G407" s="55"/>
      <c r="H407" s="104" t="str">
        <f>IF('Investoinnit ennen 2024'!G407&gt;0,'Investoinnit ennen 2024'!G407,"")</f>
        <v/>
      </c>
      <c r="I407" s="57">
        <f>IF(N407="",(D407*(M407+O407))/1000,(D407*(N407+P407))/1000)</f>
        <v>0</v>
      </c>
      <c r="J407" s="49">
        <f>IF(D407=0,0,I407*(1-E407/H407))</f>
        <v>0</v>
      </c>
      <c r="K407" s="49">
        <f>IF(I407=0,0,I407/H407)</f>
        <v>0</v>
      </c>
      <c r="L407" s="49">
        <f>IF(N407="",(F407*(C407/100)*(M407+O407))/1000,(F407*(C407/100)*(N407+P407)/1000))</f>
        <v>0</v>
      </c>
      <c r="M407" s="50" cm="1">
        <f t="array" ref="M407">ROUND('Investoinnit ennen 2024'!K407*(Parametrit!$B$9/Parametrit!$B$7),_xlfn.IFS('2024'!U407=100,-2,'2024'!U407=10,-1))</f>
        <v>0</v>
      </c>
      <c r="N407" s="50"/>
      <c r="O407" s="49"/>
      <c r="P407" s="49"/>
      <c r="Q407" s="52">
        <v>20</v>
      </c>
      <c r="R407" s="52">
        <v>30</v>
      </c>
      <c r="S407" s="31" t="str">
        <f>IF(AND(B407&gt;0,C407=""),"Ilmoita tuella rahoitettu osuus",IF(C407&gt;100,"Tuella rahoitettu osuus ei voi olla yli 100",IF(AND(B407&gt;0,H407=""),"Pitoaika puuttuu",IF(E407&gt;H407,"Keski-ikä ei voi olla suurempi kuin pitoaika",IF(AND(B407&gt;0,E407=""),"Keski-ikä puuttuu",IF(AND(B407&gt;0,OR(H407&lt;Q407,H407&gt;R407)),"Syötetty pitoaika ei ole pitoaikavälin sisällä","OK"))))))</f>
        <v>OK</v>
      </c>
      <c r="U407">
        <v>100</v>
      </c>
    </row>
    <row r="408" spans="1:21" ht="15.75" thickBot="1" x14ac:dyDescent="0.3">
      <c r="A408" s="38" t="s">
        <v>323</v>
      </c>
      <c r="B408" s="60">
        <f>F408-G408</f>
        <v>0</v>
      </c>
      <c r="C408" s="55"/>
      <c r="D408" s="49">
        <f>B408*C408/100</f>
        <v>0</v>
      </c>
      <c r="E408" s="49">
        <f>Parametrit!$B$4-2025</f>
        <v>-1</v>
      </c>
      <c r="F408" s="55"/>
      <c r="G408" s="55"/>
      <c r="H408" s="104" t="str">
        <f>IF('Investoinnit ennen 2024'!G408&gt;0,'Investoinnit ennen 2024'!G408,"")</f>
        <v/>
      </c>
      <c r="I408" s="57">
        <f>IF(N408="",(D408*(M408+O408))/1000,(D408*(N408+P408))/1000)</f>
        <v>0</v>
      </c>
      <c r="J408" s="49">
        <f>IF(D408=0,0,I408*(1-E408/H408))</f>
        <v>0</v>
      </c>
      <c r="K408" s="49">
        <f>IF(I408=0,0,I408/H408)</f>
        <v>0</v>
      </c>
      <c r="L408" s="49">
        <f>IF(N408="",(F408*(C408/100)*(M408+O408))/1000,(F408*(C408/100)*(N408+P408)/1000))</f>
        <v>0</v>
      </c>
      <c r="M408" s="50" cm="1">
        <f t="array" ref="M408">ROUND('Investoinnit ennen 2024'!K408*(Parametrit!$B$9/Parametrit!$B$7),_xlfn.IFS('2024'!U408=100,-2,'2024'!U408=10,-1))</f>
        <v>0</v>
      </c>
      <c r="N408" s="50"/>
      <c r="O408" s="49"/>
      <c r="P408" s="49"/>
      <c r="Q408" s="52">
        <v>20</v>
      </c>
      <c r="R408" s="52">
        <v>30</v>
      </c>
      <c r="S408" s="31" t="str">
        <f>IF(AND(B408&gt;0,C408=""),"Ilmoita tuella rahoitettu osuus",IF(C408&gt;100,"Tuella rahoitettu osuus ei voi olla yli 100",IF(AND(B408&gt;0,H408=""),"Pitoaika puuttuu",IF(E408&gt;H408,"Keski-ikä ei voi olla suurempi kuin pitoaika",IF(AND(B408&gt;0,E408=""),"Keski-ikä puuttuu",IF(AND(B408&gt;0,OR(H408&lt;Q408,H408&gt;R408)),"Syötetty pitoaika ei ole pitoaikavälin sisällä","OK"))))))</f>
        <v>OK</v>
      </c>
      <c r="U408">
        <v>100</v>
      </c>
    </row>
    <row r="409" spans="1:21" ht="15.75" thickBot="1" x14ac:dyDescent="0.3">
      <c r="A409" s="6" t="s">
        <v>331</v>
      </c>
      <c r="B409" s="30"/>
      <c r="C409" s="101"/>
      <c r="D409" s="32"/>
      <c r="E409" s="32"/>
      <c r="F409" s="101"/>
      <c r="G409" s="101"/>
      <c r="H409" s="105"/>
      <c r="I409" s="32"/>
      <c r="J409" s="32"/>
      <c r="K409" s="32"/>
      <c r="L409" s="32"/>
      <c r="M409" s="24"/>
      <c r="N409" s="24"/>
      <c r="O409" s="22"/>
      <c r="P409" s="22"/>
      <c r="Q409" s="24"/>
      <c r="R409" s="24"/>
      <c r="S409"/>
    </row>
    <row r="410" spans="1:21" ht="15.75" thickBot="1" x14ac:dyDescent="0.3">
      <c r="A410" s="38" t="s">
        <v>332</v>
      </c>
      <c r="B410" s="60">
        <f>F410-G410</f>
        <v>0</v>
      </c>
      <c r="C410" s="55"/>
      <c r="D410" s="49">
        <f>B410*C410/100</f>
        <v>0</v>
      </c>
      <c r="E410" s="49">
        <f>Parametrit!$B$4-2025</f>
        <v>-1</v>
      </c>
      <c r="F410" s="55"/>
      <c r="G410" s="55"/>
      <c r="H410" s="104" t="str">
        <f>IF('Investoinnit ennen 2024'!G410&gt;0,'Investoinnit ennen 2024'!G410,"")</f>
        <v/>
      </c>
      <c r="I410" s="57">
        <f>IF(N410="",(D410*(M410+O410))/1000,(D410*(N410+P410))/1000)</f>
        <v>0</v>
      </c>
      <c r="J410" s="49">
        <f>IF(D410=0,0,I410*(1-E410/H410))</f>
        <v>0</v>
      </c>
      <c r="K410" s="49">
        <f>IF(I410=0,0,I410/H410)</f>
        <v>0</v>
      </c>
      <c r="L410" s="49">
        <f>IF(N410="",(F410*(C410/100)*(M410+O410))/1000,(F410*(C410/100)*(N410+P410)/1000))</f>
        <v>0</v>
      </c>
      <c r="M410" s="50" cm="1">
        <f t="array" ref="M410">ROUND('Investoinnit ennen 2024'!K410*(Parametrit!$B$9/Parametrit!$B$7),_xlfn.IFS('2024'!U410=100,-2,'2024'!U410=10,-1))</f>
        <v>0</v>
      </c>
      <c r="N410" s="50"/>
      <c r="O410" s="49"/>
      <c r="P410" s="49"/>
      <c r="Q410" s="52">
        <v>20</v>
      </c>
      <c r="R410" s="52">
        <v>30</v>
      </c>
      <c r="S410" s="31" t="str">
        <f>IF(AND(B410&gt;0,C410=""),"Ilmoita tuella rahoitettu osuus",IF(C410&gt;100,"Tuella rahoitettu osuus ei voi olla yli 100",IF(AND(B410&gt;0,H410=""),"Pitoaika puuttuu",IF(E410&gt;H410,"Keski-ikä ei voi olla suurempi kuin pitoaika",IF(AND(B410&gt;0,E410=""),"Keski-ikä puuttuu",IF(AND(B410&gt;0,OR(H410&lt;Q410,H410&gt;R410)),"Syötetty pitoaika ei ole pitoaikavälin sisällä","OK"))))))</f>
        <v>OK</v>
      </c>
      <c r="U410">
        <v>100</v>
      </c>
    </row>
    <row r="411" spans="1:21" ht="15.75" thickBot="1" x14ac:dyDescent="0.3">
      <c r="A411" s="38" t="s">
        <v>333</v>
      </c>
      <c r="B411" s="60">
        <f>F411-G411</f>
        <v>0</v>
      </c>
      <c r="C411" s="55"/>
      <c r="D411" s="49">
        <f>B411*C411/100</f>
        <v>0</v>
      </c>
      <c r="E411" s="49">
        <f>Parametrit!$B$4-2025</f>
        <v>-1</v>
      </c>
      <c r="F411" s="55"/>
      <c r="G411" s="55"/>
      <c r="H411" s="104" t="str">
        <f>IF('Investoinnit ennen 2024'!G411&gt;0,'Investoinnit ennen 2024'!G411,"")</f>
        <v/>
      </c>
      <c r="I411" s="57">
        <f>IF(N411="",(D411*(M411+O411))/1000,(D411*(N411+P411))/1000)</f>
        <v>0</v>
      </c>
      <c r="J411" s="49">
        <f>IF(D411=0,0,I411*(1-E411/H411))</f>
        <v>0</v>
      </c>
      <c r="K411" s="49">
        <f>IF(I411=0,0,I411/H411)</f>
        <v>0</v>
      </c>
      <c r="L411" s="49">
        <f>IF(N411="",(F411*(C411/100)*(M411+O411))/1000,(F411*(C411/100)*(N411+P411)/1000))</f>
        <v>0</v>
      </c>
      <c r="M411" s="50" cm="1">
        <f t="array" ref="M411">ROUND('Investoinnit ennen 2024'!K411*(Parametrit!$B$9/Parametrit!$B$7),_xlfn.IFS('2024'!U411=100,-2,'2024'!U411=10,-1))</f>
        <v>0</v>
      </c>
      <c r="N411" s="50"/>
      <c r="O411" s="49"/>
      <c r="P411" s="49"/>
      <c r="Q411" s="52">
        <v>20</v>
      </c>
      <c r="R411" s="52">
        <v>30</v>
      </c>
      <c r="S411" s="31" t="str">
        <f>IF(AND(B411&gt;0,C411=""),"Ilmoita tuella rahoitettu osuus",IF(C411&gt;100,"Tuella rahoitettu osuus ei voi olla yli 100",IF(AND(B411&gt;0,H411=""),"Pitoaika puuttuu",IF(E411&gt;H411,"Keski-ikä ei voi olla suurempi kuin pitoaika",IF(AND(B411&gt;0,E411=""),"Keski-ikä puuttuu",IF(AND(B411&gt;0,OR(H411&lt;Q411,H411&gt;R411)),"Syötetty pitoaika ei ole pitoaikavälin sisällä","OK"))))))</f>
        <v>OK</v>
      </c>
      <c r="U411">
        <v>100</v>
      </c>
    </row>
    <row r="412" spans="1:21" ht="15.75" thickBot="1" x14ac:dyDescent="0.3">
      <c r="A412" s="38" t="s">
        <v>334</v>
      </c>
      <c r="B412" s="60">
        <f>F412-G412</f>
        <v>0</v>
      </c>
      <c r="C412" s="55"/>
      <c r="D412" s="49">
        <f>B412*C412/100</f>
        <v>0</v>
      </c>
      <c r="E412" s="49">
        <f>Parametrit!$B$4-2025</f>
        <v>-1</v>
      </c>
      <c r="F412" s="55"/>
      <c r="G412" s="55"/>
      <c r="H412" s="104" t="str">
        <f>IF('Investoinnit ennen 2024'!G412&gt;0,'Investoinnit ennen 2024'!G412,"")</f>
        <v/>
      </c>
      <c r="I412" s="57">
        <f>IF(N412="",(D412*(M412+O412))/1000,(D412*(N412+P412))/1000)</f>
        <v>0</v>
      </c>
      <c r="J412" s="49">
        <f>IF(D412=0,0,I412*(1-E412/H412))</f>
        <v>0</v>
      </c>
      <c r="K412" s="49">
        <f>IF(I412=0,0,I412/H412)</f>
        <v>0</v>
      </c>
      <c r="L412" s="49">
        <f>IF(N412="",(F412*(C412/100)*(M412+O412))/1000,(F412*(C412/100)*(N412+P412)/1000))</f>
        <v>0</v>
      </c>
      <c r="M412" s="50" cm="1">
        <f t="array" ref="M412">ROUND('Investoinnit ennen 2024'!K412*(Parametrit!$B$9/Parametrit!$B$7),_xlfn.IFS('2024'!U412=100,-2,'2024'!U412=10,-1))</f>
        <v>0</v>
      </c>
      <c r="N412" s="50"/>
      <c r="O412" s="49"/>
      <c r="P412" s="49"/>
      <c r="Q412" s="52">
        <v>20</v>
      </c>
      <c r="R412" s="52">
        <v>30</v>
      </c>
      <c r="S412" s="31" t="str">
        <f>IF(AND(B412&gt;0,C412=""),"Ilmoita tuella rahoitettu osuus",IF(C412&gt;100,"Tuella rahoitettu osuus ei voi olla yli 100",IF(AND(B412&gt;0,H412=""),"Pitoaika puuttuu",IF(E412&gt;H412,"Keski-ikä ei voi olla suurempi kuin pitoaika",IF(AND(B412&gt;0,E412=""),"Keski-ikä puuttuu",IF(AND(B412&gt;0,OR(H412&lt;Q412,H412&gt;R412)),"Syötetty pitoaika ei ole pitoaikavälin sisällä","OK"))))))</f>
        <v>OK</v>
      </c>
      <c r="U412">
        <v>100</v>
      </c>
    </row>
    <row r="413" spans="1:21" ht="15.75" thickBot="1" x14ac:dyDescent="0.3">
      <c r="A413" s="10" t="s">
        <v>335</v>
      </c>
      <c r="B413" s="30"/>
      <c r="C413" s="101"/>
      <c r="D413" s="32"/>
      <c r="E413" s="32"/>
      <c r="F413" s="101"/>
      <c r="G413" s="101"/>
      <c r="H413" s="105"/>
      <c r="I413" s="32"/>
      <c r="J413" s="32"/>
      <c r="K413" s="32"/>
      <c r="L413" s="32"/>
      <c r="M413" s="23"/>
      <c r="N413" s="23"/>
      <c r="O413" s="22"/>
      <c r="P413" s="22"/>
      <c r="Q413" s="23"/>
      <c r="R413" s="23"/>
      <c r="S413"/>
    </row>
    <row r="414" spans="1:21" ht="15.75" thickBot="1" x14ac:dyDescent="0.3">
      <c r="A414" s="6" t="s">
        <v>336</v>
      </c>
      <c r="B414" s="30"/>
      <c r="C414" s="101"/>
      <c r="D414" s="32"/>
      <c r="E414" s="32"/>
      <c r="F414" s="101"/>
      <c r="G414" s="101"/>
      <c r="H414" s="105"/>
      <c r="I414" s="32"/>
      <c r="J414" s="32"/>
      <c r="K414" s="32"/>
      <c r="L414" s="32"/>
      <c r="M414" s="24"/>
      <c r="N414" s="24"/>
      <c r="O414" s="22"/>
      <c r="P414" s="22"/>
      <c r="Q414" s="24"/>
      <c r="R414" s="24"/>
      <c r="S414"/>
    </row>
    <row r="415" spans="1:21" ht="15.75" thickBot="1" x14ac:dyDescent="0.3">
      <c r="A415" s="40" t="s">
        <v>310</v>
      </c>
      <c r="B415" s="60">
        <f t="shared" ref="B415:B421" si="182">F415-G415</f>
        <v>0</v>
      </c>
      <c r="C415" s="55"/>
      <c r="D415" s="49">
        <f t="shared" ref="D415:D421" si="183">B415*C415/100</f>
        <v>0</v>
      </c>
      <c r="E415" s="49">
        <f>Parametrit!$B$4-2025</f>
        <v>-1</v>
      </c>
      <c r="F415" s="55"/>
      <c r="G415" s="55"/>
      <c r="H415" s="104" t="str">
        <f>IF('Investoinnit ennen 2024'!G415&gt;0,'Investoinnit ennen 2024'!G415,"")</f>
        <v/>
      </c>
      <c r="I415" s="57">
        <f t="shared" ref="I415:I421" si="184">IF(N415="",(D415*(M415+O415))/1000,(D415*(N415+P415))/1000)</f>
        <v>0</v>
      </c>
      <c r="J415" s="49">
        <f t="shared" ref="J415:J421" si="185">IF(D415=0,0,I415*(1-E415/H415))</f>
        <v>0</v>
      </c>
      <c r="K415" s="49">
        <f t="shared" ref="K415:K421" si="186">IF(I415=0,0,I415/H415)</f>
        <v>0</v>
      </c>
      <c r="L415" s="49">
        <f t="shared" ref="L415:L421" si="187">IF(N415="",(F415*(C415/100)*(M415+O415))/1000,(F415*(C415/100)*(N415+P415)/1000))</f>
        <v>0</v>
      </c>
      <c r="M415" s="50" cm="1">
        <f t="array" ref="M415">ROUND('Investoinnit ennen 2024'!K415*(Parametrit!$B$9/Parametrit!$B$7),_xlfn.IFS('2024'!U415=100,-2,'2024'!U415=10,-1))</f>
        <v>0</v>
      </c>
      <c r="N415" s="50"/>
      <c r="O415" s="49"/>
      <c r="P415" s="49"/>
      <c r="Q415" s="52">
        <v>40</v>
      </c>
      <c r="R415" s="52">
        <v>50</v>
      </c>
      <c r="S415" s="31" t="str">
        <f t="shared" ref="S415:S421" si="188">IF(AND(B415&gt;0,C415=""),"Ilmoita tuella rahoitettu osuus",IF(C415&gt;100,"Tuella rahoitettu osuus ei voi olla yli 100",IF(AND(B415&gt;0,H415=""),"Pitoaika puuttuu",IF(E415&gt;H415,"Keski-ikä ei voi olla suurempi kuin pitoaika",IF(AND(B415&gt;0,E415=""),"Keski-ikä puuttuu",IF(AND(B415&gt;0,OR(H415&lt;Q415,H415&gt;R415)),"Syötetty pitoaika ei ole pitoaikavälin sisällä","OK"))))))</f>
        <v>OK</v>
      </c>
      <c r="U415">
        <v>100</v>
      </c>
    </row>
    <row r="416" spans="1:21" ht="15.75" thickBot="1" x14ac:dyDescent="0.3">
      <c r="A416" s="41" t="s">
        <v>311</v>
      </c>
      <c r="B416" s="60">
        <f t="shared" si="182"/>
        <v>0</v>
      </c>
      <c r="C416" s="55"/>
      <c r="D416" s="49">
        <f t="shared" si="183"/>
        <v>0</v>
      </c>
      <c r="E416" s="49">
        <f>Parametrit!$B$4-2025</f>
        <v>-1</v>
      </c>
      <c r="F416" s="55"/>
      <c r="G416" s="55"/>
      <c r="H416" s="104" t="str">
        <f>IF('Investoinnit ennen 2024'!G416&gt;0,'Investoinnit ennen 2024'!G416,"")</f>
        <v/>
      </c>
      <c r="I416" s="57">
        <f t="shared" si="184"/>
        <v>0</v>
      </c>
      <c r="J416" s="49">
        <f t="shared" si="185"/>
        <v>0</v>
      </c>
      <c r="K416" s="49">
        <f t="shared" si="186"/>
        <v>0</v>
      </c>
      <c r="L416" s="49">
        <f t="shared" si="187"/>
        <v>0</v>
      </c>
      <c r="M416" s="50" cm="1">
        <f t="array" ref="M416">ROUND('Investoinnit ennen 2024'!K416*(Parametrit!$B$9/Parametrit!$B$7),_xlfn.IFS('2024'!U416=100,-2,'2024'!U416=10,-1))</f>
        <v>0</v>
      </c>
      <c r="N416" s="50"/>
      <c r="O416" s="49"/>
      <c r="P416" s="49"/>
      <c r="Q416" s="52">
        <v>40</v>
      </c>
      <c r="R416" s="52">
        <v>50</v>
      </c>
      <c r="S416" s="31" t="str">
        <f t="shared" si="188"/>
        <v>OK</v>
      </c>
      <c r="U416">
        <v>100</v>
      </c>
    </row>
    <row r="417" spans="1:21" ht="15.75" thickBot="1" x14ac:dyDescent="0.3">
      <c r="A417" s="41" t="s">
        <v>312</v>
      </c>
      <c r="B417" s="60">
        <f t="shared" si="182"/>
        <v>0</v>
      </c>
      <c r="C417" s="55"/>
      <c r="D417" s="49">
        <f t="shared" si="183"/>
        <v>0</v>
      </c>
      <c r="E417" s="49">
        <f>Parametrit!$B$4-2025</f>
        <v>-1</v>
      </c>
      <c r="F417" s="55"/>
      <c r="G417" s="55"/>
      <c r="H417" s="104" t="str">
        <f>IF('Investoinnit ennen 2024'!G417&gt;0,'Investoinnit ennen 2024'!G417,"")</f>
        <v/>
      </c>
      <c r="I417" s="57">
        <f t="shared" si="184"/>
        <v>0</v>
      </c>
      <c r="J417" s="49">
        <f t="shared" si="185"/>
        <v>0</v>
      </c>
      <c r="K417" s="49">
        <f t="shared" si="186"/>
        <v>0</v>
      </c>
      <c r="L417" s="49">
        <f t="shared" si="187"/>
        <v>0</v>
      </c>
      <c r="M417" s="50" cm="1">
        <f t="array" ref="M417">ROUND('Investoinnit ennen 2024'!K417*(Parametrit!$B$9/Parametrit!$B$7),_xlfn.IFS('2024'!U417=100,-2,'2024'!U417=10,-1))</f>
        <v>0</v>
      </c>
      <c r="N417" s="50"/>
      <c r="O417" s="49"/>
      <c r="P417" s="49"/>
      <c r="Q417" s="52">
        <v>40</v>
      </c>
      <c r="R417" s="52">
        <v>50</v>
      </c>
      <c r="S417" s="31" t="str">
        <f t="shared" si="188"/>
        <v>OK</v>
      </c>
      <c r="U417">
        <v>100</v>
      </c>
    </row>
    <row r="418" spans="1:21" ht="15.75" thickBot="1" x14ac:dyDescent="0.3">
      <c r="A418" s="41" t="s">
        <v>313</v>
      </c>
      <c r="B418" s="60">
        <f t="shared" si="182"/>
        <v>0</v>
      </c>
      <c r="C418" s="55"/>
      <c r="D418" s="49">
        <f t="shared" si="183"/>
        <v>0</v>
      </c>
      <c r="E418" s="49">
        <f>Parametrit!$B$4-2025</f>
        <v>-1</v>
      </c>
      <c r="F418" s="55"/>
      <c r="G418" s="55"/>
      <c r="H418" s="104" t="str">
        <f>IF('Investoinnit ennen 2024'!G418&gt;0,'Investoinnit ennen 2024'!G418,"")</f>
        <v/>
      </c>
      <c r="I418" s="57">
        <f t="shared" si="184"/>
        <v>0</v>
      </c>
      <c r="J418" s="49">
        <f t="shared" si="185"/>
        <v>0</v>
      </c>
      <c r="K418" s="49">
        <f t="shared" si="186"/>
        <v>0</v>
      </c>
      <c r="L418" s="49">
        <f t="shared" si="187"/>
        <v>0</v>
      </c>
      <c r="M418" s="50" cm="1">
        <f t="array" ref="M418">ROUND('Investoinnit ennen 2024'!K418*(Parametrit!$B$9/Parametrit!$B$7),_xlfn.IFS('2024'!U418=100,-2,'2024'!U418=10,-1))</f>
        <v>0</v>
      </c>
      <c r="N418" s="50"/>
      <c r="O418" s="49"/>
      <c r="P418" s="49"/>
      <c r="Q418" s="52">
        <v>40</v>
      </c>
      <c r="R418" s="52">
        <v>50</v>
      </c>
      <c r="S418" s="31" t="str">
        <f t="shared" si="188"/>
        <v>OK</v>
      </c>
      <c r="U418">
        <v>100</v>
      </c>
    </row>
    <row r="419" spans="1:21" ht="15.75" thickBot="1" x14ac:dyDescent="0.3">
      <c r="A419" s="42" t="s">
        <v>314</v>
      </c>
      <c r="B419" s="60">
        <f t="shared" si="182"/>
        <v>0</v>
      </c>
      <c r="C419" s="55"/>
      <c r="D419" s="49">
        <f t="shared" si="183"/>
        <v>0</v>
      </c>
      <c r="E419" s="49">
        <f>Parametrit!$B$4-2025</f>
        <v>-1</v>
      </c>
      <c r="F419" s="55"/>
      <c r="G419" s="55"/>
      <c r="H419" s="104" t="str">
        <f>IF('Investoinnit ennen 2024'!G419&gt;0,'Investoinnit ennen 2024'!G419,"")</f>
        <v/>
      </c>
      <c r="I419" s="57">
        <f t="shared" si="184"/>
        <v>0</v>
      </c>
      <c r="J419" s="49">
        <f t="shared" si="185"/>
        <v>0</v>
      </c>
      <c r="K419" s="49">
        <f t="shared" si="186"/>
        <v>0</v>
      </c>
      <c r="L419" s="49">
        <f t="shared" si="187"/>
        <v>0</v>
      </c>
      <c r="M419" s="50" cm="1">
        <f t="array" ref="M419">ROUND('Investoinnit ennen 2024'!K419*(Parametrit!$B$9/Parametrit!$B$7),_xlfn.IFS('2024'!U419=100,-2,'2024'!U419=10,-1))</f>
        <v>0</v>
      </c>
      <c r="N419" s="50"/>
      <c r="O419" s="49"/>
      <c r="P419" s="49"/>
      <c r="Q419" s="52">
        <v>40</v>
      </c>
      <c r="R419" s="52">
        <v>50</v>
      </c>
      <c r="S419" s="31" t="str">
        <f t="shared" si="188"/>
        <v>OK</v>
      </c>
      <c r="U419">
        <v>100</v>
      </c>
    </row>
    <row r="420" spans="1:21" ht="15.75" thickBot="1" x14ac:dyDescent="0.3">
      <c r="A420" s="38" t="s">
        <v>315</v>
      </c>
      <c r="B420" s="60">
        <f t="shared" si="182"/>
        <v>0</v>
      </c>
      <c r="C420" s="55"/>
      <c r="D420" s="49">
        <f t="shared" si="183"/>
        <v>0</v>
      </c>
      <c r="E420" s="49">
        <f>Parametrit!$B$4-2025</f>
        <v>-1</v>
      </c>
      <c r="F420" s="55"/>
      <c r="G420" s="55"/>
      <c r="H420" s="104" t="str">
        <f>IF('Investoinnit ennen 2024'!G420&gt;0,'Investoinnit ennen 2024'!G420,"")</f>
        <v/>
      </c>
      <c r="I420" s="57">
        <f t="shared" si="184"/>
        <v>0</v>
      </c>
      <c r="J420" s="49">
        <f t="shared" si="185"/>
        <v>0</v>
      </c>
      <c r="K420" s="49">
        <f t="shared" si="186"/>
        <v>0</v>
      </c>
      <c r="L420" s="49">
        <f t="shared" si="187"/>
        <v>0</v>
      </c>
      <c r="M420" s="50" cm="1">
        <f t="array" ref="M420">ROUND('Investoinnit ennen 2024'!K420*(Parametrit!$B$9/Parametrit!$B$7),_xlfn.IFS('2024'!U420=100,-2,'2024'!U420=10,-1))</f>
        <v>0</v>
      </c>
      <c r="N420" s="50"/>
      <c r="O420" s="49"/>
      <c r="P420" s="49"/>
      <c r="Q420" s="52">
        <v>40</v>
      </c>
      <c r="R420" s="52">
        <v>50</v>
      </c>
      <c r="S420" s="31" t="str">
        <f t="shared" si="188"/>
        <v>OK</v>
      </c>
      <c r="U420">
        <v>100</v>
      </c>
    </row>
    <row r="421" spans="1:21" ht="15.75" thickBot="1" x14ac:dyDescent="0.3">
      <c r="A421" s="38" t="s">
        <v>316</v>
      </c>
      <c r="B421" s="60">
        <f t="shared" si="182"/>
        <v>0</v>
      </c>
      <c r="C421" s="55"/>
      <c r="D421" s="49">
        <f t="shared" si="183"/>
        <v>0</v>
      </c>
      <c r="E421" s="49">
        <f>Parametrit!$B$4-2025</f>
        <v>-1</v>
      </c>
      <c r="F421" s="55"/>
      <c r="G421" s="55"/>
      <c r="H421" s="104" t="str">
        <f>IF('Investoinnit ennen 2024'!G421&gt;0,'Investoinnit ennen 2024'!G421,"")</f>
        <v/>
      </c>
      <c r="I421" s="57">
        <f t="shared" si="184"/>
        <v>0</v>
      </c>
      <c r="J421" s="49">
        <f t="shared" si="185"/>
        <v>0</v>
      </c>
      <c r="K421" s="49">
        <f t="shared" si="186"/>
        <v>0</v>
      </c>
      <c r="L421" s="49">
        <f t="shared" si="187"/>
        <v>0</v>
      </c>
      <c r="M421" s="50" cm="1">
        <f t="array" ref="M421">ROUND('Investoinnit ennen 2024'!K421*(Parametrit!$B$9/Parametrit!$B$7),_xlfn.IFS('2024'!U421=100,-2,'2024'!U421=10,-1))</f>
        <v>0</v>
      </c>
      <c r="N421" s="50"/>
      <c r="O421" s="49"/>
      <c r="P421" s="49"/>
      <c r="Q421" s="52">
        <v>40</v>
      </c>
      <c r="R421" s="52">
        <v>50</v>
      </c>
      <c r="S421" s="31" t="str">
        <f t="shared" si="188"/>
        <v>OK</v>
      </c>
      <c r="U421">
        <v>100</v>
      </c>
    </row>
    <row r="422" spans="1:21" ht="15.75" thickBot="1" x14ac:dyDescent="0.3">
      <c r="A422" s="6" t="s">
        <v>320</v>
      </c>
      <c r="B422" s="30"/>
      <c r="C422" s="101"/>
      <c r="D422" s="32"/>
      <c r="E422" s="32"/>
      <c r="F422" s="101"/>
      <c r="G422" s="101"/>
      <c r="H422" s="105"/>
      <c r="M422" s="24"/>
      <c r="N422" s="24"/>
      <c r="O422" s="22"/>
      <c r="P422" s="22"/>
      <c r="Q422" s="24"/>
      <c r="R422" s="24"/>
      <c r="S422"/>
    </row>
    <row r="423" spans="1:21" ht="15.75" thickBot="1" x14ac:dyDescent="0.3">
      <c r="A423" s="38" t="s">
        <v>321</v>
      </c>
      <c r="B423" s="60">
        <f>F423-G423</f>
        <v>0</v>
      </c>
      <c r="C423" s="55"/>
      <c r="D423" s="49">
        <f>B423*C423/100</f>
        <v>0</v>
      </c>
      <c r="E423" s="49">
        <f>Parametrit!$B$4-2025</f>
        <v>-1</v>
      </c>
      <c r="F423" s="55"/>
      <c r="G423" s="55"/>
      <c r="H423" s="104" t="str">
        <f>IF('Investoinnit ennen 2024'!G423&gt;0,'Investoinnit ennen 2024'!G423,"")</f>
        <v/>
      </c>
      <c r="I423" s="57">
        <f>IF(N423="",(D423*(M423+O423))/1000,(D423*(N423+P423))/1000)</f>
        <v>0</v>
      </c>
      <c r="J423" s="49">
        <f>IF(D423=0,0,I423*(1-E423/H423))</f>
        <v>0</v>
      </c>
      <c r="K423" s="49">
        <f>IF(I423=0,0,I423/H423)</f>
        <v>0</v>
      </c>
      <c r="L423" s="49">
        <f>IF(N423="",(F423*(C423/100)*(M423+O423))/1000,(F423*(C423/100)*(N423+P423)/1000))</f>
        <v>0</v>
      </c>
      <c r="M423" s="50" cm="1">
        <f t="array" ref="M423">ROUND('Investoinnit ennen 2024'!K423*(Parametrit!$B$9/Parametrit!$B$7),_xlfn.IFS('2024'!U423=100,-2,'2024'!U423=10,-1))</f>
        <v>0</v>
      </c>
      <c r="N423" s="50"/>
      <c r="O423" s="49"/>
      <c r="P423" s="49"/>
      <c r="Q423" s="52">
        <v>20</v>
      </c>
      <c r="R423" s="52">
        <v>30</v>
      </c>
      <c r="S423" s="31" t="str">
        <f>IF(AND(B423&gt;0,C423=""),"Ilmoita tuella rahoitettu osuus",IF(C423&gt;100,"Tuella rahoitettu osuus ei voi olla yli 100",IF(AND(B423&gt;0,H423=""),"Pitoaika puuttuu",IF(E423&gt;H423,"Keski-ikä ei voi olla suurempi kuin pitoaika",IF(AND(B423&gt;0,E423=""),"Keski-ikä puuttuu",IF(AND(B423&gt;0,OR(H423&lt;Q423,H423&gt;R423)),"Syötetty pitoaika ei ole pitoaikavälin sisällä","OK"))))))</f>
        <v>OK</v>
      </c>
      <c r="U423">
        <v>100</v>
      </c>
    </row>
    <row r="424" spans="1:21" ht="15.75" thickBot="1" x14ac:dyDescent="0.3">
      <c r="A424" s="38" t="s">
        <v>322</v>
      </c>
      <c r="B424" s="60">
        <f>F424-G424</f>
        <v>0</v>
      </c>
      <c r="C424" s="55"/>
      <c r="D424" s="49">
        <f>B424*C424/100</f>
        <v>0</v>
      </c>
      <c r="E424" s="49">
        <f>Parametrit!$B$4-2025</f>
        <v>-1</v>
      </c>
      <c r="F424" s="55"/>
      <c r="G424" s="55"/>
      <c r="H424" s="104" t="str">
        <f>IF('Investoinnit ennen 2024'!G424&gt;0,'Investoinnit ennen 2024'!G424,"")</f>
        <v/>
      </c>
      <c r="I424" s="57">
        <f>IF(N424="",(D424*(M424+O424))/1000,(D424*(N424+P424))/1000)</f>
        <v>0</v>
      </c>
      <c r="J424" s="49">
        <f>IF(D424=0,0,I424*(1-E424/H424))</f>
        <v>0</v>
      </c>
      <c r="K424" s="49">
        <f>IF(I424=0,0,I424/H424)</f>
        <v>0</v>
      </c>
      <c r="L424" s="49">
        <f>IF(N424="",(F424*(C424/100)*(M424+O424))/1000,(F424*(C424/100)*(N424+P424)/1000))</f>
        <v>0</v>
      </c>
      <c r="M424" s="50" cm="1">
        <f t="array" ref="M424">ROUND('Investoinnit ennen 2024'!K424*(Parametrit!$B$9/Parametrit!$B$7),_xlfn.IFS('2024'!U424=100,-2,'2024'!U424=10,-1))</f>
        <v>0</v>
      </c>
      <c r="N424" s="50"/>
      <c r="O424" s="49"/>
      <c r="P424" s="49"/>
      <c r="Q424" s="52">
        <v>20</v>
      </c>
      <c r="R424" s="52">
        <v>30</v>
      </c>
      <c r="S424" s="31" t="str">
        <f>IF(AND(B424&gt;0,C424=""),"Ilmoita tuella rahoitettu osuus",IF(C424&gt;100,"Tuella rahoitettu osuus ei voi olla yli 100",IF(AND(B424&gt;0,H424=""),"Pitoaika puuttuu",IF(E424&gt;H424,"Keski-ikä ei voi olla suurempi kuin pitoaika",IF(AND(B424&gt;0,E424=""),"Keski-ikä puuttuu",IF(AND(B424&gt;0,OR(H424&lt;Q424,H424&gt;R424)),"Syötetty pitoaika ei ole pitoaikavälin sisällä","OK"))))))</f>
        <v>OK</v>
      </c>
      <c r="U424">
        <v>100</v>
      </c>
    </row>
    <row r="425" spans="1:21" ht="15.75" thickBot="1" x14ac:dyDescent="0.3">
      <c r="A425" s="38" t="s">
        <v>323</v>
      </c>
      <c r="B425" s="60">
        <f>F425-G425</f>
        <v>0</v>
      </c>
      <c r="C425" s="55"/>
      <c r="D425" s="49">
        <f>B425*C425/100</f>
        <v>0</v>
      </c>
      <c r="E425" s="49">
        <f>Parametrit!$B$4-2025</f>
        <v>-1</v>
      </c>
      <c r="F425" s="55"/>
      <c r="G425" s="55"/>
      <c r="H425" s="104" t="str">
        <f>IF('Investoinnit ennen 2024'!G425&gt;0,'Investoinnit ennen 2024'!G425,"")</f>
        <v/>
      </c>
      <c r="I425" s="57">
        <f>IF(N425="",(D425*(M425+O425))/1000,(D425*(N425+P425))/1000)</f>
        <v>0</v>
      </c>
      <c r="J425" s="49">
        <f>IF(D425=0,0,I425*(1-E425/H425))</f>
        <v>0</v>
      </c>
      <c r="K425" s="49">
        <f>IF(I425=0,0,I425/H425)</f>
        <v>0</v>
      </c>
      <c r="L425" s="49">
        <f>IF(N425="",(F425*(C425/100)*(M425+O425))/1000,(F425*(C425/100)*(N425+P425)/1000))</f>
        <v>0</v>
      </c>
      <c r="M425" s="50" cm="1">
        <f t="array" ref="M425">ROUND('Investoinnit ennen 2024'!K425*(Parametrit!$B$9/Parametrit!$B$7),_xlfn.IFS('2024'!U425=100,-2,'2024'!U425=10,-1))</f>
        <v>0</v>
      </c>
      <c r="N425" s="50"/>
      <c r="O425" s="49"/>
      <c r="P425" s="49"/>
      <c r="Q425" s="52">
        <v>20</v>
      </c>
      <c r="R425" s="52">
        <v>30</v>
      </c>
      <c r="S425" s="31" t="str">
        <f>IF(AND(B425&gt;0,C425=""),"Ilmoita tuella rahoitettu osuus",IF(C425&gt;100,"Tuella rahoitettu osuus ei voi olla yli 100",IF(AND(B425&gt;0,H425=""),"Pitoaika puuttuu",IF(E425&gt;H425,"Keski-ikä ei voi olla suurempi kuin pitoaika",IF(AND(B425&gt;0,E425=""),"Keski-ikä puuttuu",IF(AND(B425&gt;0,OR(H425&lt;Q425,H425&gt;R425)),"Syötetty pitoaika ei ole pitoaikavälin sisällä","OK"))))))</f>
        <v>OK</v>
      </c>
      <c r="U425">
        <v>100</v>
      </c>
    </row>
    <row r="426" spans="1:21" ht="15.75" thickBot="1" x14ac:dyDescent="0.3">
      <c r="A426" s="10" t="s">
        <v>337</v>
      </c>
      <c r="B426" s="30"/>
      <c r="C426" s="101"/>
      <c r="D426" s="32"/>
      <c r="E426" s="32"/>
      <c r="F426" s="101"/>
      <c r="G426" s="101"/>
      <c r="H426" s="105"/>
      <c r="I426" s="32"/>
      <c r="J426" s="32"/>
      <c r="K426" s="32"/>
      <c r="L426" s="32"/>
      <c r="M426" s="23"/>
      <c r="N426" s="23"/>
      <c r="O426" s="22"/>
      <c r="P426" s="22"/>
      <c r="Q426" s="23"/>
      <c r="R426" s="23"/>
      <c r="S426"/>
    </row>
    <row r="427" spans="1:21" ht="15.75" thickBot="1" x14ac:dyDescent="0.3">
      <c r="A427" s="6" t="s">
        <v>338</v>
      </c>
      <c r="B427" s="30"/>
      <c r="C427" s="101"/>
      <c r="D427" s="32"/>
      <c r="E427" s="32"/>
      <c r="F427" s="101"/>
      <c r="G427" s="101"/>
      <c r="H427" s="105"/>
      <c r="M427" s="24"/>
      <c r="N427" s="24"/>
      <c r="O427" s="22"/>
      <c r="P427" s="22"/>
      <c r="Q427" s="24"/>
      <c r="R427" s="24"/>
      <c r="S427"/>
    </row>
    <row r="428" spans="1:21" ht="15.75" thickBot="1" x14ac:dyDescent="0.3">
      <c r="A428" s="40" t="s">
        <v>326</v>
      </c>
      <c r="B428" s="60">
        <f t="shared" ref="B428:B435" si="189">F428-G428</f>
        <v>0</v>
      </c>
      <c r="C428" s="55"/>
      <c r="D428" s="49">
        <f t="shared" ref="D428:D435" si="190">B428*C428/100</f>
        <v>0</v>
      </c>
      <c r="E428" s="49">
        <f>Parametrit!$B$4-2025</f>
        <v>-1</v>
      </c>
      <c r="F428" s="55"/>
      <c r="G428" s="55"/>
      <c r="H428" s="104" t="str">
        <f>IF('Investoinnit ennen 2024'!G428&gt;0,'Investoinnit ennen 2024'!G428,"")</f>
        <v/>
      </c>
      <c r="I428" s="57">
        <f t="shared" ref="I428:I435" si="191">IF(N428="",(D428*(M428+O428))/1000,(D428*(N428+P428))/1000)</f>
        <v>0</v>
      </c>
      <c r="J428" s="49">
        <f t="shared" ref="J428:J435" si="192">IF(D428=0,0,I428*(1-E428/H428))</f>
        <v>0</v>
      </c>
      <c r="K428" s="49">
        <f t="shared" ref="K428:K435" si="193">IF(I428=0,0,I428/H428)</f>
        <v>0</v>
      </c>
      <c r="L428" s="49">
        <f t="shared" ref="L428:L435" si="194">IF(N428="",(F428*(C428/100)*(M428+O428))/1000,(F428*(C428/100)*(N428+P428)/1000))</f>
        <v>0</v>
      </c>
      <c r="M428" s="50" cm="1">
        <f t="array" ref="M428">ROUND('Investoinnit ennen 2024'!K428*(Parametrit!$B$9/Parametrit!$B$7),_xlfn.IFS('2024'!U428=100,-2,'2024'!U428=10,-1))</f>
        <v>0</v>
      </c>
      <c r="N428" s="50"/>
      <c r="O428" s="49"/>
      <c r="P428" s="49"/>
      <c r="Q428" s="52">
        <v>40</v>
      </c>
      <c r="R428" s="52">
        <v>50</v>
      </c>
      <c r="S428" s="31" t="str">
        <f t="shared" ref="S428:S435" si="195">IF(AND(B428&gt;0,C428=""),"Ilmoita tuella rahoitettu osuus",IF(C428&gt;100,"Tuella rahoitettu osuus ei voi olla yli 100",IF(AND(B428&gt;0,H428=""),"Pitoaika puuttuu",IF(E428&gt;H428,"Keski-ikä ei voi olla suurempi kuin pitoaika",IF(AND(B428&gt;0,E428=""),"Keski-ikä puuttuu",IF(AND(B428&gt;0,OR(H428&lt;Q428,H428&gt;R428)),"Syötetty pitoaika ei ole pitoaikavälin sisällä","OK"))))))</f>
        <v>OK</v>
      </c>
      <c r="U428">
        <v>100</v>
      </c>
    </row>
    <row r="429" spans="1:21" ht="15.75" thickBot="1" x14ac:dyDescent="0.3">
      <c r="A429" s="41" t="s">
        <v>339</v>
      </c>
      <c r="B429" s="60">
        <f t="shared" si="189"/>
        <v>0</v>
      </c>
      <c r="C429" s="55"/>
      <c r="D429" s="49">
        <f t="shared" si="190"/>
        <v>0</v>
      </c>
      <c r="E429" s="49">
        <f>Parametrit!$B$4-2025</f>
        <v>-1</v>
      </c>
      <c r="F429" s="55"/>
      <c r="G429" s="55"/>
      <c r="H429" s="104" t="str">
        <f>IF('Investoinnit ennen 2024'!G429&gt;0,'Investoinnit ennen 2024'!G429,"")</f>
        <v/>
      </c>
      <c r="I429" s="57">
        <f t="shared" si="191"/>
        <v>0</v>
      </c>
      <c r="J429" s="49">
        <f t="shared" si="192"/>
        <v>0</v>
      </c>
      <c r="K429" s="49">
        <f t="shared" si="193"/>
        <v>0</v>
      </c>
      <c r="L429" s="49">
        <f t="shared" si="194"/>
        <v>0</v>
      </c>
      <c r="M429" s="50" cm="1">
        <f t="array" ref="M429">ROUND('Investoinnit ennen 2024'!K429*(Parametrit!$B$9/Parametrit!$B$7),_xlfn.IFS('2024'!U429=100,-2,'2024'!U429=10,-1))</f>
        <v>0</v>
      </c>
      <c r="N429" s="50"/>
      <c r="O429" s="49"/>
      <c r="P429" s="49"/>
      <c r="Q429" s="52">
        <v>40</v>
      </c>
      <c r="R429" s="52">
        <v>50</v>
      </c>
      <c r="S429" s="31" t="str">
        <f t="shared" si="195"/>
        <v>OK</v>
      </c>
      <c r="U429">
        <v>100</v>
      </c>
    </row>
    <row r="430" spans="1:21" ht="15.75" thickBot="1" x14ac:dyDescent="0.3">
      <c r="A430" s="41" t="s">
        <v>328</v>
      </c>
      <c r="B430" s="60">
        <f t="shared" si="189"/>
        <v>0</v>
      </c>
      <c r="C430" s="55"/>
      <c r="D430" s="49">
        <f t="shared" si="190"/>
        <v>0</v>
      </c>
      <c r="E430" s="49">
        <f>Parametrit!$B$4-2025</f>
        <v>-1</v>
      </c>
      <c r="F430" s="55"/>
      <c r="G430" s="55"/>
      <c r="H430" s="104" t="str">
        <f>IF('Investoinnit ennen 2024'!G430&gt;0,'Investoinnit ennen 2024'!G430,"")</f>
        <v/>
      </c>
      <c r="I430" s="57">
        <f t="shared" si="191"/>
        <v>0</v>
      </c>
      <c r="J430" s="49">
        <f t="shared" si="192"/>
        <v>0</v>
      </c>
      <c r="K430" s="49">
        <f t="shared" si="193"/>
        <v>0</v>
      </c>
      <c r="L430" s="49">
        <f t="shared" si="194"/>
        <v>0</v>
      </c>
      <c r="M430" s="50" cm="1">
        <f t="array" ref="M430">ROUND('Investoinnit ennen 2024'!K430*(Parametrit!$B$9/Parametrit!$B$7),_xlfn.IFS('2024'!U430=100,-2,'2024'!U430=10,-1))</f>
        <v>0</v>
      </c>
      <c r="N430" s="50"/>
      <c r="O430" s="49"/>
      <c r="P430" s="49"/>
      <c r="Q430" s="52">
        <v>40</v>
      </c>
      <c r="R430" s="52">
        <v>50</v>
      </c>
      <c r="S430" s="31" t="str">
        <f t="shared" si="195"/>
        <v>OK</v>
      </c>
      <c r="U430">
        <v>100</v>
      </c>
    </row>
    <row r="431" spans="1:21" ht="15.75" thickBot="1" x14ac:dyDescent="0.3">
      <c r="A431" s="41" t="s">
        <v>340</v>
      </c>
      <c r="B431" s="60">
        <f t="shared" si="189"/>
        <v>0</v>
      </c>
      <c r="C431" s="55"/>
      <c r="D431" s="49">
        <f t="shared" si="190"/>
        <v>0</v>
      </c>
      <c r="E431" s="49">
        <f>Parametrit!$B$4-2025</f>
        <v>-1</v>
      </c>
      <c r="F431" s="55"/>
      <c r="G431" s="55"/>
      <c r="H431" s="104" t="str">
        <f>IF('Investoinnit ennen 2024'!G431&gt;0,'Investoinnit ennen 2024'!G431,"")</f>
        <v/>
      </c>
      <c r="I431" s="57">
        <f t="shared" si="191"/>
        <v>0</v>
      </c>
      <c r="J431" s="49">
        <f t="shared" si="192"/>
        <v>0</v>
      </c>
      <c r="K431" s="49">
        <f t="shared" si="193"/>
        <v>0</v>
      </c>
      <c r="L431" s="49">
        <f t="shared" si="194"/>
        <v>0</v>
      </c>
      <c r="M431" s="50" cm="1">
        <f t="array" ref="M431">ROUND('Investoinnit ennen 2024'!K431*(Parametrit!$B$9/Parametrit!$B$7),_xlfn.IFS('2024'!U431=100,-2,'2024'!U431=10,-1))</f>
        <v>0</v>
      </c>
      <c r="N431" s="50"/>
      <c r="O431" s="49"/>
      <c r="P431" s="49"/>
      <c r="Q431" s="52">
        <v>40</v>
      </c>
      <c r="R431" s="52">
        <v>50</v>
      </c>
      <c r="S431" s="31" t="str">
        <f t="shared" si="195"/>
        <v>OK</v>
      </c>
      <c r="U431">
        <v>100</v>
      </c>
    </row>
    <row r="432" spans="1:21" ht="15.75" thickBot="1" x14ac:dyDescent="0.3">
      <c r="A432" s="42" t="s">
        <v>330</v>
      </c>
      <c r="B432" s="60">
        <f t="shared" si="189"/>
        <v>0</v>
      </c>
      <c r="C432" s="55"/>
      <c r="D432" s="49">
        <f t="shared" si="190"/>
        <v>0</v>
      </c>
      <c r="E432" s="49">
        <f>Parametrit!$B$4-2025</f>
        <v>-1</v>
      </c>
      <c r="F432" s="55"/>
      <c r="G432" s="55"/>
      <c r="H432" s="104" t="str">
        <f>IF('Investoinnit ennen 2024'!G432&gt;0,'Investoinnit ennen 2024'!G432,"")</f>
        <v/>
      </c>
      <c r="I432" s="57">
        <f t="shared" si="191"/>
        <v>0</v>
      </c>
      <c r="J432" s="49">
        <f t="shared" si="192"/>
        <v>0</v>
      </c>
      <c r="K432" s="49">
        <f t="shared" si="193"/>
        <v>0</v>
      </c>
      <c r="L432" s="49">
        <f t="shared" si="194"/>
        <v>0</v>
      </c>
      <c r="M432" s="50" cm="1">
        <f t="array" ref="M432">ROUND('Investoinnit ennen 2024'!K432*(Parametrit!$B$9/Parametrit!$B$7),_xlfn.IFS('2024'!U432=100,-2,'2024'!U432=10,-1))</f>
        <v>0</v>
      </c>
      <c r="N432" s="50"/>
      <c r="O432" s="49"/>
      <c r="P432" s="49"/>
      <c r="Q432" s="52">
        <v>40</v>
      </c>
      <c r="R432" s="52">
        <v>50</v>
      </c>
      <c r="S432" s="31" t="str">
        <f t="shared" si="195"/>
        <v>OK</v>
      </c>
      <c r="U432">
        <v>100</v>
      </c>
    </row>
    <row r="433" spans="1:21" ht="15.75" thickBot="1" x14ac:dyDescent="0.3">
      <c r="A433" s="38" t="s">
        <v>341</v>
      </c>
      <c r="B433" s="60">
        <f t="shared" si="189"/>
        <v>0</v>
      </c>
      <c r="C433" s="55"/>
      <c r="D433" s="49">
        <f t="shared" si="190"/>
        <v>0</v>
      </c>
      <c r="E433" s="49">
        <f>Parametrit!$B$4-2025</f>
        <v>-1</v>
      </c>
      <c r="F433" s="55"/>
      <c r="G433" s="55"/>
      <c r="H433" s="104" t="str">
        <f>IF('Investoinnit ennen 2024'!G433&gt;0,'Investoinnit ennen 2024'!G433,"")</f>
        <v/>
      </c>
      <c r="I433" s="57">
        <f t="shared" si="191"/>
        <v>0</v>
      </c>
      <c r="J433" s="49">
        <f t="shared" si="192"/>
        <v>0</v>
      </c>
      <c r="K433" s="49">
        <f t="shared" si="193"/>
        <v>0</v>
      </c>
      <c r="L433" s="49">
        <f t="shared" si="194"/>
        <v>0</v>
      </c>
      <c r="M433" s="50" cm="1">
        <f t="array" ref="M433">ROUND('Investoinnit ennen 2024'!K433*(Parametrit!$B$9/Parametrit!$B$7),_xlfn.IFS('2024'!U433=100,-2,'2024'!U433=10,-1))</f>
        <v>0</v>
      </c>
      <c r="N433" s="50"/>
      <c r="O433" s="49"/>
      <c r="P433" s="49"/>
      <c r="Q433" s="52">
        <v>40</v>
      </c>
      <c r="R433" s="52">
        <v>50</v>
      </c>
      <c r="S433" s="31" t="str">
        <f t="shared" si="195"/>
        <v>OK</v>
      </c>
      <c r="U433">
        <v>100</v>
      </c>
    </row>
    <row r="434" spans="1:21" ht="15.75" thickBot="1" x14ac:dyDescent="0.3">
      <c r="A434" s="38" t="s">
        <v>342</v>
      </c>
      <c r="B434" s="60">
        <f t="shared" si="189"/>
        <v>0</v>
      </c>
      <c r="C434" s="55"/>
      <c r="D434" s="49">
        <f t="shared" si="190"/>
        <v>0</v>
      </c>
      <c r="E434" s="49">
        <f>Parametrit!$B$4-2025</f>
        <v>-1</v>
      </c>
      <c r="F434" s="55"/>
      <c r="G434" s="55"/>
      <c r="H434" s="104" t="str">
        <f>IF('Investoinnit ennen 2024'!G434&gt;0,'Investoinnit ennen 2024'!G434,"")</f>
        <v/>
      </c>
      <c r="I434" s="57">
        <f t="shared" si="191"/>
        <v>0</v>
      </c>
      <c r="J434" s="49">
        <f t="shared" si="192"/>
        <v>0</v>
      </c>
      <c r="K434" s="49">
        <f t="shared" si="193"/>
        <v>0</v>
      </c>
      <c r="L434" s="49">
        <f t="shared" si="194"/>
        <v>0</v>
      </c>
      <c r="M434" s="50" cm="1">
        <f t="array" ref="M434">ROUND('Investoinnit ennen 2024'!K434*(Parametrit!$B$9/Parametrit!$B$7),_xlfn.IFS('2024'!U434=100,-2,'2024'!U434=10,-1))</f>
        <v>0</v>
      </c>
      <c r="N434" s="50"/>
      <c r="O434" s="49"/>
      <c r="P434" s="49"/>
      <c r="Q434" s="52">
        <v>40</v>
      </c>
      <c r="R434" s="52">
        <v>50</v>
      </c>
      <c r="S434" s="31" t="str">
        <f t="shared" si="195"/>
        <v>OK</v>
      </c>
      <c r="U434">
        <v>100</v>
      </c>
    </row>
    <row r="435" spans="1:21" ht="15.75" thickBot="1" x14ac:dyDescent="0.3">
      <c r="A435" s="38" t="s">
        <v>316</v>
      </c>
      <c r="B435" s="60">
        <f t="shared" si="189"/>
        <v>0</v>
      </c>
      <c r="C435" s="55"/>
      <c r="D435" s="49">
        <f t="shared" si="190"/>
        <v>0</v>
      </c>
      <c r="E435" s="49">
        <f>Parametrit!$B$4-2025</f>
        <v>-1</v>
      </c>
      <c r="F435" s="55"/>
      <c r="G435" s="55"/>
      <c r="H435" s="104" t="str">
        <f>IF('Investoinnit ennen 2024'!G435&gt;0,'Investoinnit ennen 2024'!G435,"")</f>
        <v/>
      </c>
      <c r="I435" s="57">
        <f t="shared" si="191"/>
        <v>0</v>
      </c>
      <c r="J435" s="49">
        <f t="shared" si="192"/>
        <v>0</v>
      </c>
      <c r="K435" s="49">
        <f t="shared" si="193"/>
        <v>0</v>
      </c>
      <c r="L435" s="49">
        <f t="shared" si="194"/>
        <v>0</v>
      </c>
      <c r="M435" s="50" cm="1">
        <f t="array" ref="M435">ROUND('Investoinnit ennen 2024'!K435*(Parametrit!$B$9/Parametrit!$B$7),_xlfn.IFS('2024'!U435=100,-2,'2024'!U435=10,-1))</f>
        <v>0</v>
      </c>
      <c r="N435" s="50"/>
      <c r="O435" s="49"/>
      <c r="P435" s="49"/>
      <c r="Q435" s="52">
        <v>40</v>
      </c>
      <c r="R435" s="52">
        <v>50</v>
      </c>
      <c r="S435" s="31" t="str">
        <f t="shared" si="195"/>
        <v>OK</v>
      </c>
      <c r="U435">
        <v>100</v>
      </c>
    </row>
    <row r="436" spans="1:21" ht="15.75" thickBot="1" x14ac:dyDescent="0.3">
      <c r="A436" s="39" t="s">
        <v>317</v>
      </c>
      <c r="B436" s="30"/>
      <c r="C436" s="101"/>
      <c r="D436" s="32"/>
      <c r="E436" s="32"/>
      <c r="F436" s="101"/>
      <c r="G436" s="101"/>
      <c r="H436" s="105"/>
      <c r="M436" s="19"/>
      <c r="N436" s="19"/>
      <c r="O436" s="22"/>
      <c r="P436" s="22"/>
      <c r="Q436" s="18"/>
      <c r="R436" s="18"/>
      <c r="S436"/>
    </row>
    <row r="437" spans="1:21" ht="15.75" thickBot="1" x14ac:dyDescent="0.3">
      <c r="A437" s="38" t="s">
        <v>318</v>
      </c>
      <c r="B437" s="60">
        <f>F437-G437</f>
        <v>0</v>
      </c>
      <c r="C437" s="55"/>
      <c r="D437" s="49">
        <f>B437*C437/100</f>
        <v>0</v>
      </c>
      <c r="E437" s="49">
        <f>Parametrit!$B$4-2025</f>
        <v>-1</v>
      </c>
      <c r="F437" s="55"/>
      <c r="G437" s="55"/>
      <c r="H437" s="104" t="str">
        <f>IF('Investoinnit ennen 2024'!G437&gt;0,'Investoinnit ennen 2024'!G437,"")</f>
        <v/>
      </c>
      <c r="I437" s="57">
        <f>IF(N437="",(D437*(M437+O437))/1000,(D437*(N437+P437))/1000)</f>
        <v>0</v>
      </c>
      <c r="J437" s="49">
        <f>IF(D437=0,0,I437*(1-E437/H437))</f>
        <v>0</v>
      </c>
      <c r="K437" s="49">
        <f>IF(I437=0,0,I437/H437)</f>
        <v>0</v>
      </c>
      <c r="L437" s="49">
        <f>IF(N437="",(F437*(C437/100)*(M437+O437))/1000,(F437*(C437/100)*(N437+P437)/1000))</f>
        <v>0</v>
      </c>
      <c r="M437" s="50" cm="1">
        <f t="array" ref="M437">ROUND('Investoinnit ennen 2024'!K437*(Parametrit!$B$9/Parametrit!$B$7),_xlfn.IFS('2024'!U437=100,-2,'2024'!U437=10,-1))</f>
        <v>0</v>
      </c>
      <c r="N437" s="50"/>
      <c r="O437" s="49"/>
      <c r="P437" s="49"/>
      <c r="Q437" s="52">
        <v>40</v>
      </c>
      <c r="R437" s="52">
        <v>50</v>
      </c>
      <c r="S437" s="31" t="str">
        <f>IF(AND(B437&gt;0,C437=""),"Ilmoita tuella rahoitettu osuus",IF(C437&gt;100,"Tuella rahoitettu osuus ei voi olla yli 100",IF(AND(B437&gt;0,H437=""),"Pitoaika puuttuu",IF(E437&gt;H437,"Keski-ikä ei voi olla suurempi kuin pitoaika",IF(AND(B437&gt;0,E437=""),"Keski-ikä puuttuu",IF(AND(B437&gt;0,OR(H437&lt;Q437,H437&gt;R437)),"Syötetty pitoaika ei ole pitoaikavälin sisällä","OK"))))))</f>
        <v>OK</v>
      </c>
      <c r="U437">
        <v>100</v>
      </c>
    </row>
    <row r="438" spans="1:21" ht="15.75" thickBot="1" x14ac:dyDescent="0.3">
      <c r="A438" s="6" t="s">
        <v>320</v>
      </c>
      <c r="B438" s="30"/>
      <c r="C438" s="101"/>
      <c r="D438" s="32"/>
      <c r="E438" s="32"/>
      <c r="F438" s="101"/>
      <c r="G438" s="101"/>
      <c r="H438" s="105"/>
      <c r="M438" s="24"/>
      <c r="N438" s="24"/>
      <c r="O438" s="22"/>
      <c r="P438" s="22"/>
      <c r="Q438" s="24"/>
      <c r="R438" s="24"/>
      <c r="S438"/>
    </row>
    <row r="439" spans="1:21" ht="15.75" thickBot="1" x14ac:dyDescent="0.3">
      <c r="A439" s="38" t="s">
        <v>321</v>
      </c>
      <c r="B439" s="60">
        <f>F439-G439</f>
        <v>0</v>
      </c>
      <c r="C439" s="55"/>
      <c r="D439" s="49">
        <f>B439*C439/100</f>
        <v>0</v>
      </c>
      <c r="E439" s="49">
        <f>Parametrit!$B$4-2025</f>
        <v>-1</v>
      </c>
      <c r="F439" s="55"/>
      <c r="G439" s="55"/>
      <c r="H439" s="104" t="str">
        <f>IF('Investoinnit ennen 2024'!G439&gt;0,'Investoinnit ennen 2024'!G439,"")</f>
        <v/>
      </c>
      <c r="I439" s="57">
        <f>IF(N439="",(D439*(M439+O439))/1000,(D439*(N439+P439))/1000)</f>
        <v>0</v>
      </c>
      <c r="J439" s="49">
        <f>IF(D439=0,0,I439*(1-E439/H439))</f>
        <v>0</v>
      </c>
      <c r="K439" s="49">
        <f>IF(I439=0,0,I439/H439)</f>
        <v>0</v>
      </c>
      <c r="L439" s="49">
        <f>IF(N439="",(F439*(C439/100)*(M439+O439))/1000,(F439*(C439/100)*(N439+P439)/1000))</f>
        <v>0</v>
      </c>
      <c r="M439" s="50" cm="1">
        <f t="array" ref="M439">ROUND('Investoinnit ennen 2024'!K439*(Parametrit!$B$9/Parametrit!$B$7),_xlfn.IFS('2024'!U439=100,-2,'2024'!U439=10,-1))</f>
        <v>0</v>
      </c>
      <c r="N439" s="50"/>
      <c r="O439" s="49"/>
      <c r="P439" s="49"/>
      <c r="Q439" s="52">
        <v>20</v>
      </c>
      <c r="R439" s="52">
        <v>30</v>
      </c>
      <c r="S439" s="31" t="str">
        <f>IF(AND(B439&gt;0,C439=""),"Ilmoita tuella rahoitettu osuus",IF(C439&gt;100,"Tuella rahoitettu osuus ei voi olla yli 100",IF(AND(B439&gt;0,H439=""),"Pitoaika puuttuu",IF(E439&gt;H439,"Keski-ikä ei voi olla suurempi kuin pitoaika",IF(AND(B439&gt;0,E439=""),"Keski-ikä puuttuu",IF(AND(B439&gt;0,OR(H439&lt;Q439,H439&gt;R439)),"Syötetty pitoaika ei ole pitoaikavälin sisällä","OK"))))))</f>
        <v>OK</v>
      </c>
      <c r="U439">
        <v>100</v>
      </c>
    </row>
    <row r="440" spans="1:21" ht="15.75" thickBot="1" x14ac:dyDescent="0.3">
      <c r="A440" s="38" t="s">
        <v>322</v>
      </c>
      <c r="B440" s="60">
        <f>F440-G440</f>
        <v>0</v>
      </c>
      <c r="C440" s="55"/>
      <c r="D440" s="49">
        <f>B440*C440/100</f>
        <v>0</v>
      </c>
      <c r="E440" s="49">
        <f>Parametrit!$B$4-2025</f>
        <v>-1</v>
      </c>
      <c r="F440" s="55"/>
      <c r="G440" s="55"/>
      <c r="H440" s="104" t="str">
        <f>IF('Investoinnit ennen 2024'!G440&gt;0,'Investoinnit ennen 2024'!G440,"")</f>
        <v/>
      </c>
      <c r="I440" s="57">
        <f>IF(N440="",(D440*(M440+O440))/1000,(D440*(N440+P440))/1000)</f>
        <v>0</v>
      </c>
      <c r="J440" s="49">
        <f>IF(D440=0,0,I440*(1-E440/H440))</f>
        <v>0</v>
      </c>
      <c r="K440" s="49">
        <f>IF(I440=0,0,I440/H440)</f>
        <v>0</v>
      </c>
      <c r="L440" s="49">
        <f>IF(N440="",(F440*(C440/100)*(M440+O440))/1000,(F440*(C440/100)*(N440+P440)/1000))</f>
        <v>0</v>
      </c>
      <c r="M440" s="50" cm="1">
        <f t="array" ref="M440">ROUND('Investoinnit ennen 2024'!K440*(Parametrit!$B$9/Parametrit!$B$7),_xlfn.IFS('2024'!U440=100,-2,'2024'!U440=10,-1))</f>
        <v>0</v>
      </c>
      <c r="N440" s="50"/>
      <c r="O440" s="49"/>
      <c r="P440" s="49"/>
      <c r="Q440" s="52">
        <v>20</v>
      </c>
      <c r="R440" s="52">
        <v>30</v>
      </c>
      <c r="S440" s="31" t="str">
        <f>IF(AND(B440&gt;0,C440=""),"Ilmoita tuella rahoitettu osuus",IF(C440&gt;100,"Tuella rahoitettu osuus ei voi olla yli 100",IF(AND(B440&gt;0,H440=""),"Pitoaika puuttuu",IF(E440&gt;H440,"Keski-ikä ei voi olla suurempi kuin pitoaika",IF(AND(B440&gt;0,E440=""),"Keski-ikä puuttuu",IF(AND(B440&gt;0,OR(H440&lt;Q440,H440&gt;R440)),"Syötetty pitoaika ei ole pitoaikavälin sisällä","OK"))))))</f>
        <v>OK</v>
      </c>
      <c r="U440">
        <v>100</v>
      </c>
    </row>
    <row r="441" spans="1:21" ht="15.75" thickBot="1" x14ac:dyDescent="0.3">
      <c r="A441" s="38" t="s">
        <v>323</v>
      </c>
      <c r="B441" s="60">
        <f>F441-G441</f>
        <v>0</v>
      </c>
      <c r="C441" s="55"/>
      <c r="D441" s="49">
        <f>B441*C441/100</f>
        <v>0</v>
      </c>
      <c r="E441" s="49">
        <f>Parametrit!$B$4-2025</f>
        <v>-1</v>
      </c>
      <c r="F441" s="55"/>
      <c r="G441" s="55"/>
      <c r="H441" s="104" t="str">
        <f>IF('Investoinnit ennen 2024'!G441&gt;0,'Investoinnit ennen 2024'!G441,"")</f>
        <v/>
      </c>
      <c r="I441" s="57">
        <f>IF(N441="",(D441*(M441+O441))/1000,(D441*(N441+P441))/1000)</f>
        <v>0</v>
      </c>
      <c r="J441" s="49">
        <f>IF(D441=0,0,I441*(1-E441/H441))</f>
        <v>0</v>
      </c>
      <c r="K441" s="49">
        <f>IF(I441=0,0,I441/H441)</f>
        <v>0</v>
      </c>
      <c r="L441" s="49">
        <f>IF(N441="",(F441*(C441/100)*(M441+O441))/1000,(F441*(C441/100)*(N441+P441)/1000))</f>
        <v>0</v>
      </c>
      <c r="M441" s="50" cm="1">
        <f t="array" ref="M441">ROUND('Investoinnit ennen 2024'!K441*(Parametrit!$B$9/Parametrit!$B$7),_xlfn.IFS('2024'!U441=100,-2,'2024'!U441=10,-1))</f>
        <v>0</v>
      </c>
      <c r="N441" s="50"/>
      <c r="O441" s="49"/>
      <c r="P441" s="49"/>
      <c r="Q441" s="52">
        <v>20</v>
      </c>
      <c r="R441" s="52">
        <v>30</v>
      </c>
      <c r="S441" s="31" t="str">
        <f>IF(AND(B441&gt;0,C441=""),"Ilmoita tuella rahoitettu osuus",IF(C441&gt;100,"Tuella rahoitettu osuus ei voi olla yli 100",IF(AND(B441&gt;0,H441=""),"Pitoaika puuttuu",IF(E441&gt;H441,"Keski-ikä ei voi olla suurempi kuin pitoaika",IF(AND(B441&gt;0,E441=""),"Keski-ikä puuttuu",IF(AND(B441&gt;0,OR(H441&lt;Q441,H441&gt;R441)),"Syötetty pitoaika ei ole pitoaikavälin sisällä","OK"))))))</f>
        <v>OK</v>
      </c>
      <c r="U441">
        <v>100</v>
      </c>
    </row>
    <row r="442" spans="1:21" ht="15.75" thickBot="1" x14ac:dyDescent="0.3">
      <c r="A442" s="6" t="s">
        <v>343</v>
      </c>
      <c r="B442" s="30"/>
      <c r="C442" s="101"/>
      <c r="D442" s="32"/>
      <c r="E442" s="32"/>
      <c r="F442" s="101"/>
      <c r="G442" s="101"/>
      <c r="H442" s="105"/>
      <c r="I442" s="32"/>
      <c r="J442" s="32"/>
      <c r="K442" s="32"/>
      <c r="L442" s="32"/>
      <c r="M442" s="24"/>
      <c r="N442" s="24"/>
      <c r="O442" s="22"/>
      <c r="P442" s="22"/>
      <c r="Q442" s="24"/>
      <c r="R442" s="24"/>
      <c r="S442"/>
    </row>
    <row r="443" spans="1:21" ht="15.75" thickBot="1" x14ac:dyDescent="0.3">
      <c r="A443" s="40" t="s">
        <v>326</v>
      </c>
      <c r="B443" s="60">
        <f t="shared" ref="B443:B450" si="196">F443-G443</f>
        <v>0</v>
      </c>
      <c r="C443" s="55"/>
      <c r="D443" s="49">
        <f t="shared" ref="D443:D450" si="197">B443*C443/100</f>
        <v>0</v>
      </c>
      <c r="E443" s="49">
        <f>Parametrit!$B$4-2025</f>
        <v>-1</v>
      </c>
      <c r="F443" s="55"/>
      <c r="G443" s="55"/>
      <c r="H443" s="104" t="str">
        <f>IF('Investoinnit ennen 2024'!G443&gt;0,'Investoinnit ennen 2024'!G443,"")</f>
        <v/>
      </c>
      <c r="I443" s="57">
        <f t="shared" ref="I443:I450" si="198">IF(N443="",(D443*(M443+O443))/1000,(D443*(N443+P443))/1000)</f>
        <v>0</v>
      </c>
      <c r="J443" s="49">
        <f t="shared" ref="J443:J450" si="199">IF(D443=0,0,I443*(1-E443/H443))</f>
        <v>0</v>
      </c>
      <c r="K443" s="49">
        <f t="shared" ref="K443:K450" si="200">IF(I443=0,0,I443/H443)</f>
        <v>0</v>
      </c>
      <c r="L443" s="49">
        <f t="shared" ref="L443:L450" si="201">IF(N443="",(F443*(C443/100)*(M443+O443))/1000,(F443*(C443/100)*(N443+P443)/1000))</f>
        <v>0</v>
      </c>
      <c r="M443" s="50" cm="1">
        <f t="array" ref="M443">ROUND('Investoinnit ennen 2024'!K443*(Parametrit!$B$9/Parametrit!$B$7),_xlfn.IFS('2024'!U443=100,-2,'2024'!U443=10,-1))</f>
        <v>0</v>
      </c>
      <c r="N443" s="50"/>
      <c r="O443" s="49"/>
      <c r="P443" s="49"/>
      <c r="Q443" s="52">
        <v>40</v>
      </c>
      <c r="R443" s="52">
        <v>50</v>
      </c>
      <c r="S443" s="31" t="str">
        <f t="shared" ref="S443:S450" si="202">IF(AND(B443&gt;0,C443=""),"Ilmoita tuella rahoitettu osuus",IF(C443&gt;100,"Tuella rahoitettu osuus ei voi olla yli 100",IF(AND(B443&gt;0,H443=""),"Pitoaika puuttuu",IF(E443&gt;H443,"Keski-ikä ei voi olla suurempi kuin pitoaika",IF(AND(B443&gt;0,E443=""),"Keski-ikä puuttuu",IF(AND(B443&gt;0,OR(H443&lt;Q443,H443&gt;R443)),"Syötetty pitoaika ei ole pitoaikavälin sisällä","OK"))))))</f>
        <v>OK</v>
      </c>
      <c r="U443">
        <v>100</v>
      </c>
    </row>
    <row r="444" spans="1:21" ht="15.75" thickBot="1" x14ac:dyDescent="0.3">
      <c r="A444" s="41" t="s">
        <v>339</v>
      </c>
      <c r="B444" s="60">
        <f t="shared" si="196"/>
        <v>0</v>
      </c>
      <c r="C444" s="55"/>
      <c r="D444" s="49">
        <f t="shared" si="197"/>
        <v>0</v>
      </c>
      <c r="E444" s="49">
        <f>Parametrit!$B$4-2025</f>
        <v>-1</v>
      </c>
      <c r="F444" s="55"/>
      <c r="G444" s="55"/>
      <c r="H444" s="104" t="str">
        <f>IF('Investoinnit ennen 2024'!G444&gt;0,'Investoinnit ennen 2024'!G444,"")</f>
        <v/>
      </c>
      <c r="I444" s="57">
        <f t="shared" si="198"/>
        <v>0</v>
      </c>
      <c r="J444" s="49">
        <f t="shared" si="199"/>
        <v>0</v>
      </c>
      <c r="K444" s="49">
        <f t="shared" si="200"/>
        <v>0</v>
      </c>
      <c r="L444" s="49">
        <f t="shared" si="201"/>
        <v>0</v>
      </c>
      <c r="M444" s="50" cm="1">
        <f t="array" ref="M444">ROUND('Investoinnit ennen 2024'!K444*(Parametrit!$B$9/Parametrit!$B$7),_xlfn.IFS('2024'!U444=100,-2,'2024'!U444=10,-1))</f>
        <v>0</v>
      </c>
      <c r="N444" s="50"/>
      <c r="O444" s="49"/>
      <c r="P444" s="49"/>
      <c r="Q444" s="52">
        <v>40</v>
      </c>
      <c r="R444" s="52">
        <v>50</v>
      </c>
      <c r="S444" s="31" t="str">
        <f t="shared" si="202"/>
        <v>OK</v>
      </c>
      <c r="U444">
        <v>100</v>
      </c>
    </row>
    <row r="445" spans="1:21" ht="15.75" thickBot="1" x14ac:dyDescent="0.3">
      <c r="A445" s="41" t="s">
        <v>328</v>
      </c>
      <c r="B445" s="60">
        <f t="shared" si="196"/>
        <v>0</v>
      </c>
      <c r="C445" s="55"/>
      <c r="D445" s="49">
        <f t="shared" si="197"/>
        <v>0</v>
      </c>
      <c r="E445" s="49">
        <f>Parametrit!$B$4-2025</f>
        <v>-1</v>
      </c>
      <c r="F445" s="55"/>
      <c r="G445" s="55"/>
      <c r="H445" s="104" t="str">
        <f>IF('Investoinnit ennen 2024'!G445&gt;0,'Investoinnit ennen 2024'!G445,"")</f>
        <v/>
      </c>
      <c r="I445" s="57">
        <f t="shared" si="198"/>
        <v>0</v>
      </c>
      <c r="J445" s="49">
        <f t="shared" si="199"/>
        <v>0</v>
      </c>
      <c r="K445" s="49">
        <f t="shared" si="200"/>
        <v>0</v>
      </c>
      <c r="L445" s="49">
        <f t="shared" si="201"/>
        <v>0</v>
      </c>
      <c r="M445" s="50" cm="1">
        <f t="array" ref="M445">ROUND('Investoinnit ennen 2024'!K445*(Parametrit!$B$9/Parametrit!$B$7),_xlfn.IFS('2024'!U445=100,-2,'2024'!U445=10,-1))</f>
        <v>0</v>
      </c>
      <c r="N445" s="50"/>
      <c r="O445" s="49"/>
      <c r="P445" s="49"/>
      <c r="Q445" s="52">
        <v>40</v>
      </c>
      <c r="R445" s="52">
        <v>50</v>
      </c>
      <c r="S445" s="31" t="str">
        <f t="shared" si="202"/>
        <v>OK</v>
      </c>
      <c r="U445">
        <v>100</v>
      </c>
    </row>
    <row r="446" spans="1:21" ht="15.75" thickBot="1" x14ac:dyDescent="0.3">
      <c r="A446" s="41" t="s">
        <v>340</v>
      </c>
      <c r="B446" s="60">
        <f t="shared" si="196"/>
        <v>0</v>
      </c>
      <c r="C446" s="55"/>
      <c r="D446" s="49">
        <f t="shared" si="197"/>
        <v>0</v>
      </c>
      <c r="E446" s="49">
        <f>Parametrit!$B$4-2025</f>
        <v>-1</v>
      </c>
      <c r="F446" s="55"/>
      <c r="G446" s="55"/>
      <c r="H446" s="104" t="str">
        <f>IF('Investoinnit ennen 2024'!G446&gt;0,'Investoinnit ennen 2024'!G446,"")</f>
        <v/>
      </c>
      <c r="I446" s="57">
        <f t="shared" si="198"/>
        <v>0</v>
      </c>
      <c r="J446" s="49">
        <f t="shared" si="199"/>
        <v>0</v>
      </c>
      <c r="K446" s="49">
        <f t="shared" si="200"/>
        <v>0</v>
      </c>
      <c r="L446" s="49">
        <f t="shared" si="201"/>
        <v>0</v>
      </c>
      <c r="M446" s="50" cm="1">
        <f t="array" ref="M446">ROUND('Investoinnit ennen 2024'!K446*(Parametrit!$B$9/Parametrit!$B$7),_xlfn.IFS('2024'!U446=100,-2,'2024'!U446=10,-1))</f>
        <v>0</v>
      </c>
      <c r="N446" s="50"/>
      <c r="O446" s="49"/>
      <c r="P446" s="49"/>
      <c r="Q446" s="52">
        <v>40</v>
      </c>
      <c r="R446" s="52">
        <v>50</v>
      </c>
      <c r="S446" s="31" t="str">
        <f t="shared" si="202"/>
        <v>OK</v>
      </c>
      <c r="U446">
        <v>100</v>
      </c>
    </row>
    <row r="447" spans="1:21" ht="15.75" thickBot="1" x14ac:dyDescent="0.3">
      <c r="A447" s="42" t="s">
        <v>330</v>
      </c>
      <c r="B447" s="60">
        <f t="shared" si="196"/>
        <v>0</v>
      </c>
      <c r="C447" s="55"/>
      <c r="D447" s="49">
        <f t="shared" si="197"/>
        <v>0</v>
      </c>
      <c r="E447" s="49">
        <f>Parametrit!$B$4-2025</f>
        <v>-1</v>
      </c>
      <c r="F447" s="55"/>
      <c r="G447" s="55"/>
      <c r="H447" s="104" t="str">
        <f>IF('Investoinnit ennen 2024'!G447&gt;0,'Investoinnit ennen 2024'!G447,"")</f>
        <v/>
      </c>
      <c r="I447" s="57">
        <f t="shared" si="198"/>
        <v>0</v>
      </c>
      <c r="J447" s="49">
        <f t="shared" si="199"/>
        <v>0</v>
      </c>
      <c r="K447" s="49">
        <f t="shared" si="200"/>
        <v>0</v>
      </c>
      <c r="L447" s="49">
        <f t="shared" si="201"/>
        <v>0</v>
      </c>
      <c r="M447" s="50" cm="1">
        <f t="array" ref="M447">ROUND('Investoinnit ennen 2024'!K447*(Parametrit!$B$9/Parametrit!$B$7),_xlfn.IFS('2024'!U447=100,-2,'2024'!U447=10,-1))</f>
        <v>0</v>
      </c>
      <c r="N447" s="50"/>
      <c r="O447" s="49"/>
      <c r="P447" s="49"/>
      <c r="Q447" s="52">
        <v>40</v>
      </c>
      <c r="R447" s="52">
        <v>50</v>
      </c>
      <c r="S447" s="31" t="str">
        <f t="shared" si="202"/>
        <v>OK</v>
      </c>
      <c r="U447">
        <v>100</v>
      </c>
    </row>
    <row r="448" spans="1:21" ht="15.75" thickBot="1" x14ac:dyDescent="0.3">
      <c r="A448" s="38" t="s">
        <v>341</v>
      </c>
      <c r="B448" s="60">
        <f t="shared" si="196"/>
        <v>0</v>
      </c>
      <c r="C448" s="55"/>
      <c r="D448" s="49">
        <f t="shared" si="197"/>
        <v>0</v>
      </c>
      <c r="E448" s="49">
        <f>Parametrit!$B$4-2025</f>
        <v>-1</v>
      </c>
      <c r="F448" s="55"/>
      <c r="G448" s="55"/>
      <c r="H448" s="104" t="str">
        <f>IF('Investoinnit ennen 2024'!G448&gt;0,'Investoinnit ennen 2024'!G448,"")</f>
        <v/>
      </c>
      <c r="I448" s="57">
        <f t="shared" si="198"/>
        <v>0</v>
      </c>
      <c r="J448" s="49">
        <f t="shared" si="199"/>
        <v>0</v>
      </c>
      <c r="K448" s="49">
        <f t="shared" si="200"/>
        <v>0</v>
      </c>
      <c r="L448" s="49">
        <f t="shared" si="201"/>
        <v>0</v>
      </c>
      <c r="M448" s="50" cm="1">
        <f t="array" ref="M448">ROUND('Investoinnit ennen 2024'!K448*(Parametrit!$B$9/Parametrit!$B$7),_xlfn.IFS('2024'!U448=100,-2,'2024'!U448=10,-1))</f>
        <v>0</v>
      </c>
      <c r="N448" s="50"/>
      <c r="O448" s="49"/>
      <c r="P448" s="49"/>
      <c r="Q448" s="52">
        <v>40</v>
      </c>
      <c r="R448" s="52">
        <v>50</v>
      </c>
      <c r="S448" s="31" t="str">
        <f t="shared" si="202"/>
        <v>OK</v>
      </c>
      <c r="U448">
        <v>100</v>
      </c>
    </row>
    <row r="449" spans="1:21" ht="15.75" thickBot="1" x14ac:dyDescent="0.3">
      <c r="A449" s="38" t="s">
        <v>342</v>
      </c>
      <c r="B449" s="60">
        <f t="shared" si="196"/>
        <v>0</v>
      </c>
      <c r="C449" s="55"/>
      <c r="D449" s="49">
        <f t="shared" si="197"/>
        <v>0</v>
      </c>
      <c r="E449" s="49">
        <f>Parametrit!$B$4-2025</f>
        <v>-1</v>
      </c>
      <c r="F449" s="55"/>
      <c r="G449" s="55"/>
      <c r="H449" s="104" t="str">
        <f>IF('Investoinnit ennen 2024'!G449&gt;0,'Investoinnit ennen 2024'!G449,"")</f>
        <v/>
      </c>
      <c r="I449" s="57">
        <f t="shared" si="198"/>
        <v>0</v>
      </c>
      <c r="J449" s="49">
        <f t="shared" si="199"/>
        <v>0</v>
      </c>
      <c r="K449" s="49">
        <f t="shared" si="200"/>
        <v>0</v>
      </c>
      <c r="L449" s="49">
        <f t="shared" si="201"/>
        <v>0</v>
      </c>
      <c r="M449" s="50" cm="1">
        <f t="array" ref="M449">ROUND('Investoinnit ennen 2024'!K449*(Parametrit!$B$9/Parametrit!$B$7),_xlfn.IFS('2024'!U449=100,-2,'2024'!U449=10,-1))</f>
        <v>0</v>
      </c>
      <c r="N449" s="50"/>
      <c r="O449" s="49"/>
      <c r="P449" s="49"/>
      <c r="Q449" s="52">
        <v>40</v>
      </c>
      <c r="R449" s="52">
        <v>50</v>
      </c>
      <c r="S449" s="31" t="str">
        <f t="shared" si="202"/>
        <v>OK</v>
      </c>
      <c r="U449">
        <v>100</v>
      </c>
    </row>
    <row r="450" spans="1:21" ht="15.75" thickBot="1" x14ac:dyDescent="0.3">
      <c r="A450" s="38" t="s">
        <v>316</v>
      </c>
      <c r="B450" s="60">
        <f t="shared" si="196"/>
        <v>0</v>
      </c>
      <c r="C450" s="55"/>
      <c r="D450" s="49">
        <f t="shared" si="197"/>
        <v>0</v>
      </c>
      <c r="E450" s="49">
        <f>Parametrit!$B$4-2025</f>
        <v>-1</v>
      </c>
      <c r="F450" s="55"/>
      <c r="G450" s="55"/>
      <c r="H450" s="104" t="str">
        <f>IF('Investoinnit ennen 2024'!G450&gt;0,'Investoinnit ennen 2024'!G450,"")</f>
        <v/>
      </c>
      <c r="I450" s="57">
        <f t="shared" si="198"/>
        <v>0</v>
      </c>
      <c r="J450" s="49">
        <f t="shared" si="199"/>
        <v>0</v>
      </c>
      <c r="K450" s="49">
        <f t="shared" si="200"/>
        <v>0</v>
      </c>
      <c r="L450" s="49">
        <f t="shared" si="201"/>
        <v>0</v>
      </c>
      <c r="M450" s="50" cm="1">
        <f t="array" ref="M450">ROUND('Investoinnit ennen 2024'!K450*(Parametrit!$B$9/Parametrit!$B$7),_xlfn.IFS('2024'!U450=100,-2,'2024'!U450=10,-1))</f>
        <v>0</v>
      </c>
      <c r="N450" s="50"/>
      <c r="O450" s="49"/>
      <c r="P450" s="49"/>
      <c r="Q450" s="52">
        <v>40</v>
      </c>
      <c r="R450" s="52">
        <v>50</v>
      </c>
      <c r="S450" s="31" t="str">
        <f t="shared" si="202"/>
        <v>OK</v>
      </c>
      <c r="U450">
        <v>100</v>
      </c>
    </row>
    <row r="451" spans="1:21" ht="15.75" thickBot="1" x14ac:dyDescent="0.3">
      <c r="A451" s="43" t="s">
        <v>317</v>
      </c>
      <c r="B451" s="30"/>
      <c r="C451" s="101"/>
      <c r="D451" s="32"/>
      <c r="E451" s="32"/>
      <c r="F451" s="101"/>
      <c r="G451" s="101"/>
      <c r="H451" s="105"/>
      <c r="I451" s="32"/>
      <c r="J451" s="32"/>
      <c r="K451" s="32"/>
      <c r="L451" s="32"/>
      <c r="M451" s="18"/>
      <c r="N451" s="18"/>
      <c r="O451" s="22"/>
      <c r="P451" s="22"/>
      <c r="Q451" s="18"/>
      <c r="R451" s="18"/>
      <c r="S451"/>
    </row>
    <row r="452" spans="1:21" ht="15.75" thickBot="1" x14ac:dyDescent="0.3">
      <c r="A452" s="38" t="s">
        <v>318</v>
      </c>
      <c r="B452" s="60">
        <f>F452-G452</f>
        <v>0</v>
      </c>
      <c r="C452" s="55"/>
      <c r="D452" s="49">
        <f>B452*C452/100</f>
        <v>0</v>
      </c>
      <c r="E452" s="49">
        <f>Parametrit!$B$4-2025</f>
        <v>-1</v>
      </c>
      <c r="F452" s="55"/>
      <c r="G452" s="55"/>
      <c r="H452" s="104" t="str">
        <f>IF('Investoinnit ennen 2024'!G452&gt;0,'Investoinnit ennen 2024'!G452,"")</f>
        <v/>
      </c>
      <c r="I452" s="57">
        <f>IF(N452="",(D452*(M452+O452))/1000,(D452*(N452+P452))/1000)</f>
        <v>0</v>
      </c>
      <c r="J452" s="49">
        <f>IF(D452=0,0,I452*(1-E452/H452))</f>
        <v>0</v>
      </c>
      <c r="K452" s="49">
        <f>IF(I452=0,0,I452/H452)</f>
        <v>0</v>
      </c>
      <c r="L452" s="49">
        <f>IF(N452="",(F452*(C452/100)*(M452+O452))/1000,(F452*(C452/100)*(N452+P452)/1000))</f>
        <v>0</v>
      </c>
      <c r="M452" s="50" cm="1">
        <f t="array" ref="M452">ROUND('Investoinnit ennen 2024'!K452*(Parametrit!$B$9/Parametrit!$B$7),_xlfn.IFS('2024'!U452=100,-2,'2024'!U452=10,-1))</f>
        <v>0</v>
      </c>
      <c r="N452" s="50"/>
      <c r="O452" s="49"/>
      <c r="P452" s="49"/>
      <c r="Q452" s="52">
        <v>40</v>
      </c>
      <c r="R452" s="52">
        <v>50</v>
      </c>
      <c r="S452" s="31" t="str">
        <f>IF(AND(B452&gt;0,C452=""),"Ilmoita tuella rahoitettu osuus",IF(C452&gt;100,"Tuella rahoitettu osuus ei voi olla yli 100",IF(AND(B452&gt;0,H452=""),"Pitoaika puuttuu",IF(E452&gt;H452,"Keski-ikä ei voi olla suurempi kuin pitoaika",IF(AND(B452&gt;0,E452=""),"Keski-ikä puuttuu",IF(AND(B452&gt;0,OR(H452&lt;Q452,H452&gt;R452)),"Syötetty pitoaika ei ole pitoaikavälin sisällä","OK"))))))</f>
        <v>OK</v>
      </c>
      <c r="U452">
        <v>100</v>
      </c>
    </row>
    <row r="453" spans="1:21" ht="15.75" thickBot="1" x14ac:dyDescent="0.3">
      <c r="A453" s="6" t="s">
        <v>320</v>
      </c>
      <c r="B453" s="30"/>
      <c r="C453" s="101"/>
      <c r="D453" s="32"/>
      <c r="E453" s="32"/>
      <c r="F453" s="101"/>
      <c r="G453" s="101"/>
      <c r="H453" s="105"/>
      <c r="I453" s="32"/>
      <c r="J453" s="32"/>
      <c r="K453" s="32"/>
      <c r="L453" s="32"/>
      <c r="M453" s="24"/>
      <c r="N453" s="24"/>
      <c r="O453" s="22"/>
      <c r="P453" s="22"/>
      <c r="Q453" s="24"/>
      <c r="R453" s="24"/>
      <c r="S453"/>
    </row>
    <row r="454" spans="1:21" ht="15.75" thickBot="1" x14ac:dyDescent="0.3">
      <c r="A454" s="38" t="s">
        <v>321</v>
      </c>
      <c r="B454" s="60">
        <f>F454-G454</f>
        <v>0</v>
      </c>
      <c r="C454" s="55"/>
      <c r="D454" s="49">
        <f>B454*C454/100</f>
        <v>0</v>
      </c>
      <c r="E454" s="49">
        <f>Parametrit!$B$4-2025</f>
        <v>-1</v>
      </c>
      <c r="F454" s="55"/>
      <c r="G454" s="55"/>
      <c r="H454" s="104" t="str">
        <f>IF('Investoinnit ennen 2024'!G454&gt;0,'Investoinnit ennen 2024'!G454,"")</f>
        <v/>
      </c>
      <c r="I454" s="57">
        <f>IF(N454="",(D454*(M454+O454))/1000,(D454*(N454+P454))/1000)</f>
        <v>0</v>
      </c>
      <c r="J454" s="49">
        <f>IF(D454=0,0,I454*(1-E454/H454))</f>
        <v>0</v>
      </c>
      <c r="K454" s="49">
        <f>IF(I454=0,0,I454/H454)</f>
        <v>0</v>
      </c>
      <c r="L454" s="49">
        <f>IF(N454="",(F454*(C454/100)*(M454+O454))/1000,(F454*(C454/100)*(N454+P454)/1000))</f>
        <v>0</v>
      </c>
      <c r="M454" s="50" cm="1">
        <f t="array" ref="M454">ROUND('Investoinnit ennen 2024'!K454*(Parametrit!$B$9/Parametrit!$B$7),_xlfn.IFS('2024'!U454=100,-2,'2024'!U454=10,-1))</f>
        <v>0</v>
      </c>
      <c r="N454" s="50"/>
      <c r="O454" s="49"/>
      <c r="P454" s="49"/>
      <c r="Q454" s="52">
        <v>20</v>
      </c>
      <c r="R454" s="52">
        <v>30</v>
      </c>
      <c r="S454" s="31" t="str">
        <f>IF(AND(B454&gt;0,C454=""),"Ilmoita tuella rahoitettu osuus",IF(C454&gt;100,"Tuella rahoitettu osuus ei voi olla yli 100",IF(AND(B454&gt;0,H454=""),"Pitoaika puuttuu",IF(E454&gt;H454,"Keski-ikä ei voi olla suurempi kuin pitoaika",IF(AND(B454&gt;0,E454=""),"Keski-ikä puuttuu",IF(AND(B454&gt;0,OR(H454&lt;Q454,H454&gt;R454)),"Syötetty pitoaika ei ole pitoaikavälin sisällä","OK"))))))</f>
        <v>OK</v>
      </c>
      <c r="U454">
        <v>100</v>
      </c>
    </row>
    <row r="455" spans="1:21" ht="15.75" thickBot="1" x14ac:dyDescent="0.3">
      <c r="A455" s="38" t="s">
        <v>322</v>
      </c>
      <c r="B455" s="60">
        <f>F455-G455</f>
        <v>0</v>
      </c>
      <c r="C455" s="55"/>
      <c r="D455" s="49">
        <f>B455*C455/100</f>
        <v>0</v>
      </c>
      <c r="E455" s="49">
        <f>Parametrit!$B$4-2025</f>
        <v>-1</v>
      </c>
      <c r="F455" s="55"/>
      <c r="G455" s="55"/>
      <c r="H455" s="104" t="str">
        <f>IF('Investoinnit ennen 2024'!G455&gt;0,'Investoinnit ennen 2024'!G455,"")</f>
        <v/>
      </c>
      <c r="I455" s="57">
        <f>IF(N455="",(D455*(M455+O455))/1000,(D455*(N455+P455))/1000)</f>
        <v>0</v>
      </c>
      <c r="J455" s="49">
        <f>IF(D455=0,0,I455*(1-E455/H455))</f>
        <v>0</v>
      </c>
      <c r="K455" s="49">
        <f>IF(I455=0,0,I455/H455)</f>
        <v>0</v>
      </c>
      <c r="L455" s="49">
        <f>IF(N455="",(F455*(C455/100)*(M455+O455))/1000,(F455*(C455/100)*(N455+P455)/1000))</f>
        <v>0</v>
      </c>
      <c r="M455" s="50" cm="1">
        <f t="array" ref="M455">ROUND('Investoinnit ennen 2024'!K455*(Parametrit!$B$9/Parametrit!$B$7),_xlfn.IFS('2024'!U455=100,-2,'2024'!U455=10,-1))</f>
        <v>0</v>
      </c>
      <c r="N455" s="50"/>
      <c r="O455" s="49"/>
      <c r="P455" s="49"/>
      <c r="Q455" s="52">
        <v>20</v>
      </c>
      <c r="R455" s="52">
        <v>30</v>
      </c>
      <c r="S455" s="31" t="str">
        <f>IF(AND(B455&gt;0,C455=""),"Ilmoita tuella rahoitettu osuus",IF(C455&gt;100,"Tuella rahoitettu osuus ei voi olla yli 100",IF(AND(B455&gt;0,H455=""),"Pitoaika puuttuu",IF(E455&gt;H455,"Keski-ikä ei voi olla suurempi kuin pitoaika",IF(AND(B455&gt;0,E455=""),"Keski-ikä puuttuu",IF(AND(B455&gt;0,OR(H455&lt;Q455,H455&gt;R455)),"Syötetty pitoaika ei ole pitoaikavälin sisällä","OK"))))))</f>
        <v>OK</v>
      </c>
      <c r="U455">
        <v>100</v>
      </c>
    </row>
    <row r="456" spans="1:21" ht="15.75" thickBot="1" x14ac:dyDescent="0.3">
      <c r="A456" s="38" t="s">
        <v>323</v>
      </c>
      <c r="B456" s="60">
        <f>F456-G456</f>
        <v>0</v>
      </c>
      <c r="C456" s="55"/>
      <c r="D456" s="49">
        <f>B456*C456/100</f>
        <v>0</v>
      </c>
      <c r="E456" s="49">
        <f>Parametrit!$B$4-2025</f>
        <v>-1</v>
      </c>
      <c r="F456" s="55"/>
      <c r="G456" s="55"/>
      <c r="H456" s="104" t="str">
        <f>IF('Investoinnit ennen 2024'!G456&gt;0,'Investoinnit ennen 2024'!G456,"")</f>
        <v/>
      </c>
      <c r="I456" s="57">
        <f>IF(N456="",(D456*(M456+O456))/1000,(D456*(N456+P456))/1000)</f>
        <v>0</v>
      </c>
      <c r="J456" s="49">
        <f>IF(D456=0,0,I456*(1-E456/H456))</f>
        <v>0</v>
      </c>
      <c r="K456" s="49">
        <f>IF(I456=0,0,I456/H456)</f>
        <v>0</v>
      </c>
      <c r="L456" s="49">
        <f>IF(N456="",(F456*(C456/100)*(M456+O456))/1000,(F456*(C456/100)*(N456+P456)/1000))</f>
        <v>0</v>
      </c>
      <c r="M456" s="50" cm="1">
        <f t="array" ref="M456">ROUND('Investoinnit ennen 2024'!K456*(Parametrit!$B$9/Parametrit!$B$7),_xlfn.IFS('2024'!U456=100,-2,'2024'!U456=10,-1))</f>
        <v>0</v>
      </c>
      <c r="N456" s="50"/>
      <c r="O456" s="49"/>
      <c r="P456" s="49"/>
      <c r="Q456" s="52">
        <v>20</v>
      </c>
      <c r="R456" s="52">
        <v>30</v>
      </c>
      <c r="S456" s="31" t="str">
        <f>IF(AND(B456&gt;0,C456=""),"Ilmoita tuella rahoitettu osuus",IF(C456&gt;100,"Tuella rahoitettu osuus ei voi olla yli 100",IF(AND(B456&gt;0,H456=""),"Pitoaika puuttuu",IF(E456&gt;H456,"Keski-ikä ei voi olla suurempi kuin pitoaika",IF(AND(B456&gt;0,E456=""),"Keski-ikä puuttuu",IF(AND(B456&gt;0,OR(H456&lt;Q456,H456&gt;R456)),"Syötetty pitoaika ei ole pitoaikavälin sisällä","OK"))))))</f>
        <v>OK</v>
      </c>
      <c r="U456">
        <v>100</v>
      </c>
    </row>
    <row r="457" spans="1:21" ht="15.75" thickBot="1" x14ac:dyDescent="0.3">
      <c r="A457" s="10" t="s">
        <v>344</v>
      </c>
      <c r="B457" s="30"/>
      <c r="C457" s="101"/>
      <c r="D457" s="32"/>
      <c r="E457" s="32"/>
      <c r="F457" s="101"/>
      <c r="G457" s="101"/>
      <c r="H457" s="105"/>
      <c r="I457" s="32"/>
      <c r="J457" s="32"/>
      <c r="K457" s="32"/>
      <c r="L457" s="32"/>
      <c r="M457" s="23"/>
      <c r="N457" s="23"/>
      <c r="O457" s="22"/>
      <c r="P457" s="22"/>
      <c r="Q457" s="23"/>
      <c r="R457" s="23"/>
      <c r="S457"/>
    </row>
    <row r="458" spans="1:21" ht="15.75" thickBot="1" x14ac:dyDescent="0.3">
      <c r="A458" s="6" t="s">
        <v>345</v>
      </c>
      <c r="B458" s="30"/>
      <c r="C458" s="101"/>
      <c r="D458" s="32"/>
      <c r="E458" s="32"/>
      <c r="F458" s="101"/>
      <c r="G458" s="101"/>
      <c r="H458" s="105"/>
      <c r="I458" s="32"/>
      <c r="J458" s="32"/>
      <c r="K458" s="32"/>
      <c r="L458" s="32"/>
      <c r="M458" s="24"/>
      <c r="N458" s="24"/>
      <c r="O458" s="22"/>
      <c r="P458" s="22"/>
      <c r="Q458" s="24"/>
      <c r="R458" s="24"/>
      <c r="S458"/>
    </row>
    <row r="459" spans="1:21" ht="15.75" thickBot="1" x14ac:dyDescent="0.3">
      <c r="A459" s="38" t="s">
        <v>346</v>
      </c>
      <c r="B459" s="60">
        <f>F459-G459</f>
        <v>0</v>
      </c>
      <c r="C459" s="55"/>
      <c r="D459" s="49">
        <f>B459*C459/100</f>
        <v>0</v>
      </c>
      <c r="E459" s="49">
        <f>Parametrit!$B$4-2025</f>
        <v>-1</v>
      </c>
      <c r="F459" s="55"/>
      <c r="G459" s="55"/>
      <c r="H459" s="104" t="str">
        <f>IF('Investoinnit ennen 2024'!G459&gt;0,'Investoinnit ennen 2024'!G459,"")</f>
        <v/>
      </c>
      <c r="I459" s="57">
        <f>IF(N459="",(D459*(M459+O459))/1000,(D459*(N459+P459))/1000)</f>
        <v>0</v>
      </c>
      <c r="J459" s="49">
        <f>IF(D459=0,0,I459*(1-E459/H459))</f>
        <v>0</v>
      </c>
      <c r="K459" s="49">
        <f>IF(I459=0,0,I459/H459)</f>
        <v>0</v>
      </c>
      <c r="L459" s="49">
        <f>IF(N459="",(F459*(C459/100)*(M459+O459))/1000,(F459*(C459/100)*(N459+P459)/1000))</f>
        <v>0</v>
      </c>
      <c r="M459" s="50" cm="1">
        <f t="array" ref="M459">ROUND('Investoinnit ennen 2024'!K459*(Parametrit!$B$9/Parametrit!$B$7),_xlfn.IFS('2024'!U459=100,-2,'2024'!U459=10,-1))</f>
        <v>0</v>
      </c>
      <c r="N459" s="50"/>
      <c r="O459" s="49"/>
      <c r="P459" s="49"/>
      <c r="Q459" s="52">
        <v>40</v>
      </c>
      <c r="R459" s="52">
        <v>50</v>
      </c>
      <c r="S459" s="31" t="str">
        <f>IF(AND(B459&gt;0,C459=""),"Ilmoita tuella rahoitettu osuus",IF(C459&gt;100,"Tuella rahoitettu osuus ei voi olla yli 100",IF(AND(B459&gt;0,H459=""),"Pitoaika puuttuu",IF(E459&gt;H459,"Keski-ikä ei voi olla suurempi kuin pitoaika",IF(AND(B459&gt;0,E459=""),"Keski-ikä puuttuu",IF(AND(B459&gt;0,OR(H459&lt;Q459,H459&gt;R459)),"Syötetty pitoaika ei ole pitoaikavälin sisällä","OK"))))))</f>
        <v>OK</v>
      </c>
      <c r="U459">
        <v>100</v>
      </c>
    </row>
    <row r="460" spans="1:21" ht="15.75" thickBot="1" x14ac:dyDescent="0.3">
      <c r="A460" s="6" t="s">
        <v>347</v>
      </c>
      <c r="B460" s="30"/>
      <c r="C460" s="101"/>
      <c r="D460" s="32"/>
      <c r="E460" s="32"/>
      <c r="F460" s="101"/>
      <c r="G460" s="101"/>
      <c r="H460" s="105"/>
      <c r="I460" s="32"/>
      <c r="J460" s="32"/>
      <c r="K460" s="32"/>
      <c r="L460" s="32"/>
      <c r="M460" s="24"/>
      <c r="N460" s="24"/>
      <c r="O460" s="22"/>
      <c r="P460" s="22"/>
      <c r="Q460" s="24"/>
      <c r="R460" s="24"/>
      <c r="S460"/>
    </row>
    <row r="461" spans="1:21" ht="15.75" thickBot="1" x14ac:dyDescent="0.3">
      <c r="A461" s="38" t="s">
        <v>348</v>
      </c>
      <c r="B461" s="60">
        <f t="shared" ref="B461:B470" si="203">F461-G461</f>
        <v>0</v>
      </c>
      <c r="C461" s="55"/>
      <c r="D461" s="49">
        <f t="shared" ref="D461:D470" si="204">B461*C461/100</f>
        <v>0</v>
      </c>
      <c r="E461" s="49">
        <f>Parametrit!$B$4-2025</f>
        <v>-1</v>
      </c>
      <c r="F461" s="55"/>
      <c r="G461" s="55"/>
      <c r="H461" s="104" t="str">
        <f>IF('Investoinnit ennen 2024'!G461&gt;0,'Investoinnit ennen 2024'!G461,"")</f>
        <v/>
      </c>
      <c r="I461" s="57">
        <f t="shared" ref="I461:I470" si="205">IF(N461="",(D461*(M461+O461))/1000,(D461*(N461+P461))/1000)</f>
        <v>0</v>
      </c>
      <c r="J461" s="49">
        <f t="shared" ref="J461:J470" si="206">IF(D461=0,0,I461*(1-E461/H461))</f>
        <v>0</v>
      </c>
      <c r="K461" s="49">
        <f t="shared" ref="K461:K470" si="207">IF(I461=0,0,I461/H461)</f>
        <v>0</v>
      </c>
      <c r="L461" s="49">
        <f t="shared" ref="L461:L470" si="208">IF(N461="",(F461*(C461/100)*(M461+O461))/1000,(F461*(C461/100)*(N461+P461)/1000))</f>
        <v>0</v>
      </c>
      <c r="M461" s="50" cm="1">
        <f t="array" ref="M461">ROUND('Investoinnit ennen 2024'!K461*(Parametrit!$B$9/Parametrit!$B$7),_xlfn.IFS('2024'!U461=100,-2,'2024'!U461=10,-1))</f>
        <v>0</v>
      </c>
      <c r="N461" s="50"/>
      <c r="O461" s="49"/>
      <c r="P461" s="49"/>
      <c r="Q461" s="52">
        <v>40</v>
      </c>
      <c r="R461" s="52">
        <v>50</v>
      </c>
      <c r="S461" s="31" t="str">
        <f t="shared" ref="S461:S470" si="209">IF(AND(B461&gt;0,C461=""),"Ilmoita tuella rahoitettu osuus",IF(C461&gt;100,"Tuella rahoitettu osuus ei voi olla yli 100",IF(AND(B461&gt;0,H461=""),"Pitoaika puuttuu",IF(E461&gt;H461,"Keski-ikä ei voi olla suurempi kuin pitoaika",IF(AND(B461&gt;0,E461=""),"Keski-ikä puuttuu",IF(AND(B461&gt;0,OR(H461&lt;Q461,H461&gt;R461)),"Syötetty pitoaika ei ole pitoaikavälin sisällä","OK"))))))</f>
        <v>OK</v>
      </c>
      <c r="U461">
        <v>100</v>
      </c>
    </row>
    <row r="462" spans="1:21" ht="15.75" thickBot="1" x14ac:dyDescent="0.3">
      <c r="A462" s="38" t="s">
        <v>349</v>
      </c>
      <c r="B462" s="60">
        <f t="shared" si="203"/>
        <v>0</v>
      </c>
      <c r="C462" s="55"/>
      <c r="D462" s="49">
        <f t="shared" si="204"/>
        <v>0</v>
      </c>
      <c r="E462" s="49">
        <f>Parametrit!$B$4-2025</f>
        <v>-1</v>
      </c>
      <c r="F462" s="55"/>
      <c r="G462" s="55"/>
      <c r="H462" s="104" t="str">
        <f>IF('Investoinnit ennen 2024'!G462&gt;0,'Investoinnit ennen 2024'!G462,"")</f>
        <v/>
      </c>
      <c r="I462" s="57">
        <f t="shared" si="205"/>
        <v>0</v>
      </c>
      <c r="J462" s="49">
        <f t="shared" si="206"/>
        <v>0</v>
      </c>
      <c r="K462" s="49">
        <f t="shared" si="207"/>
        <v>0</v>
      </c>
      <c r="L462" s="49">
        <f t="shared" si="208"/>
        <v>0</v>
      </c>
      <c r="M462" s="50" cm="1">
        <f t="array" ref="M462">ROUND('Investoinnit ennen 2024'!K462*(Parametrit!$B$9/Parametrit!$B$7),_xlfn.IFS('2024'!U462=100,-2,'2024'!U462=10,-1))</f>
        <v>0</v>
      </c>
      <c r="N462" s="50"/>
      <c r="O462" s="49"/>
      <c r="P462" s="49"/>
      <c r="Q462" s="52">
        <v>40</v>
      </c>
      <c r="R462" s="52">
        <v>50</v>
      </c>
      <c r="S462" s="31" t="str">
        <f t="shared" si="209"/>
        <v>OK</v>
      </c>
      <c r="U462">
        <v>100</v>
      </c>
    </row>
    <row r="463" spans="1:21" ht="15.75" thickBot="1" x14ac:dyDescent="0.3">
      <c r="A463" s="38" t="s">
        <v>350</v>
      </c>
      <c r="B463" s="60">
        <f t="shared" si="203"/>
        <v>0</v>
      </c>
      <c r="C463" s="55"/>
      <c r="D463" s="49">
        <f t="shared" si="204"/>
        <v>0</v>
      </c>
      <c r="E463" s="49">
        <f>Parametrit!$B$4-2025</f>
        <v>-1</v>
      </c>
      <c r="F463" s="55"/>
      <c r="G463" s="55"/>
      <c r="H463" s="104" t="str">
        <f>IF('Investoinnit ennen 2024'!G463&gt;0,'Investoinnit ennen 2024'!G463,"")</f>
        <v/>
      </c>
      <c r="I463" s="57">
        <f t="shared" si="205"/>
        <v>0</v>
      </c>
      <c r="J463" s="49">
        <f t="shared" si="206"/>
        <v>0</v>
      </c>
      <c r="K463" s="49">
        <f t="shared" si="207"/>
        <v>0</v>
      </c>
      <c r="L463" s="49">
        <f t="shared" si="208"/>
        <v>0</v>
      </c>
      <c r="M463" s="50" cm="1">
        <f t="array" ref="M463">ROUND('Investoinnit ennen 2024'!K463*(Parametrit!$B$9/Parametrit!$B$7),_xlfn.IFS('2024'!U463=100,-2,'2024'!U463=10,-1))</f>
        <v>0</v>
      </c>
      <c r="N463" s="50"/>
      <c r="O463" s="49"/>
      <c r="P463" s="49"/>
      <c r="Q463" s="52">
        <v>40</v>
      </c>
      <c r="R463" s="52">
        <v>50</v>
      </c>
      <c r="S463" s="31" t="str">
        <f t="shared" si="209"/>
        <v>OK</v>
      </c>
      <c r="U463">
        <v>100</v>
      </c>
    </row>
    <row r="464" spans="1:21" ht="15.75" thickBot="1" x14ac:dyDescent="0.3">
      <c r="A464" s="38" t="s">
        <v>351</v>
      </c>
      <c r="B464" s="60">
        <f t="shared" si="203"/>
        <v>0</v>
      </c>
      <c r="C464" s="55"/>
      <c r="D464" s="49">
        <f t="shared" si="204"/>
        <v>0</v>
      </c>
      <c r="E464" s="49">
        <f>Parametrit!$B$4-2025</f>
        <v>-1</v>
      </c>
      <c r="F464" s="55"/>
      <c r="G464" s="55"/>
      <c r="H464" s="104" t="str">
        <f>IF('Investoinnit ennen 2024'!G464&gt;0,'Investoinnit ennen 2024'!G464,"")</f>
        <v/>
      </c>
      <c r="I464" s="57">
        <f t="shared" si="205"/>
        <v>0</v>
      </c>
      <c r="J464" s="49">
        <f t="shared" si="206"/>
        <v>0</v>
      </c>
      <c r="K464" s="49">
        <f t="shared" si="207"/>
        <v>0</v>
      </c>
      <c r="L464" s="49">
        <f t="shared" si="208"/>
        <v>0</v>
      </c>
      <c r="M464" s="50" cm="1">
        <f t="array" ref="M464">ROUND('Investoinnit ennen 2024'!K464*(Parametrit!$B$9/Parametrit!$B$7),_xlfn.IFS('2024'!U464=100,-2,'2024'!U464=10,-1))</f>
        <v>0</v>
      </c>
      <c r="N464" s="50"/>
      <c r="O464" s="49"/>
      <c r="P464" s="49"/>
      <c r="Q464" s="52">
        <v>40</v>
      </c>
      <c r="R464" s="52">
        <v>50</v>
      </c>
      <c r="S464" s="31" t="str">
        <f t="shared" si="209"/>
        <v>OK</v>
      </c>
      <c r="U464">
        <v>100</v>
      </c>
    </row>
    <row r="465" spans="1:21" ht="15.75" thickBot="1" x14ac:dyDescent="0.3">
      <c r="A465" s="38" t="s">
        <v>352</v>
      </c>
      <c r="B465" s="60">
        <f t="shared" si="203"/>
        <v>0</v>
      </c>
      <c r="C465" s="55"/>
      <c r="D465" s="49">
        <f t="shared" si="204"/>
        <v>0</v>
      </c>
      <c r="E465" s="49">
        <f>Parametrit!$B$4-2025</f>
        <v>-1</v>
      </c>
      <c r="F465" s="55"/>
      <c r="G465" s="55"/>
      <c r="H465" s="104" t="str">
        <f>IF('Investoinnit ennen 2024'!G465&gt;0,'Investoinnit ennen 2024'!G465,"")</f>
        <v/>
      </c>
      <c r="I465" s="57">
        <f t="shared" si="205"/>
        <v>0</v>
      </c>
      <c r="J465" s="49">
        <f t="shared" si="206"/>
        <v>0</v>
      </c>
      <c r="K465" s="49">
        <f t="shared" si="207"/>
        <v>0</v>
      </c>
      <c r="L465" s="49">
        <f t="shared" si="208"/>
        <v>0</v>
      </c>
      <c r="M465" s="50" cm="1">
        <f t="array" ref="M465">ROUND('Investoinnit ennen 2024'!K465*(Parametrit!$B$9/Parametrit!$B$7),_xlfn.IFS('2024'!U465=100,-2,'2024'!U465=10,-1))</f>
        <v>0</v>
      </c>
      <c r="N465" s="50"/>
      <c r="O465" s="49"/>
      <c r="P465" s="49"/>
      <c r="Q465" s="52">
        <v>40</v>
      </c>
      <c r="R465" s="52">
        <v>50</v>
      </c>
      <c r="S465" s="31" t="str">
        <f t="shared" si="209"/>
        <v>OK</v>
      </c>
      <c r="U465">
        <v>100</v>
      </c>
    </row>
    <row r="466" spans="1:21" ht="15.75" thickBot="1" x14ac:dyDescent="0.3">
      <c r="A466" s="38" t="s">
        <v>353</v>
      </c>
      <c r="B466" s="60">
        <f t="shared" si="203"/>
        <v>0</v>
      </c>
      <c r="C466" s="55"/>
      <c r="D466" s="49">
        <f t="shared" si="204"/>
        <v>0</v>
      </c>
      <c r="E466" s="49">
        <f>Parametrit!$B$4-2025</f>
        <v>-1</v>
      </c>
      <c r="F466" s="55"/>
      <c r="G466" s="55"/>
      <c r="H466" s="104" t="str">
        <f>IF('Investoinnit ennen 2024'!G466&gt;0,'Investoinnit ennen 2024'!G466,"")</f>
        <v/>
      </c>
      <c r="I466" s="57">
        <f t="shared" si="205"/>
        <v>0</v>
      </c>
      <c r="J466" s="49">
        <f t="shared" si="206"/>
        <v>0</v>
      </c>
      <c r="K466" s="49">
        <f t="shared" si="207"/>
        <v>0</v>
      </c>
      <c r="L466" s="49">
        <f t="shared" si="208"/>
        <v>0</v>
      </c>
      <c r="M466" s="50" cm="1">
        <f t="array" ref="M466">ROUND('Investoinnit ennen 2024'!K466*(Parametrit!$B$9/Parametrit!$B$7),_xlfn.IFS('2024'!U466=100,-2,'2024'!U466=10,-1))</f>
        <v>0</v>
      </c>
      <c r="N466" s="50"/>
      <c r="O466" s="49"/>
      <c r="P466" s="49"/>
      <c r="Q466" s="52">
        <v>40</v>
      </c>
      <c r="R466" s="52">
        <v>50</v>
      </c>
      <c r="S466" s="31" t="str">
        <f t="shared" si="209"/>
        <v>OK</v>
      </c>
      <c r="U466">
        <v>100</v>
      </c>
    </row>
    <row r="467" spans="1:21" ht="15.75" thickBot="1" x14ac:dyDescent="0.3">
      <c r="A467" s="38" t="s">
        <v>354</v>
      </c>
      <c r="B467" s="60">
        <f t="shared" si="203"/>
        <v>0</v>
      </c>
      <c r="C467" s="55"/>
      <c r="D467" s="49">
        <f t="shared" si="204"/>
        <v>0</v>
      </c>
      <c r="E467" s="49">
        <f>Parametrit!$B$4-2025</f>
        <v>-1</v>
      </c>
      <c r="F467" s="55"/>
      <c r="G467" s="55"/>
      <c r="H467" s="104" t="str">
        <f>IF('Investoinnit ennen 2024'!G467&gt;0,'Investoinnit ennen 2024'!G467,"")</f>
        <v/>
      </c>
      <c r="I467" s="57">
        <f t="shared" si="205"/>
        <v>0</v>
      </c>
      <c r="J467" s="49">
        <f t="shared" si="206"/>
        <v>0</v>
      </c>
      <c r="K467" s="49">
        <f t="shared" si="207"/>
        <v>0</v>
      </c>
      <c r="L467" s="49">
        <f t="shared" si="208"/>
        <v>0</v>
      </c>
      <c r="M467" s="50" cm="1">
        <f t="array" ref="M467">ROUND('Investoinnit ennen 2024'!K467*(Parametrit!$B$9/Parametrit!$B$7),_xlfn.IFS('2024'!U467=100,-2,'2024'!U467=10,-1))</f>
        <v>0</v>
      </c>
      <c r="N467" s="50"/>
      <c r="O467" s="49"/>
      <c r="P467" s="49"/>
      <c r="Q467" s="52">
        <v>40</v>
      </c>
      <c r="R467" s="52">
        <v>50</v>
      </c>
      <c r="S467" s="31" t="str">
        <f t="shared" si="209"/>
        <v>OK</v>
      </c>
      <c r="U467">
        <v>100</v>
      </c>
    </row>
    <row r="468" spans="1:21" ht="15.75" thickBot="1" x14ac:dyDescent="0.3">
      <c r="A468" s="38" t="s">
        <v>355</v>
      </c>
      <c r="B468" s="60">
        <f t="shared" si="203"/>
        <v>0</v>
      </c>
      <c r="C468" s="55"/>
      <c r="D468" s="49">
        <f t="shared" si="204"/>
        <v>0</v>
      </c>
      <c r="E468" s="49">
        <f>Parametrit!$B$4-2025</f>
        <v>-1</v>
      </c>
      <c r="F468" s="55"/>
      <c r="G468" s="55"/>
      <c r="H468" s="104" t="str">
        <f>IF('Investoinnit ennen 2024'!G468&gt;0,'Investoinnit ennen 2024'!G468,"")</f>
        <v/>
      </c>
      <c r="I468" s="57">
        <f t="shared" si="205"/>
        <v>0</v>
      </c>
      <c r="J468" s="49">
        <f t="shared" si="206"/>
        <v>0</v>
      </c>
      <c r="K468" s="49">
        <f t="shared" si="207"/>
        <v>0</v>
      </c>
      <c r="L468" s="49">
        <f t="shared" si="208"/>
        <v>0</v>
      </c>
      <c r="M468" s="50" cm="1">
        <f t="array" ref="M468">ROUND('Investoinnit ennen 2024'!K468*(Parametrit!$B$9/Parametrit!$B$7),_xlfn.IFS('2024'!U468=100,-2,'2024'!U468=10,-1))</f>
        <v>0</v>
      </c>
      <c r="N468" s="50"/>
      <c r="O468" s="49"/>
      <c r="P468" s="49"/>
      <c r="Q468" s="52">
        <v>40</v>
      </c>
      <c r="R468" s="52">
        <v>50</v>
      </c>
      <c r="S468" s="31" t="str">
        <f t="shared" si="209"/>
        <v>OK</v>
      </c>
      <c r="U468">
        <v>100</v>
      </c>
    </row>
    <row r="469" spans="1:21" ht="15.75" thickBot="1" x14ac:dyDescent="0.3">
      <c r="A469" s="38" t="s">
        <v>356</v>
      </c>
      <c r="B469" s="60">
        <f t="shared" si="203"/>
        <v>0</v>
      </c>
      <c r="C469" s="55"/>
      <c r="D469" s="49">
        <f t="shared" si="204"/>
        <v>0</v>
      </c>
      <c r="E469" s="49">
        <f>Parametrit!$B$4-2025</f>
        <v>-1</v>
      </c>
      <c r="F469" s="55"/>
      <c r="G469" s="55"/>
      <c r="H469" s="104" t="str">
        <f>IF('Investoinnit ennen 2024'!G469&gt;0,'Investoinnit ennen 2024'!G469,"")</f>
        <v/>
      </c>
      <c r="I469" s="57">
        <f t="shared" si="205"/>
        <v>0</v>
      </c>
      <c r="J469" s="49">
        <f t="shared" si="206"/>
        <v>0</v>
      </c>
      <c r="K469" s="49">
        <f t="shared" si="207"/>
        <v>0</v>
      </c>
      <c r="L469" s="49">
        <f t="shared" si="208"/>
        <v>0</v>
      </c>
      <c r="M469" s="50" cm="1">
        <f t="array" ref="M469">ROUND('Investoinnit ennen 2024'!K469*(Parametrit!$B$9/Parametrit!$B$7),_xlfn.IFS('2024'!U469=100,-2,'2024'!U469=10,-1))</f>
        <v>0</v>
      </c>
      <c r="N469" s="50"/>
      <c r="O469" s="49"/>
      <c r="P469" s="49"/>
      <c r="Q469" s="52">
        <v>40</v>
      </c>
      <c r="R469" s="52">
        <v>50</v>
      </c>
      <c r="S469" s="31" t="str">
        <f t="shared" si="209"/>
        <v>OK</v>
      </c>
      <c r="U469">
        <v>100</v>
      </c>
    </row>
    <row r="470" spans="1:21" ht="15.75" thickBot="1" x14ac:dyDescent="0.3">
      <c r="A470" s="38" t="s">
        <v>357</v>
      </c>
      <c r="B470" s="60">
        <f t="shared" si="203"/>
        <v>0</v>
      </c>
      <c r="C470" s="55"/>
      <c r="D470" s="49">
        <f t="shared" si="204"/>
        <v>0</v>
      </c>
      <c r="E470" s="49">
        <f>Parametrit!$B$4-2025</f>
        <v>-1</v>
      </c>
      <c r="F470" s="55"/>
      <c r="G470" s="55"/>
      <c r="H470" s="104" t="str">
        <f>IF('Investoinnit ennen 2024'!G470&gt;0,'Investoinnit ennen 2024'!G470,"")</f>
        <v/>
      </c>
      <c r="I470" s="57">
        <f t="shared" si="205"/>
        <v>0</v>
      </c>
      <c r="J470" s="49">
        <f t="shared" si="206"/>
        <v>0</v>
      </c>
      <c r="K470" s="49">
        <f t="shared" si="207"/>
        <v>0</v>
      </c>
      <c r="L470" s="49">
        <f t="shared" si="208"/>
        <v>0</v>
      </c>
      <c r="M470" s="50" cm="1">
        <f t="array" ref="M470">ROUND('Investoinnit ennen 2024'!K470*(Parametrit!$B$9/Parametrit!$B$7),_xlfn.IFS('2024'!U470=100,-2,'2024'!U470=10,-1))</f>
        <v>0</v>
      </c>
      <c r="N470" s="50"/>
      <c r="O470" s="49"/>
      <c r="P470" s="49"/>
      <c r="Q470" s="52">
        <v>40</v>
      </c>
      <c r="R470" s="52">
        <v>50</v>
      </c>
      <c r="S470" s="31" t="str">
        <f t="shared" si="209"/>
        <v>OK</v>
      </c>
      <c r="U470">
        <v>100</v>
      </c>
    </row>
    <row r="471" spans="1:21" ht="15.75" thickBot="1" x14ac:dyDescent="0.3">
      <c r="A471" s="6" t="s">
        <v>358</v>
      </c>
      <c r="B471" s="30"/>
      <c r="C471" s="101"/>
      <c r="D471" s="32"/>
      <c r="E471" s="32"/>
      <c r="F471" s="101"/>
      <c r="G471" s="101"/>
      <c r="H471" s="105"/>
      <c r="I471" s="32"/>
      <c r="J471" s="32"/>
      <c r="K471" s="32"/>
      <c r="L471" s="32"/>
      <c r="M471" s="24"/>
      <c r="N471" s="24"/>
      <c r="O471" s="22"/>
      <c r="P471" s="22"/>
      <c r="Q471" s="24"/>
      <c r="R471" s="24"/>
      <c r="S471"/>
    </row>
    <row r="472" spans="1:21" ht="15.75" thickBot="1" x14ac:dyDescent="0.3">
      <c r="A472" s="44" t="s">
        <v>359</v>
      </c>
      <c r="B472" s="30"/>
      <c r="C472" s="101"/>
      <c r="D472" s="32"/>
      <c r="E472" s="32"/>
      <c r="F472" s="101"/>
      <c r="G472" s="101"/>
      <c r="H472" s="105"/>
      <c r="I472" s="32"/>
      <c r="J472" s="32"/>
      <c r="K472" s="32"/>
      <c r="L472" s="32"/>
      <c r="M472" s="18"/>
      <c r="N472" s="18"/>
      <c r="O472" s="22"/>
      <c r="P472" s="22"/>
      <c r="Q472" s="18"/>
      <c r="R472" s="18"/>
      <c r="S472"/>
    </row>
    <row r="473" spans="1:21" ht="15.75" thickBot="1" x14ac:dyDescent="0.3">
      <c r="A473" s="38" t="s">
        <v>360</v>
      </c>
      <c r="B473" s="60">
        <f>F473-G473</f>
        <v>0</v>
      </c>
      <c r="C473" s="55"/>
      <c r="D473" s="49">
        <f>B473*C473/100</f>
        <v>0</v>
      </c>
      <c r="E473" s="49">
        <f>Parametrit!$B$4-2025</f>
        <v>-1</v>
      </c>
      <c r="F473" s="55"/>
      <c r="G473" s="55"/>
      <c r="H473" s="104" t="str">
        <f>IF('Investoinnit ennen 2024'!G473&gt;0,'Investoinnit ennen 2024'!G473,"")</f>
        <v/>
      </c>
      <c r="I473" s="57">
        <f>IF(N473="",(D473*(M473+O473))/1000,(D473*(N473+P473))/1000)</f>
        <v>0</v>
      </c>
      <c r="J473" s="49">
        <f>IF(D473=0,0,I473*(1-E473/H473))</f>
        <v>0</v>
      </c>
      <c r="K473" s="49">
        <f>IF(I473=0,0,I473/H473)</f>
        <v>0</v>
      </c>
      <c r="L473" s="49">
        <f>IF(N473="",(F473*(C473/100)*(M473+O473))/1000,(F473*(C473/100)*(N473+P473)/1000))</f>
        <v>0</v>
      </c>
      <c r="M473" s="50" cm="1">
        <f t="array" ref="M473">ROUND('Investoinnit ennen 2024'!K473*(Parametrit!$B$9/Parametrit!$B$7),_xlfn.IFS('2024'!U473=100,-2,'2024'!U473=10,-1))</f>
        <v>0</v>
      </c>
      <c r="N473" s="50"/>
      <c r="O473" s="49"/>
      <c r="P473" s="49"/>
      <c r="Q473" s="52">
        <v>40</v>
      </c>
      <c r="R473" s="52">
        <v>50</v>
      </c>
      <c r="S473" s="31" t="str">
        <f>IF(AND(B473&gt;0,C473=""),"Ilmoita tuella rahoitettu osuus",IF(C473&gt;100,"Tuella rahoitettu osuus ei voi olla yli 100",IF(AND(B473&gt;0,H473=""),"Pitoaika puuttuu",IF(E473&gt;H473,"Keski-ikä ei voi olla suurempi kuin pitoaika",IF(AND(B473&gt;0,E473=""),"Keski-ikä puuttuu",IF(AND(B473&gt;0,OR(H473&lt;Q473,H473&gt;R473)),"Syötetty pitoaika ei ole pitoaikavälin sisällä","OK"))))))</f>
        <v>OK</v>
      </c>
      <c r="U473">
        <v>100</v>
      </c>
    </row>
    <row r="474" spans="1:21" ht="15.75" thickBot="1" x14ac:dyDescent="0.3">
      <c r="A474" s="38" t="s">
        <v>361</v>
      </c>
      <c r="B474" s="60">
        <f>F474-G474</f>
        <v>0</v>
      </c>
      <c r="C474" s="55"/>
      <c r="D474" s="49">
        <f>B474*C474/100</f>
        <v>0</v>
      </c>
      <c r="E474" s="49">
        <f>Parametrit!$B$4-2025</f>
        <v>-1</v>
      </c>
      <c r="F474" s="55"/>
      <c r="G474" s="55"/>
      <c r="H474" s="104" t="str">
        <f>IF('Investoinnit ennen 2024'!G474&gt;0,'Investoinnit ennen 2024'!G474,"")</f>
        <v/>
      </c>
      <c r="I474" s="57">
        <f>IF(N474="",(D474*(M474+O474))/1000,(D474*(N474+P474))/1000)</f>
        <v>0</v>
      </c>
      <c r="J474" s="49">
        <f>IF(D474=0,0,I474*(1-E474/H474))</f>
        <v>0</v>
      </c>
      <c r="K474" s="49">
        <f>IF(I474=0,0,I474/H474)</f>
        <v>0</v>
      </c>
      <c r="L474" s="49">
        <f>IF(N474="",(F474*(C474/100)*(M474+O474))/1000,(F474*(C474/100)*(N474+P474)/1000))</f>
        <v>0</v>
      </c>
      <c r="M474" s="50" cm="1">
        <f t="array" ref="M474">ROUND('Investoinnit ennen 2024'!K474*(Parametrit!$B$9/Parametrit!$B$7),_xlfn.IFS('2024'!U474=100,-2,'2024'!U474=10,-1))</f>
        <v>0</v>
      </c>
      <c r="N474" s="50"/>
      <c r="O474" s="49"/>
      <c r="P474" s="49"/>
      <c r="Q474" s="52">
        <v>40</v>
      </c>
      <c r="R474" s="52">
        <v>50</v>
      </c>
      <c r="S474" s="31" t="str">
        <f>IF(AND(B474&gt;0,C474=""),"Ilmoita tuella rahoitettu osuus",IF(C474&gt;100,"Tuella rahoitettu osuus ei voi olla yli 100",IF(AND(B474&gt;0,H474=""),"Pitoaika puuttuu",IF(E474&gt;H474,"Keski-ikä ei voi olla suurempi kuin pitoaika",IF(AND(B474&gt;0,E474=""),"Keski-ikä puuttuu",IF(AND(B474&gt;0,OR(H474&lt;Q474,H474&gt;R474)),"Syötetty pitoaika ei ole pitoaikavälin sisällä","OK"))))))</f>
        <v>OK</v>
      </c>
      <c r="U474">
        <v>100</v>
      </c>
    </row>
    <row r="475" spans="1:21" ht="15.75" thickBot="1" x14ac:dyDescent="0.3">
      <c r="A475" s="38" t="s">
        <v>362</v>
      </c>
      <c r="B475" s="60">
        <f>F475-G475</f>
        <v>0</v>
      </c>
      <c r="C475" s="55"/>
      <c r="D475" s="49">
        <f>B475*C475/100</f>
        <v>0</v>
      </c>
      <c r="E475" s="49">
        <f>Parametrit!$B$4-2025</f>
        <v>-1</v>
      </c>
      <c r="F475" s="55"/>
      <c r="G475" s="55"/>
      <c r="H475" s="104" t="str">
        <f>IF('Investoinnit ennen 2024'!G475&gt;0,'Investoinnit ennen 2024'!G475,"")</f>
        <v/>
      </c>
      <c r="I475" s="57">
        <f>IF(N475="",(D475*(M475+O475))/1000,(D475*(N475+P475))/1000)</f>
        <v>0</v>
      </c>
      <c r="J475" s="49">
        <f>IF(D475=0,0,I475*(1-E475/H475))</f>
        <v>0</v>
      </c>
      <c r="K475" s="49">
        <f>IF(I475=0,0,I475/H475)</f>
        <v>0</v>
      </c>
      <c r="L475" s="49">
        <f>IF(N475="",(F475*(C475/100)*(M475+O475))/1000,(F475*(C475/100)*(N475+P475)/1000))</f>
        <v>0</v>
      </c>
      <c r="M475" s="50" cm="1">
        <f t="array" ref="M475">ROUND('Investoinnit ennen 2024'!K475*(Parametrit!$B$9/Parametrit!$B$7),_xlfn.IFS('2024'!U475=100,-2,'2024'!U475=10,-1))</f>
        <v>0</v>
      </c>
      <c r="N475" s="50"/>
      <c r="O475" s="49"/>
      <c r="P475" s="49"/>
      <c r="Q475" s="52">
        <v>40</v>
      </c>
      <c r="R475" s="52">
        <v>50</v>
      </c>
      <c r="S475" s="31" t="str">
        <f>IF(AND(B475&gt;0,C475=""),"Ilmoita tuella rahoitettu osuus",IF(C475&gt;100,"Tuella rahoitettu osuus ei voi olla yli 100",IF(AND(B475&gt;0,H475=""),"Pitoaika puuttuu",IF(E475&gt;H475,"Keski-ikä ei voi olla suurempi kuin pitoaika",IF(AND(B475&gt;0,E475=""),"Keski-ikä puuttuu",IF(AND(B475&gt;0,OR(H475&lt;Q475,H475&gt;R475)),"Syötetty pitoaika ei ole pitoaikavälin sisällä","OK"))))))</f>
        <v>OK</v>
      </c>
      <c r="U475">
        <v>100</v>
      </c>
    </row>
    <row r="476" spans="1:21" ht="15.75" thickBot="1" x14ac:dyDescent="0.3">
      <c r="A476" s="44" t="s">
        <v>363</v>
      </c>
      <c r="B476" s="30"/>
      <c r="C476" s="101"/>
      <c r="D476" s="32"/>
      <c r="E476" s="32"/>
      <c r="F476" s="101"/>
      <c r="G476" s="101"/>
      <c r="H476" s="105"/>
      <c r="M476" s="18"/>
      <c r="N476" s="18"/>
      <c r="O476" s="22"/>
      <c r="P476" s="22"/>
      <c r="Q476" s="18"/>
      <c r="R476" s="18"/>
      <c r="S476"/>
    </row>
    <row r="477" spans="1:21" ht="15.75" thickBot="1" x14ac:dyDescent="0.3">
      <c r="A477" s="38" t="s">
        <v>364</v>
      </c>
      <c r="B477" s="60">
        <f>F477-G477</f>
        <v>0</v>
      </c>
      <c r="C477" s="55"/>
      <c r="D477" s="49">
        <f>B477*C477/100</f>
        <v>0</v>
      </c>
      <c r="E477" s="49">
        <f>Parametrit!$B$4-2025</f>
        <v>-1</v>
      </c>
      <c r="F477" s="55"/>
      <c r="G477" s="55"/>
      <c r="H477" s="104" t="str">
        <f>IF('Investoinnit ennen 2024'!G477&gt;0,'Investoinnit ennen 2024'!G477,"")</f>
        <v/>
      </c>
      <c r="I477" s="57">
        <f>IF(N477="",(D477*(M477+O477))/1000,(D477*(N477+P477))/1000)</f>
        <v>0</v>
      </c>
      <c r="J477" s="49">
        <f>IF(D477=0,0,I477*(1-E477/H477))</f>
        <v>0</v>
      </c>
      <c r="K477" s="49">
        <f>IF(I477=0,0,I477/H477)</f>
        <v>0</v>
      </c>
      <c r="L477" s="49">
        <f>IF(N477="",(F477*(C477/100)*(M477+O477))/1000,(F477*(C477/100)*(N477+P477)/1000))</f>
        <v>0</v>
      </c>
      <c r="M477" s="50" cm="1">
        <f t="array" ref="M477">ROUND('Investoinnit ennen 2024'!K477*(Parametrit!$B$9/Parametrit!$B$7),_xlfn.IFS('2024'!U477=100,-2,'2024'!U477=10,-1))</f>
        <v>0</v>
      </c>
      <c r="N477" s="50"/>
      <c r="O477" s="49"/>
      <c r="P477" s="49"/>
      <c r="Q477" s="52">
        <v>40</v>
      </c>
      <c r="R477" s="52">
        <v>50</v>
      </c>
      <c r="S477" s="31" t="str">
        <f>IF(AND(B477&gt;0,C477=""),"Ilmoita tuella rahoitettu osuus",IF(C477&gt;100,"Tuella rahoitettu osuus ei voi olla yli 100",IF(AND(B477&gt;0,H477=""),"Pitoaika puuttuu",IF(E477&gt;H477,"Keski-ikä ei voi olla suurempi kuin pitoaika",IF(AND(B477&gt;0,E477=""),"Keski-ikä puuttuu",IF(AND(B477&gt;0,OR(H477&lt;Q477,H477&gt;R477)),"Syötetty pitoaika ei ole pitoaikavälin sisällä","OK"))))))</f>
        <v>OK</v>
      </c>
      <c r="U477">
        <v>100</v>
      </c>
    </row>
    <row r="478" spans="1:21" ht="15.75" thickBot="1" x14ac:dyDescent="0.3">
      <c r="A478" s="44" t="s">
        <v>365</v>
      </c>
      <c r="B478" s="30"/>
      <c r="C478" s="101"/>
      <c r="D478" s="32"/>
      <c r="E478" s="32"/>
      <c r="F478" s="101"/>
      <c r="G478" s="101"/>
      <c r="H478" s="105"/>
      <c r="I478" s="32"/>
      <c r="J478" s="32"/>
      <c r="K478" s="32"/>
      <c r="L478" s="32"/>
      <c r="M478" s="18"/>
      <c r="N478" s="18"/>
      <c r="O478" s="22"/>
      <c r="P478" s="22"/>
      <c r="Q478" s="18"/>
      <c r="R478" s="18"/>
      <c r="S478"/>
    </row>
    <row r="479" spans="1:21" ht="15.75" thickBot="1" x14ac:dyDescent="0.3">
      <c r="A479" s="38" t="s">
        <v>366</v>
      </c>
      <c r="B479" s="60">
        <f>F479-G479</f>
        <v>0</v>
      </c>
      <c r="C479" s="55"/>
      <c r="D479" s="49">
        <f>B479*C479/100</f>
        <v>0</v>
      </c>
      <c r="E479" s="49">
        <f>Parametrit!$B$4-2025</f>
        <v>-1</v>
      </c>
      <c r="F479" s="55"/>
      <c r="G479" s="55"/>
      <c r="H479" s="104" t="str">
        <f>IF('Investoinnit ennen 2024'!G479&gt;0,'Investoinnit ennen 2024'!G479,"")</f>
        <v/>
      </c>
      <c r="I479" s="57">
        <f>IF(N479="",(D479*(M479+O479))/1000,(D479*(N479+P479))/1000)</f>
        <v>0</v>
      </c>
      <c r="J479" s="49">
        <f>IF(D479=0,0,I479*(1-E479/H479))</f>
        <v>0</v>
      </c>
      <c r="K479" s="49">
        <f>IF(I479=0,0,I479/H479)</f>
        <v>0</v>
      </c>
      <c r="L479" s="49">
        <f>IF(N479="",(F479*(C479/100)*(M479+O479))/1000,(F479*(C479/100)*(N479+P479)/1000))</f>
        <v>0</v>
      </c>
      <c r="M479" s="50" cm="1">
        <f t="array" ref="M479">ROUND('Investoinnit ennen 2024'!K479*(Parametrit!$B$9/Parametrit!$B$7),_xlfn.IFS('2024'!U479=100,-2,'2024'!U479=10,-1))</f>
        <v>0</v>
      </c>
      <c r="N479" s="50"/>
      <c r="O479" s="49"/>
      <c r="P479" s="49"/>
      <c r="Q479" s="52">
        <v>25</v>
      </c>
      <c r="R479" s="52">
        <v>40</v>
      </c>
      <c r="S479" s="31" t="str">
        <f>IF(AND(B479&gt;0,C479=""),"Ilmoita tuella rahoitettu osuus",IF(C479&gt;100,"Tuella rahoitettu osuus ei voi olla yli 100",IF(AND(B479&gt;0,H479=""),"Pitoaika puuttuu",IF(E479&gt;H479,"Keski-ikä ei voi olla suurempi kuin pitoaika",IF(AND(B479&gt;0,E479=""),"Keski-ikä puuttuu",IF(AND(B479&gt;0,OR(H479&lt;Q479,H479&gt;R479)),"Syötetty pitoaika ei ole pitoaikavälin sisällä","OK"))))))</f>
        <v>OK</v>
      </c>
      <c r="U479">
        <v>100</v>
      </c>
    </row>
    <row r="480" spans="1:21" ht="15.75" thickBot="1" x14ac:dyDescent="0.3">
      <c r="A480" s="44" t="s">
        <v>367</v>
      </c>
      <c r="B480" s="30"/>
      <c r="C480" s="101"/>
      <c r="D480" s="32"/>
      <c r="E480" s="32"/>
      <c r="F480" s="101"/>
      <c r="G480" s="101"/>
      <c r="H480" s="105"/>
      <c r="M480" s="18"/>
      <c r="N480" s="18"/>
      <c r="O480" s="22"/>
      <c r="P480" s="22"/>
      <c r="Q480" s="18"/>
      <c r="R480" s="18"/>
      <c r="S480"/>
    </row>
    <row r="481" spans="1:21" ht="15.75" thickBot="1" x14ac:dyDescent="0.3">
      <c r="A481" s="38" t="s">
        <v>368</v>
      </c>
      <c r="B481" s="60">
        <f>F481-G481</f>
        <v>0</v>
      </c>
      <c r="C481" s="55"/>
      <c r="D481" s="49">
        <f>B481*C481/100</f>
        <v>0</v>
      </c>
      <c r="E481" s="49">
        <f>Parametrit!$B$4-2025</f>
        <v>-1</v>
      </c>
      <c r="F481" s="55"/>
      <c r="G481" s="55"/>
      <c r="H481" s="104" t="str">
        <f>IF('Investoinnit ennen 2024'!G481&gt;0,'Investoinnit ennen 2024'!G481,"")</f>
        <v/>
      </c>
      <c r="I481" s="57">
        <f>IF(N481="",(D481*(M481+O481))/1000,(D481*(N481+P481))/1000)</f>
        <v>0</v>
      </c>
      <c r="J481" s="49">
        <f>IF(D481=0,0,I481*(1-E481/H481))</f>
        <v>0</v>
      </c>
      <c r="K481" s="49">
        <f>IF(I481=0,0,I481/H481)</f>
        <v>0</v>
      </c>
      <c r="L481" s="49">
        <f>IF(N481="",(F481*(C481/100)*(M481+O481))/1000,(F481*(C481/100)*(N481+P481)/1000))</f>
        <v>0</v>
      </c>
      <c r="M481" s="50" cm="1">
        <f t="array" ref="M481">ROUND('Investoinnit ennen 2024'!K481*(Parametrit!$B$9/Parametrit!$B$7),_xlfn.IFS('2024'!U481=100,-2,'2024'!U481=10,-1))</f>
        <v>0</v>
      </c>
      <c r="N481" s="50"/>
      <c r="O481" s="49"/>
      <c r="P481" s="49"/>
      <c r="Q481" s="52">
        <v>40</v>
      </c>
      <c r="R481" s="52">
        <v>50</v>
      </c>
      <c r="S481" s="31" t="str">
        <f>IF(AND(B481&gt;0,C481=""),"Ilmoita tuella rahoitettu osuus",IF(C481&gt;100,"Tuella rahoitettu osuus ei voi olla yli 100",IF(AND(B481&gt;0,H481=""),"Pitoaika puuttuu",IF(E481&gt;H481,"Keski-ikä ei voi olla suurempi kuin pitoaika",IF(AND(B481&gt;0,E481=""),"Keski-ikä puuttuu",IF(AND(B481&gt;0,OR(H481&lt;Q481,H481&gt;R481)),"Syötetty pitoaika ei ole pitoaikavälin sisällä","OK"))))))</f>
        <v>OK</v>
      </c>
      <c r="U481">
        <v>100</v>
      </c>
    </row>
    <row r="482" spans="1:21" ht="15.75" thickBot="1" x14ac:dyDescent="0.3">
      <c r="A482" s="6" t="s">
        <v>369</v>
      </c>
      <c r="B482" s="30"/>
      <c r="C482" s="101"/>
      <c r="D482" s="32"/>
      <c r="E482" s="32"/>
      <c r="F482" s="101"/>
      <c r="G482" s="101"/>
      <c r="H482" s="105"/>
      <c r="M482" s="24"/>
      <c r="N482" s="24"/>
      <c r="O482" s="22"/>
      <c r="P482" s="22"/>
      <c r="Q482" s="24"/>
      <c r="R482" s="24"/>
      <c r="S482"/>
    </row>
    <row r="483" spans="1:21" ht="23.25" thickBot="1" x14ac:dyDescent="0.3">
      <c r="A483" s="44" t="s">
        <v>370</v>
      </c>
      <c r="B483" s="30"/>
      <c r="C483" s="101"/>
      <c r="D483" s="32"/>
      <c r="E483" s="32"/>
      <c r="F483" s="101"/>
      <c r="G483" s="101"/>
      <c r="H483" s="105"/>
      <c r="I483" s="32"/>
      <c r="J483" s="32"/>
      <c r="K483" s="32"/>
      <c r="L483" s="32"/>
      <c r="M483" s="18"/>
      <c r="N483" s="18"/>
      <c r="O483" s="22"/>
      <c r="P483" s="22"/>
      <c r="Q483" s="18"/>
      <c r="R483" s="18"/>
      <c r="S483"/>
    </row>
    <row r="484" spans="1:21" ht="15.75" thickBot="1" x14ac:dyDescent="0.3">
      <c r="A484" s="38" t="s">
        <v>371</v>
      </c>
      <c r="B484" s="60">
        <f>F484-G484</f>
        <v>0</v>
      </c>
      <c r="C484" s="55"/>
      <c r="D484" s="49">
        <f>B484*C484/100</f>
        <v>0</v>
      </c>
      <c r="E484" s="49">
        <f>Parametrit!$B$4-2025</f>
        <v>-1</v>
      </c>
      <c r="F484" s="55"/>
      <c r="G484" s="55"/>
      <c r="H484" s="104" t="str">
        <f>IF('Investoinnit ennen 2024'!G484&gt;0,'Investoinnit ennen 2024'!G484,"")</f>
        <v/>
      </c>
      <c r="I484" s="57">
        <f>IF(N484="",(D484*(M484+O484))/1000,(D484*(N484+P484))/1000)</f>
        <v>0</v>
      </c>
      <c r="J484" s="49">
        <f>IF(D484=0,0,I484*(1-E484/H484))</f>
        <v>0</v>
      </c>
      <c r="K484" s="49">
        <f>IF(I484=0,0,I484/H484)</f>
        <v>0</v>
      </c>
      <c r="L484" s="49">
        <f>IF(N484="",(F484*(C484/100)*(M484+O484))/1000,(F484*(C484/100)*(N484+P484)/1000))</f>
        <v>0</v>
      </c>
      <c r="M484" s="50" cm="1">
        <f t="array" ref="M484">ROUND('Investoinnit ennen 2024'!K484*(Parametrit!$B$9/Parametrit!$B$7),_xlfn.IFS('2024'!U484=100,-2,'2024'!U484=10,-1))</f>
        <v>0</v>
      </c>
      <c r="N484" s="50"/>
      <c r="O484" s="49"/>
      <c r="P484" s="49"/>
      <c r="Q484" s="52">
        <v>40</v>
      </c>
      <c r="R484" s="52">
        <v>50</v>
      </c>
      <c r="S484" s="31" t="str">
        <f>IF(AND(B484&gt;0,C484=""),"Ilmoita tuella rahoitettu osuus",IF(C484&gt;100,"Tuella rahoitettu osuus ei voi olla yli 100",IF(AND(B484&gt;0,H484=""),"Pitoaika puuttuu",IF(E484&gt;H484,"Keski-ikä ei voi olla suurempi kuin pitoaika",IF(AND(B484&gt;0,E484=""),"Keski-ikä puuttuu",IF(AND(B484&gt;0,OR(H484&lt;Q484,H484&gt;R484)),"Syötetty pitoaika ei ole pitoaikavälin sisällä","OK"))))))</f>
        <v>OK</v>
      </c>
      <c r="U484">
        <v>100</v>
      </c>
    </row>
    <row r="485" spans="1:21" ht="15.75" thickBot="1" x14ac:dyDescent="0.3">
      <c r="A485" s="44" t="s">
        <v>372</v>
      </c>
      <c r="B485" s="30"/>
      <c r="C485" s="101"/>
      <c r="D485" s="32"/>
      <c r="E485" s="32"/>
      <c r="F485" s="101"/>
      <c r="G485" s="101"/>
      <c r="H485" s="105"/>
      <c r="I485" s="32"/>
      <c r="J485" s="32"/>
      <c r="K485" s="32"/>
      <c r="L485" s="32"/>
      <c r="M485" s="18"/>
      <c r="N485" s="18"/>
      <c r="O485" s="22"/>
      <c r="P485" s="22"/>
      <c r="Q485" s="18"/>
      <c r="R485" s="18"/>
      <c r="S485"/>
    </row>
    <row r="486" spans="1:21" ht="15.75" thickBot="1" x14ac:dyDescent="0.3">
      <c r="A486" s="38" t="s">
        <v>373</v>
      </c>
      <c r="B486" s="60">
        <f>F486-G486</f>
        <v>0</v>
      </c>
      <c r="C486" s="55"/>
      <c r="D486" s="49">
        <f>B486*C486/100</f>
        <v>0</v>
      </c>
      <c r="E486" s="49">
        <f>Parametrit!$B$4-2025</f>
        <v>-1</v>
      </c>
      <c r="F486" s="55"/>
      <c r="G486" s="55"/>
      <c r="H486" s="104" t="str">
        <f>IF('Investoinnit ennen 2024'!G486&gt;0,'Investoinnit ennen 2024'!G486,"")</f>
        <v/>
      </c>
      <c r="I486" s="57">
        <f>IF(N486="",(D486*(M486+O486))/1000,(D486*(N486+P486))/1000)</f>
        <v>0</v>
      </c>
      <c r="J486" s="49">
        <f>IF(D486=0,0,I486*(1-E486/H486))</f>
        <v>0</v>
      </c>
      <c r="K486" s="49">
        <f>IF(I486=0,0,I486/H486)</f>
        <v>0</v>
      </c>
      <c r="L486" s="49">
        <f>IF(N486="",(F486*(C486/100)*(M486+O486))/1000,(F486*(C486/100)*(N486+P486)/1000))</f>
        <v>0</v>
      </c>
      <c r="M486" s="50" cm="1">
        <f t="array" ref="M486">ROUND('Investoinnit ennen 2024'!K486*(Parametrit!$B$9/Parametrit!$B$7),_xlfn.IFS('2024'!U486=100,-2,'2024'!U486=10,-1))</f>
        <v>0</v>
      </c>
      <c r="N486" s="50"/>
      <c r="O486" s="49"/>
      <c r="P486" s="49"/>
      <c r="Q486" s="52">
        <v>40</v>
      </c>
      <c r="R486" s="52">
        <v>50</v>
      </c>
      <c r="S486" s="31" t="str">
        <f>IF(AND(B486&gt;0,C486=""),"Ilmoita tuella rahoitettu osuus",IF(C486&gt;100,"Tuella rahoitettu osuus ei voi olla yli 100",IF(AND(B486&gt;0,H486=""),"Pitoaika puuttuu",IF(E486&gt;H486,"Keski-ikä ei voi olla suurempi kuin pitoaika",IF(AND(B486&gt;0,E486=""),"Keski-ikä puuttuu",IF(AND(B486&gt;0,OR(H486&lt;Q486,H486&gt;R486)),"Syötetty pitoaika ei ole pitoaikavälin sisällä","OK"))))))</f>
        <v>OK</v>
      </c>
      <c r="U486">
        <v>100</v>
      </c>
    </row>
    <row r="487" spans="1:21" ht="15.75" thickBot="1" x14ac:dyDescent="0.3">
      <c r="A487" s="38" t="s">
        <v>374</v>
      </c>
      <c r="B487" s="60">
        <f>F487-G487</f>
        <v>0</v>
      </c>
      <c r="C487" s="55"/>
      <c r="D487" s="49">
        <f>B487*C487/100</f>
        <v>0</v>
      </c>
      <c r="E487" s="49">
        <f>Parametrit!$B$4-2025</f>
        <v>-1</v>
      </c>
      <c r="F487" s="55"/>
      <c r="G487" s="55"/>
      <c r="H487" s="104" t="str">
        <f>IF('Investoinnit ennen 2024'!G487&gt;0,'Investoinnit ennen 2024'!G487,"")</f>
        <v/>
      </c>
      <c r="I487" s="57">
        <f>IF(N487="",(D487*(M487+O487))/1000,(D487*(N487+P487))/1000)</f>
        <v>0</v>
      </c>
      <c r="J487" s="49">
        <f>IF(D487=0,0,I487*(1-E487/H487))</f>
        <v>0</v>
      </c>
      <c r="K487" s="49">
        <f>IF(I487=0,0,I487/H487)</f>
        <v>0</v>
      </c>
      <c r="L487" s="49">
        <f>IF(N487="",(F487*(C487/100)*(M487+O487))/1000,(F487*(C487/100)*(N487+P487)/1000))</f>
        <v>0</v>
      </c>
      <c r="M487" s="50" cm="1">
        <f t="array" ref="M487">ROUND('Investoinnit ennen 2024'!K487*(Parametrit!$B$9/Parametrit!$B$7),_xlfn.IFS('2024'!U487=100,-2,'2024'!U487=10,-1))</f>
        <v>0</v>
      </c>
      <c r="N487" s="50"/>
      <c r="O487" s="49"/>
      <c r="P487" s="49"/>
      <c r="Q487" s="52">
        <v>40</v>
      </c>
      <c r="R487" s="52">
        <v>50</v>
      </c>
      <c r="S487" s="31" t="str">
        <f>IF(AND(B487&gt;0,C487=""),"Ilmoita tuella rahoitettu osuus",IF(C487&gt;100,"Tuella rahoitettu osuus ei voi olla yli 100",IF(AND(B487&gt;0,H487=""),"Pitoaika puuttuu",IF(E487&gt;H487,"Keski-ikä ei voi olla suurempi kuin pitoaika",IF(AND(B487&gt;0,E487=""),"Keski-ikä puuttuu",IF(AND(B487&gt;0,OR(H487&lt;Q487,H487&gt;R487)),"Syötetty pitoaika ei ole pitoaikavälin sisällä","OK"))))))</f>
        <v>OK</v>
      </c>
      <c r="U487">
        <v>100</v>
      </c>
    </row>
    <row r="488" spans="1:21" ht="15.75" thickBot="1" x14ac:dyDescent="0.3">
      <c r="A488" s="38" t="s">
        <v>375</v>
      </c>
      <c r="B488" s="60">
        <f>F488-G488</f>
        <v>0</v>
      </c>
      <c r="C488" s="55"/>
      <c r="D488" s="49">
        <f>B488*C488/100</f>
        <v>0</v>
      </c>
      <c r="E488" s="49">
        <f>Parametrit!$B$4-2025</f>
        <v>-1</v>
      </c>
      <c r="F488" s="55"/>
      <c r="G488" s="55"/>
      <c r="H488" s="104" t="str">
        <f>IF('Investoinnit ennen 2024'!G488&gt;0,'Investoinnit ennen 2024'!G488,"")</f>
        <v/>
      </c>
      <c r="I488" s="57">
        <f>IF(N488="",(D488*(M488+O488))/1000,(D488*(N488+P488))/1000)</f>
        <v>0</v>
      </c>
      <c r="J488" s="49">
        <f>IF(D488=0,0,I488*(1-E488/H488))</f>
        <v>0</v>
      </c>
      <c r="K488" s="49">
        <f>IF(I488=0,0,I488/H488)</f>
        <v>0</v>
      </c>
      <c r="L488" s="49">
        <f>IF(N488="",(F488*(C488/100)*(M488+O488))/1000,(F488*(C488/100)*(N488+P488)/1000))</f>
        <v>0</v>
      </c>
      <c r="M488" s="50" cm="1">
        <f t="array" ref="M488">ROUND('Investoinnit ennen 2024'!K488*(Parametrit!$B$9/Parametrit!$B$7),_xlfn.IFS('2024'!U488=100,-2,'2024'!U488=10,-1))</f>
        <v>0</v>
      </c>
      <c r="N488" s="50"/>
      <c r="O488" s="49"/>
      <c r="P488" s="49"/>
      <c r="Q488" s="52">
        <v>40</v>
      </c>
      <c r="R488" s="52">
        <v>50</v>
      </c>
      <c r="S488" s="31" t="str">
        <f>IF(AND(B488&gt;0,C488=""),"Ilmoita tuella rahoitettu osuus",IF(C488&gt;100,"Tuella rahoitettu osuus ei voi olla yli 100",IF(AND(B488&gt;0,H488=""),"Pitoaika puuttuu",IF(E488&gt;H488,"Keski-ikä ei voi olla suurempi kuin pitoaika",IF(AND(B488&gt;0,E488=""),"Keski-ikä puuttuu",IF(AND(B488&gt;0,OR(H488&lt;Q488,H488&gt;R488)),"Syötetty pitoaika ei ole pitoaikavälin sisällä","OK"))))))</f>
        <v>OK</v>
      </c>
      <c r="U488">
        <v>100</v>
      </c>
    </row>
    <row r="489" spans="1:21" ht="15.75" thickBot="1" x14ac:dyDescent="0.3">
      <c r="A489" s="44" t="s">
        <v>376</v>
      </c>
      <c r="B489" s="30"/>
      <c r="C489" s="101"/>
      <c r="D489" s="32"/>
      <c r="E489" s="32"/>
      <c r="F489" s="101"/>
      <c r="G489" s="101"/>
      <c r="H489" s="105"/>
      <c r="I489" s="32"/>
      <c r="J489" s="32"/>
      <c r="K489" s="32"/>
      <c r="L489" s="32"/>
      <c r="M489" s="18"/>
      <c r="N489" s="18"/>
      <c r="O489" s="22"/>
      <c r="P489" s="22"/>
      <c r="Q489" s="18"/>
      <c r="R489" s="18"/>
      <c r="S489"/>
    </row>
    <row r="490" spans="1:21" ht="15.75" thickBot="1" x14ac:dyDescent="0.3">
      <c r="A490" s="38" t="s">
        <v>377</v>
      </c>
      <c r="B490" s="60">
        <f>F490-G490</f>
        <v>0</v>
      </c>
      <c r="C490" s="55"/>
      <c r="D490" s="49">
        <f>B490*C490/100</f>
        <v>0</v>
      </c>
      <c r="E490" s="49">
        <f>Parametrit!$B$4-2025</f>
        <v>-1</v>
      </c>
      <c r="F490" s="55"/>
      <c r="G490" s="55"/>
      <c r="H490" s="104" t="str">
        <f>IF('Investoinnit ennen 2024'!G490&gt;0,'Investoinnit ennen 2024'!G490,"")</f>
        <v/>
      </c>
      <c r="I490" s="57">
        <f>IF(N490="",(D490*(M490+O490))/1000,(D490*(N490+P490))/1000)</f>
        <v>0</v>
      </c>
      <c r="J490" s="49">
        <f>IF(D490=0,0,I490*(1-E490/H490))</f>
        <v>0</v>
      </c>
      <c r="K490" s="49">
        <f>IF(I490=0,0,I490/H490)</f>
        <v>0</v>
      </c>
      <c r="L490" s="49">
        <f>IF(N490="",(F490*(C490/100)*(M490+O490))/1000,(F490*(C490/100)*(N490+P490)/1000))</f>
        <v>0</v>
      </c>
      <c r="M490" s="50" cm="1">
        <f t="array" ref="M490">ROUND('Investoinnit ennen 2024'!K490*(Parametrit!$B$9/Parametrit!$B$7),_xlfn.IFS('2024'!U490=100,-2,'2024'!U490=10,-1))</f>
        <v>0</v>
      </c>
      <c r="N490" s="50"/>
      <c r="O490" s="49"/>
      <c r="P490" s="49"/>
      <c r="Q490" s="52">
        <v>40</v>
      </c>
      <c r="R490" s="52">
        <v>50</v>
      </c>
      <c r="S490" s="31" t="str">
        <f>IF(AND(B490&gt;0,C490=""),"Ilmoita tuella rahoitettu osuus",IF(C490&gt;100,"Tuella rahoitettu osuus ei voi olla yli 100",IF(AND(B490&gt;0,H490=""),"Pitoaika puuttuu",IF(E490&gt;H490,"Keski-ikä ei voi olla suurempi kuin pitoaika",IF(AND(B490&gt;0,E490=""),"Keski-ikä puuttuu",IF(AND(B490&gt;0,OR(H490&lt;Q490,H490&gt;R490)),"Syötetty pitoaika ei ole pitoaikavälin sisällä","OK"))))))</f>
        <v>OK</v>
      </c>
      <c r="U490">
        <v>100</v>
      </c>
    </row>
    <row r="491" spans="1:21" ht="15.75" thickBot="1" x14ac:dyDescent="0.3">
      <c r="A491" s="10" t="s">
        <v>378</v>
      </c>
      <c r="B491" s="30"/>
      <c r="C491" s="101"/>
      <c r="D491" s="32"/>
      <c r="E491" s="32"/>
      <c r="F491" s="101"/>
      <c r="G491" s="101"/>
      <c r="H491" s="105"/>
      <c r="M491" s="19"/>
      <c r="N491" s="19"/>
      <c r="O491" s="22"/>
      <c r="P491" s="22"/>
      <c r="Q491" s="18"/>
      <c r="R491" s="18"/>
      <c r="S491"/>
    </row>
    <row r="492" spans="1:21" ht="15.75" thickBot="1" x14ac:dyDescent="0.3">
      <c r="A492" s="6" t="s">
        <v>379</v>
      </c>
      <c r="B492" s="30"/>
      <c r="C492" s="101"/>
      <c r="D492" s="32"/>
      <c r="E492" s="32"/>
      <c r="F492" s="101"/>
      <c r="G492" s="101"/>
      <c r="H492" s="105"/>
      <c r="I492" s="32"/>
      <c r="J492" s="32"/>
      <c r="K492" s="32"/>
      <c r="L492" s="32"/>
      <c r="M492" s="24"/>
      <c r="N492" s="24"/>
      <c r="O492" s="22"/>
      <c r="P492" s="22"/>
      <c r="Q492" s="24"/>
      <c r="R492" s="24"/>
      <c r="S492"/>
    </row>
    <row r="493" spans="1:21" ht="15.75" thickBot="1" x14ac:dyDescent="0.3">
      <c r="A493" s="44" t="s">
        <v>380</v>
      </c>
      <c r="B493" s="30"/>
      <c r="C493" s="101"/>
      <c r="D493" s="32"/>
      <c r="E493" s="32"/>
      <c r="F493" s="101"/>
      <c r="G493" s="101"/>
      <c r="H493" s="105"/>
      <c r="I493" s="32"/>
      <c r="J493" s="32"/>
      <c r="K493" s="32"/>
      <c r="L493" s="32"/>
      <c r="M493" s="18"/>
      <c r="N493" s="18"/>
      <c r="O493" s="22"/>
      <c r="P493" s="22"/>
      <c r="Q493" s="18"/>
      <c r="R493" s="18"/>
      <c r="S493"/>
    </row>
    <row r="494" spans="1:21" ht="15.75" thickBot="1" x14ac:dyDescent="0.3">
      <c r="A494" s="38" t="s">
        <v>381</v>
      </c>
      <c r="B494" s="60">
        <f t="shared" ref="B494:B501" si="210">F494-G494</f>
        <v>0</v>
      </c>
      <c r="C494" s="55"/>
      <c r="D494" s="49">
        <f t="shared" ref="D494:D501" si="211">B494*C494/100</f>
        <v>0</v>
      </c>
      <c r="E494" s="49">
        <f>Parametrit!$B$4-2025</f>
        <v>-1</v>
      </c>
      <c r="F494" s="55"/>
      <c r="G494" s="55"/>
      <c r="H494" s="104" t="str">
        <f>IF('Investoinnit ennen 2024'!G494&gt;0,'Investoinnit ennen 2024'!G494,"")</f>
        <v/>
      </c>
      <c r="I494" s="57">
        <f t="shared" ref="I494:I501" si="212">IF(N494="",(D494*(M494+O494))/1000,(D494*(N494+P494))/1000)</f>
        <v>0</v>
      </c>
      <c r="J494" s="49">
        <f t="shared" ref="J494:J501" si="213">IF(D494=0,0,I494*(1-E494/H494))</f>
        <v>0</v>
      </c>
      <c r="K494" s="49">
        <f t="shared" ref="K494:K501" si="214">IF(I494=0,0,I494/H494)</f>
        <v>0</v>
      </c>
      <c r="L494" s="49">
        <f t="shared" ref="L494:L501" si="215">IF(N494="",(F494*(C494/100)*(M494+O494))/1000,(F494*(C494/100)*(N494+P494)/1000))</f>
        <v>0</v>
      </c>
      <c r="M494" s="50" cm="1">
        <f t="array" ref="M494">ROUND('Investoinnit ennen 2024'!K494*(Parametrit!$B$9/Parametrit!$B$7),_xlfn.IFS('2024'!U494=100,-2,'2024'!U494=10,-1))</f>
        <v>0</v>
      </c>
      <c r="N494" s="50"/>
      <c r="O494" s="49"/>
      <c r="P494" s="49"/>
      <c r="Q494" s="52">
        <v>40</v>
      </c>
      <c r="R494" s="52">
        <v>50</v>
      </c>
      <c r="S494" s="31" t="str">
        <f t="shared" ref="S494:S501" si="216">IF(AND(B494&gt;0,C494=""),"Ilmoita tuella rahoitettu osuus",IF(C494&gt;100,"Tuella rahoitettu osuus ei voi olla yli 100",IF(AND(B494&gt;0,H494=""),"Pitoaika puuttuu",IF(E494&gt;H494,"Keski-ikä ei voi olla suurempi kuin pitoaika",IF(AND(B494&gt;0,E494=""),"Keski-ikä puuttuu",IF(AND(B494&gt;0,OR(H494&lt;Q494,H494&gt;R494)),"Syötetty pitoaika ei ole pitoaikavälin sisällä","OK"))))))</f>
        <v>OK</v>
      </c>
      <c r="U494">
        <v>100</v>
      </c>
    </row>
    <row r="495" spans="1:21" ht="15.75" thickBot="1" x14ac:dyDescent="0.3">
      <c r="A495" s="38" t="s">
        <v>382</v>
      </c>
      <c r="B495" s="60">
        <f t="shared" si="210"/>
        <v>0</v>
      </c>
      <c r="C495" s="55"/>
      <c r="D495" s="49">
        <f t="shared" si="211"/>
        <v>0</v>
      </c>
      <c r="E495" s="49">
        <f>Parametrit!$B$4-2025</f>
        <v>-1</v>
      </c>
      <c r="F495" s="55"/>
      <c r="G495" s="55"/>
      <c r="H495" s="104" t="str">
        <f>IF('Investoinnit ennen 2024'!G495&gt;0,'Investoinnit ennen 2024'!G495,"")</f>
        <v/>
      </c>
      <c r="I495" s="57">
        <f t="shared" si="212"/>
        <v>0</v>
      </c>
      <c r="J495" s="49">
        <f t="shared" si="213"/>
        <v>0</v>
      </c>
      <c r="K495" s="49">
        <f t="shared" si="214"/>
        <v>0</v>
      </c>
      <c r="L495" s="49">
        <f t="shared" si="215"/>
        <v>0</v>
      </c>
      <c r="M495" s="50" cm="1">
        <f t="array" ref="M495">ROUND('Investoinnit ennen 2024'!K495*(Parametrit!$B$9/Parametrit!$B$7),_xlfn.IFS('2024'!U495=100,-2,'2024'!U495=10,-1))</f>
        <v>0</v>
      </c>
      <c r="N495" s="50"/>
      <c r="O495" s="49"/>
      <c r="P495" s="49"/>
      <c r="Q495" s="52">
        <v>40</v>
      </c>
      <c r="R495" s="52">
        <v>50</v>
      </c>
      <c r="S495" s="31" t="str">
        <f t="shared" si="216"/>
        <v>OK</v>
      </c>
      <c r="U495">
        <v>100</v>
      </c>
    </row>
    <row r="496" spans="1:21" ht="15.75" thickBot="1" x14ac:dyDescent="0.3">
      <c r="A496" s="38" t="s">
        <v>383</v>
      </c>
      <c r="B496" s="60">
        <f t="shared" si="210"/>
        <v>0</v>
      </c>
      <c r="C496" s="55"/>
      <c r="D496" s="49">
        <f t="shared" si="211"/>
        <v>0</v>
      </c>
      <c r="E496" s="49">
        <f>Parametrit!$B$4-2025</f>
        <v>-1</v>
      </c>
      <c r="F496" s="55"/>
      <c r="G496" s="55"/>
      <c r="H496" s="104" t="str">
        <f>IF('Investoinnit ennen 2024'!G496&gt;0,'Investoinnit ennen 2024'!G496,"")</f>
        <v/>
      </c>
      <c r="I496" s="57">
        <f t="shared" si="212"/>
        <v>0</v>
      </c>
      <c r="J496" s="49">
        <f t="shared" si="213"/>
        <v>0</v>
      </c>
      <c r="K496" s="49">
        <f t="shared" si="214"/>
        <v>0</v>
      </c>
      <c r="L496" s="49">
        <f t="shared" si="215"/>
        <v>0</v>
      </c>
      <c r="M496" s="50" cm="1">
        <f t="array" ref="M496">ROUND('Investoinnit ennen 2024'!K496*(Parametrit!$B$9/Parametrit!$B$7),_xlfn.IFS('2024'!U496=100,-2,'2024'!U496=10,-1))</f>
        <v>0</v>
      </c>
      <c r="N496" s="50"/>
      <c r="O496" s="49"/>
      <c r="P496" s="49"/>
      <c r="Q496" s="52">
        <v>40</v>
      </c>
      <c r="R496" s="52">
        <v>50</v>
      </c>
      <c r="S496" s="31" t="str">
        <f t="shared" si="216"/>
        <v>OK</v>
      </c>
      <c r="U496">
        <v>100</v>
      </c>
    </row>
    <row r="497" spans="1:21" ht="15.75" thickBot="1" x14ac:dyDescent="0.3">
      <c r="A497" s="38" t="s">
        <v>384</v>
      </c>
      <c r="B497" s="60">
        <f t="shared" si="210"/>
        <v>0</v>
      </c>
      <c r="C497" s="55"/>
      <c r="D497" s="49">
        <f t="shared" si="211"/>
        <v>0</v>
      </c>
      <c r="E497" s="49">
        <f>Parametrit!$B$4-2025</f>
        <v>-1</v>
      </c>
      <c r="F497" s="55"/>
      <c r="G497" s="55"/>
      <c r="H497" s="104" t="str">
        <f>IF('Investoinnit ennen 2024'!G497&gt;0,'Investoinnit ennen 2024'!G497,"")</f>
        <v/>
      </c>
      <c r="I497" s="57">
        <f t="shared" si="212"/>
        <v>0</v>
      </c>
      <c r="J497" s="49">
        <f t="shared" si="213"/>
        <v>0</v>
      </c>
      <c r="K497" s="49">
        <f t="shared" si="214"/>
        <v>0</v>
      </c>
      <c r="L497" s="49">
        <f t="shared" si="215"/>
        <v>0</v>
      </c>
      <c r="M497" s="50" cm="1">
        <f t="array" ref="M497">ROUND('Investoinnit ennen 2024'!K497*(Parametrit!$B$9/Parametrit!$B$7),_xlfn.IFS('2024'!U497=100,-2,'2024'!U497=10,-1))</f>
        <v>0</v>
      </c>
      <c r="N497" s="50"/>
      <c r="O497" s="49"/>
      <c r="P497" s="49"/>
      <c r="Q497" s="52">
        <v>40</v>
      </c>
      <c r="R497" s="52">
        <v>50</v>
      </c>
      <c r="S497" s="31" t="str">
        <f t="shared" si="216"/>
        <v>OK</v>
      </c>
      <c r="U497">
        <v>100</v>
      </c>
    </row>
    <row r="498" spans="1:21" ht="15.75" thickBot="1" x14ac:dyDescent="0.3">
      <c r="A498" s="38" t="s">
        <v>385</v>
      </c>
      <c r="B498" s="60">
        <f t="shared" si="210"/>
        <v>0</v>
      </c>
      <c r="C498" s="55"/>
      <c r="D498" s="49">
        <f t="shared" si="211"/>
        <v>0</v>
      </c>
      <c r="E498" s="49">
        <f>Parametrit!$B$4-2025</f>
        <v>-1</v>
      </c>
      <c r="F498" s="55"/>
      <c r="G498" s="55"/>
      <c r="H498" s="104" t="str">
        <f>IF('Investoinnit ennen 2024'!G498&gt;0,'Investoinnit ennen 2024'!G498,"")</f>
        <v/>
      </c>
      <c r="I498" s="57">
        <f t="shared" si="212"/>
        <v>0</v>
      </c>
      <c r="J498" s="49">
        <f t="shared" si="213"/>
        <v>0</v>
      </c>
      <c r="K498" s="49">
        <f t="shared" si="214"/>
        <v>0</v>
      </c>
      <c r="L498" s="49">
        <f t="shared" si="215"/>
        <v>0</v>
      </c>
      <c r="M498" s="50" cm="1">
        <f t="array" ref="M498">ROUND('Investoinnit ennen 2024'!K498*(Parametrit!$B$9/Parametrit!$B$7),_xlfn.IFS('2024'!U498=100,-2,'2024'!U498=10,-1))</f>
        <v>0</v>
      </c>
      <c r="N498" s="50"/>
      <c r="O498" s="49"/>
      <c r="P498" s="49"/>
      <c r="Q498" s="52">
        <v>40</v>
      </c>
      <c r="R498" s="52">
        <v>50</v>
      </c>
      <c r="S498" s="31" t="str">
        <f t="shared" si="216"/>
        <v>OK</v>
      </c>
      <c r="U498">
        <v>100</v>
      </c>
    </row>
    <row r="499" spans="1:21" ht="15.75" thickBot="1" x14ac:dyDescent="0.3">
      <c r="A499" s="38" t="s">
        <v>386</v>
      </c>
      <c r="B499" s="60">
        <f t="shared" si="210"/>
        <v>0</v>
      </c>
      <c r="C499" s="55"/>
      <c r="D499" s="49">
        <f t="shared" si="211"/>
        <v>0</v>
      </c>
      <c r="E499" s="49">
        <f>Parametrit!$B$4-2025</f>
        <v>-1</v>
      </c>
      <c r="F499" s="55"/>
      <c r="G499" s="55"/>
      <c r="H499" s="104" t="str">
        <f>IF('Investoinnit ennen 2024'!G499&gt;0,'Investoinnit ennen 2024'!G499,"")</f>
        <v/>
      </c>
      <c r="I499" s="57">
        <f t="shared" si="212"/>
        <v>0</v>
      </c>
      <c r="J499" s="49">
        <f t="shared" si="213"/>
        <v>0</v>
      </c>
      <c r="K499" s="49">
        <f t="shared" si="214"/>
        <v>0</v>
      </c>
      <c r="L499" s="49">
        <f t="shared" si="215"/>
        <v>0</v>
      </c>
      <c r="M499" s="50" cm="1">
        <f t="array" ref="M499">ROUND('Investoinnit ennen 2024'!K499*(Parametrit!$B$9/Parametrit!$B$7),_xlfn.IFS('2024'!U499=100,-2,'2024'!U499=10,-1))</f>
        <v>0</v>
      </c>
      <c r="N499" s="50"/>
      <c r="O499" s="49"/>
      <c r="P499" s="49"/>
      <c r="Q499" s="52">
        <v>40</v>
      </c>
      <c r="R499" s="52">
        <v>50</v>
      </c>
      <c r="S499" s="31" t="str">
        <f t="shared" si="216"/>
        <v>OK</v>
      </c>
      <c r="U499">
        <v>100</v>
      </c>
    </row>
    <row r="500" spans="1:21" ht="15.75" thickBot="1" x14ac:dyDescent="0.3">
      <c r="A500" s="38" t="s">
        <v>387</v>
      </c>
      <c r="B500" s="60">
        <f t="shared" si="210"/>
        <v>0</v>
      </c>
      <c r="C500" s="55"/>
      <c r="D500" s="49">
        <f t="shared" si="211"/>
        <v>0</v>
      </c>
      <c r="E500" s="49">
        <f>Parametrit!$B$4-2025</f>
        <v>-1</v>
      </c>
      <c r="F500" s="55"/>
      <c r="G500" s="55"/>
      <c r="H500" s="104" t="str">
        <f>IF('Investoinnit ennen 2024'!G500&gt;0,'Investoinnit ennen 2024'!G500,"")</f>
        <v/>
      </c>
      <c r="I500" s="57">
        <f t="shared" si="212"/>
        <v>0</v>
      </c>
      <c r="J500" s="49">
        <f t="shared" si="213"/>
        <v>0</v>
      </c>
      <c r="K500" s="49">
        <f t="shared" si="214"/>
        <v>0</v>
      </c>
      <c r="L500" s="49">
        <f t="shared" si="215"/>
        <v>0</v>
      </c>
      <c r="M500" s="50" cm="1">
        <f t="array" ref="M500">ROUND('Investoinnit ennen 2024'!K500*(Parametrit!$B$9/Parametrit!$B$7),_xlfn.IFS('2024'!U500=100,-2,'2024'!U500=10,-1))</f>
        <v>0</v>
      </c>
      <c r="N500" s="50"/>
      <c r="O500" s="49"/>
      <c r="P500" s="49"/>
      <c r="Q500" s="52">
        <v>40</v>
      </c>
      <c r="R500" s="52">
        <v>50</v>
      </c>
      <c r="S500" s="31" t="str">
        <f t="shared" si="216"/>
        <v>OK</v>
      </c>
      <c r="U500">
        <v>100</v>
      </c>
    </row>
    <row r="501" spans="1:21" ht="15.75" thickBot="1" x14ac:dyDescent="0.3">
      <c r="A501" s="38" t="s">
        <v>388</v>
      </c>
      <c r="B501" s="60">
        <f t="shared" si="210"/>
        <v>0</v>
      </c>
      <c r="C501" s="55"/>
      <c r="D501" s="49">
        <f t="shared" si="211"/>
        <v>0</v>
      </c>
      <c r="E501" s="49">
        <f>Parametrit!$B$4-2025</f>
        <v>-1</v>
      </c>
      <c r="F501" s="55"/>
      <c r="G501" s="55"/>
      <c r="H501" s="104" t="str">
        <f>IF('Investoinnit ennen 2024'!G501&gt;0,'Investoinnit ennen 2024'!G501,"")</f>
        <v/>
      </c>
      <c r="I501" s="57">
        <f t="shared" si="212"/>
        <v>0</v>
      </c>
      <c r="J501" s="49">
        <f t="shared" si="213"/>
        <v>0</v>
      </c>
      <c r="K501" s="49">
        <f t="shared" si="214"/>
        <v>0</v>
      </c>
      <c r="L501" s="49">
        <f t="shared" si="215"/>
        <v>0</v>
      </c>
      <c r="M501" s="50" cm="1">
        <f t="array" ref="M501">ROUND('Investoinnit ennen 2024'!K501*(Parametrit!$B$9/Parametrit!$B$7),_xlfn.IFS('2024'!U501=100,-2,'2024'!U501=10,-1))</f>
        <v>0</v>
      </c>
      <c r="N501" s="50"/>
      <c r="O501" s="49"/>
      <c r="P501" s="49"/>
      <c r="Q501" s="52">
        <v>40</v>
      </c>
      <c r="R501" s="52">
        <v>50</v>
      </c>
      <c r="S501" s="31" t="str">
        <f t="shared" si="216"/>
        <v>OK</v>
      </c>
      <c r="U501">
        <v>100</v>
      </c>
    </row>
    <row r="502" spans="1:21" ht="15.75" thickBot="1" x14ac:dyDescent="0.3">
      <c r="A502" s="45" t="s">
        <v>389</v>
      </c>
      <c r="B502" s="30"/>
      <c r="C502" s="101"/>
      <c r="D502" s="32"/>
      <c r="E502" s="32"/>
      <c r="F502" s="101"/>
      <c r="G502" s="101"/>
      <c r="H502" s="105"/>
      <c r="I502" s="32"/>
      <c r="J502" s="32"/>
      <c r="K502" s="32"/>
      <c r="L502" s="32"/>
      <c r="M502" s="18"/>
      <c r="N502" s="18"/>
      <c r="O502" s="22"/>
      <c r="P502" s="22"/>
      <c r="Q502" s="18"/>
      <c r="R502" s="18"/>
      <c r="S502"/>
    </row>
    <row r="503" spans="1:21" ht="15.75" thickBot="1" x14ac:dyDescent="0.3">
      <c r="A503" s="38" t="s">
        <v>390</v>
      </c>
      <c r="B503" s="60">
        <f>F503-G503</f>
        <v>0</v>
      </c>
      <c r="C503" s="55"/>
      <c r="D503" s="49">
        <f>B503*C503/100</f>
        <v>0</v>
      </c>
      <c r="E503" s="49">
        <f>Parametrit!$B$4-2025</f>
        <v>-1</v>
      </c>
      <c r="F503" s="55"/>
      <c r="G503" s="55"/>
      <c r="H503" s="104" t="str">
        <f>IF('Investoinnit ennen 2024'!G503&gt;0,'Investoinnit ennen 2024'!G503,"")</f>
        <v/>
      </c>
      <c r="I503" s="57">
        <f>IF(N503="",(D503*(M503+O503))/1000,(D503*(N503+P503))/1000)</f>
        <v>0</v>
      </c>
      <c r="J503" s="49">
        <f>IF(D503=0,0,I503*(1-E503/H503))</f>
        <v>0</v>
      </c>
      <c r="K503" s="49">
        <f>IF(I503=0,0,I503/H503)</f>
        <v>0</v>
      </c>
      <c r="L503" s="49">
        <f>IF(N503="",(F503*(C503/100)*(M503+O503))/1000,(F503*(C503/100)*(N503+P503)/1000))</f>
        <v>0</v>
      </c>
      <c r="M503" s="50" cm="1">
        <f t="array" ref="M503">ROUND('Investoinnit ennen 2024'!K503*(Parametrit!$B$9/Parametrit!$B$7),_xlfn.IFS('2024'!U503=100,-2,'2024'!U503=10,-1))</f>
        <v>0</v>
      </c>
      <c r="N503" s="50"/>
      <c r="O503" s="49"/>
      <c r="P503" s="49"/>
      <c r="Q503" s="52">
        <v>40</v>
      </c>
      <c r="R503" s="52">
        <v>50</v>
      </c>
      <c r="S503" s="31" t="str">
        <f>IF(AND(B503&gt;0,C503=""),"Ilmoita tuella rahoitettu osuus",IF(C503&gt;100,"Tuella rahoitettu osuus ei voi olla yli 100",IF(AND(B503&gt;0,H503=""),"Pitoaika puuttuu",IF(E503&gt;H503,"Keski-ikä ei voi olla suurempi kuin pitoaika",IF(AND(B503&gt;0,E503=""),"Keski-ikä puuttuu",IF(AND(B503&gt;0,OR(H503&lt;Q503,H503&gt;R503)),"Syötetty pitoaika ei ole pitoaikavälin sisällä","OK"))))))</f>
        <v>OK</v>
      </c>
      <c r="U503">
        <v>100</v>
      </c>
    </row>
    <row r="504" spans="1:21" ht="15.75" thickBot="1" x14ac:dyDescent="0.3">
      <c r="A504" s="12" t="s">
        <v>391</v>
      </c>
      <c r="B504" s="30"/>
      <c r="C504" s="101"/>
      <c r="D504" s="32"/>
      <c r="E504" s="32"/>
      <c r="F504" s="101"/>
      <c r="G504" s="101"/>
      <c r="H504" s="105"/>
      <c r="M504" s="18"/>
      <c r="N504" s="18"/>
      <c r="O504" s="22"/>
      <c r="P504" s="22"/>
      <c r="Q504" s="18"/>
      <c r="R504" s="18"/>
      <c r="S504"/>
    </row>
    <row r="505" spans="1:21" ht="15.75" thickBot="1" x14ac:dyDescent="0.3">
      <c r="A505" s="13" t="s">
        <v>392</v>
      </c>
      <c r="B505" s="30"/>
      <c r="C505" s="101"/>
      <c r="D505" s="32"/>
      <c r="E505" s="32"/>
      <c r="F505" s="101"/>
      <c r="G505" s="101"/>
      <c r="H505" s="105"/>
      <c r="I505" s="32"/>
      <c r="J505" s="32"/>
      <c r="K505" s="32"/>
      <c r="L505" s="32"/>
      <c r="M505" s="23"/>
      <c r="N505" s="23"/>
      <c r="O505" s="22"/>
      <c r="P505" s="22"/>
      <c r="Q505" s="23"/>
      <c r="R505" s="23"/>
      <c r="S505"/>
    </row>
    <row r="506" spans="1:21" ht="15.75" thickBot="1" x14ac:dyDescent="0.3">
      <c r="A506" s="38" t="s">
        <v>393</v>
      </c>
      <c r="B506" s="60">
        <f>F506-G506</f>
        <v>0</v>
      </c>
      <c r="C506" s="55"/>
      <c r="D506" s="49">
        <f>B506*C506/100</f>
        <v>0</v>
      </c>
      <c r="E506" s="49">
        <f>Parametrit!$B$4-2025</f>
        <v>-1</v>
      </c>
      <c r="F506" s="55"/>
      <c r="G506" s="55"/>
      <c r="H506" s="104" t="str">
        <f>IF('Investoinnit ennen 2024'!G506&gt;0,'Investoinnit ennen 2024'!G506,"")</f>
        <v/>
      </c>
      <c r="I506" s="57">
        <f>IF(N506="",(D506*(M506+O506))/1000,(D506*(N506+P506))/1000)</f>
        <v>0</v>
      </c>
      <c r="J506" s="49">
        <f>IF(D506=0,0,I506*(1-E506/H506))</f>
        <v>0</v>
      </c>
      <c r="K506" s="49">
        <f>IF(I506=0,0,I506/H506)</f>
        <v>0</v>
      </c>
      <c r="L506" s="49">
        <f>IF(N506="",(F506*(C506/100)*(M506+O506))/1000,(F506*(C506/100)*(N506+P506)/1000))</f>
        <v>0</v>
      </c>
      <c r="M506" s="50" cm="1">
        <f t="array" ref="M506">ROUND('Investoinnit ennen 2024'!K506*(Parametrit!$B$9/Parametrit!$B$7),_xlfn.IFS('2024'!U506=100,-2,'2024'!U506=10,-1))</f>
        <v>0</v>
      </c>
      <c r="N506" s="50"/>
      <c r="O506" s="49"/>
      <c r="P506" s="49"/>
      <c r="Q506" s="52">
        <v>45</v>
      </c>
      <c r="R506" s="52">
        <v>55</v>
      </c>
      <c r="S506" s="31" t="str">
        <f>IF(AND(B506&gt;0,C506=""),"Ilmoita tuella rahoitettu osuus",IF(C506&gt;100,"Tuella rahoitettu osuus ei voi olla yli 100",IF(AND(B506&gt;0,H506=""),"Pitoaika puuttuu",IF(E506&gt;H506,"Keski-ikä ei voi olla suurempi kuin pitoaika",IF(AND(B506&gt;0,E506=""),"Keski-ikä puuttuu",IF(AND(B506&gt;0,OR(H506&lt;Q506,H506&gt;R506)),"Syötetty pitoaika ei ole pitoaikavälin sisällä","OK"))))))</f>
        <v>OK</v>
      </c>
      <c r="U506">
        <v>100</v>
      </c>
    </row>
    <row r="507" spans="1:21" ht="15.75" thickBot="1" x14ac:dyDescent="0.3">
      <c r="A507" s="38" t="s">
        <v>394</v>
      </c>
      <c r="B507" s="60">
        <f>F507-G507</f>
        <v>0</v>
      </c>
      <c r="C507" s="55"/>
      <c r="D507" s="49">
        <f>B507*C507/100</f>
        <v>0</v>
      </c>
      <c r="E507" s="49">
        <f>Parametrit!$B$4-2025</f>
        <v>-1</v>
      </c>
      <c r="F507" s="55"/>
      <c r="G507" s="55"/>
      <c r="H507" s="104" t="str">
        <f>IF('Investoinnit ennen 2024'!G507&gt;0,'Investoinnit ennen 2024'!G507,"")</f>
        <v/>
      </c>
      <c r="I507" s="57">
        <f>IF(N507="",(D507*(M507+O507))/1000,(D507*(N507+P507))/1000)</f>
        <v>0</v>
      </c>
      <c r="J507" s="49">
        <f>IF(D507=0,0,I507*(1-E507/H507))</f>
        <v>0</v>
      </c>
      <c r="K507" s="49">
        <f>IF(I507=0,0,I507/H507)</f>
        <v>0</v>
      </c>
      <c r="L507" s="49">
        <f>IF(N507="",(F507*(C507/100)*(M507+O507))/1000,(F507*(C507/100)*(N507+P507)/1000))</f>
        <v>0</v>
      </c>
      <c r="M507" s="50" cm="1">
        <f t="array" ref="M507">ROUND('Investoinnit ennen 2024'!K507*(Parametrit!$B$9/Parametrit!$B$7),_xlfn.IFS('2024'!U507=100,-2,'2024'!U507=10,-1))</f>
        <v>0</v>
      </c>
      <c r="N507" s="50"/>
      <c r="O507" s="49"/>
      <c r="P507" s="49"/>
      <c r="Q507" s="52">
        <v>45</v>
      </c>
      <c r="R507" s="52">
        <v>55</v>
      </c>
      <c r="S507" s="31" t="str">
        <f>IF(AND(B507&gt;0,C507=""),"Ilmoita tuella rahoitettu osuus",IF(C507&gt;100,"Tuella rahoitettu osuus ei voi olla yli 100",IF(AND(B507&gt;0,H507=""),"Pitoaika puuttuu",IF(E507&gt;H507,"Keski-ikä ei voi olla suurempi kuin pitoaika",IF(AND(B507&gt;0,E507=""),"Keski-ikä puuttuu",IF(AND(B507&gt;0,OR(H507&lt;Q507,H507&gt;R507)),"Syötetty pitoaika ei ole pitoaikavälin sisällä","OK"))))))</f>
        <v>OK</v>
      </c>
      <c r="U507">
        <v>100</v>
      </c>
    </row>
    <row r="508" spans="1:21" x14ac:dyDescent="0.25">
      <c r="A508" s="40" t="s">
        <v>395</v>
      </c>
      <c r="B508" s="60">
        <f>F508-G508</f>
        <v>0</v>
      </c>
      <c r="C508" s="55"/>
      <c r="D508" s="49">
        <f>B508*C508/100</f>
        <v>0</v>
      </c>
      <c r="E508" s="49">
        <f>Parametrit!$B$4-2025</f>
        <v>-1</v>
      </c>
      <c r="F508" s="55"/>
      <c r="G508" s="55"/>
      <c r="H508" s="104" t="str">
        <f>IF('Investoinnit ennen 2024'!G508&gt;0,'Investoinnit ennen 2024'!G508,"")</f>
        <v/>
      </c>
      <c r="I508" s="57">
        <f>IF(N508="",(D508*(M508+O508))/1000,(D508*(N508+P508))/1000)</f>
        <v>0</v>
      </c>
      <c r="J508" s="49">
        <f>IF(D508=0,0,I508*(1-E508/H508))</f>
        <v>0</v>
      </c>
      <c r="K508" s="49">
        <f>IF(I508=0,0,I508/H508)</f>
        <v>0</v>
      </c>
      <c r="L508" s="49">
        <f>IF(N508="",(F508*(C508/100)*(M508+O508))/1000,(F508*(C508/100)*(N508+P508)/1000))</f>
        <v>0</v>
      </c>
      <c r="M508" s="50" cm="1">
        <f t="array" ref="M508">ROUND('Investoinnit ennen 2024'!K508*(Parametrit!$B$9/Parametrit!$B$7),_xlfn.IFS('2024'!U508=100,-2,'2024'!U508=10,-1))</f>
        <v>0</v>
      </c>
      <c r="N508" s="50"/>
      <c r="O508" s="49"/>
      <c r="P508" s="49"/>
      <c r="Q508" s="52">
        <v>45</v>
      </c>
      <c r="R508" s="52">
        <v>55</v>
      </c>
      <c r="S508" s="31" t="str">
        <f>IF(AND(B508&gt;0,C508=""),"Ilmoita tuella rahoitettu osuus",IF(C508&gt;100,"Tuella rahoitettu osuus ei voi olla yli 100",IF(AND(B508&gt;0,H508=""),"Pitoaika puuttuu",IF(E508&gt;H508,"Keski-ikä ei voi olla suurempi kuin pitoaika",IF(AND(B508&gt;0,E508=""),"Keski-ikä puuttuu",IF(AND(B508&gt;0,OR(H508&lt;Q508,H508&gt;R508)),"Syötetty pitoaika ei ole pitoaikavälin sisällä","OK"))))))</f>
        <v>OK</v>
      </c>
      <c r="U508">
        <v>100</v>
      </c>
    </row>
    <row r="509" spans="1:21" ht="15.75" thickBot="1" x14ac:dyDescent="0.3">
      <c r="A509" s="14" t="s">
        <v>396</v>
      </c>
      <c r="B509" s="30"/>
      <c r="C509" s="101"/>
      <c r="D509" s="32"/>
      <c r="E509" s="32"/>
      <c r="F509" s="101"/>
      <c r="G509" s="101"/>
      <c r="H509" s="105"/>
      <c r="I509" s="32"/>
      <c r="J509" s="32"/>
      <c r="K509" s="32"/>
      <c r="L509" s="32"/>
      <c r="M509" s="20"/>
      <c r="N509" s="20"/>
      <c r="O509" s="22"/>
      <c r="P509" s="22"/>
      <c r="Q509" s="20"/>
      <c r="R509" s="20"/>
      <c r="S509"/>
    </row>
    <row r="510" spans="1:21" ht="15.75" thickBot="1" x14ac:dyDescent="0.3">
      <c r="A510" s="38" t="s">
        <v>397</v>
      </c>
      <c r="B510" s="60">
        <f>F510-G510</f>
        <v>0</v>
      </c>
      <c r="C510" s="55"/>
      <c r="D510" s="49">
        <f>B510*C510/100</f>
        <v>0</v>
      </c>
      <c r="E510" s="49">
        <f>Parametrit!$B$4-2025</f>
        <v>-1</v>
      </c>
      <c r="F510" s="55"/>
      <c r="G510" s="55"/>
      <c r="H510" s="104" t="str">
        <f>IF('Investoinnit ennen 2024'!G510&gt;0,'Investoinnit ennen 2024'!G510,"")</f>
        <v/>
      </c>
      <c r="I510" s="57">
        <f>IF(N510="",(D510*(M510+O510))/1000,(D510*(N510+P510))/1000)</f>
        <v>0</v>
      </c>
      <c r="J510" s="49">
        <f>IF(D510=0,0,I510*(1-E510/H510))</f>
        <v>0</v>
      </c>
      <c r="K510" s="49">
        <f>IF(I510=0,0,I510/H510)</f>
        <v>0</v>
      </c>
      <c r="L510" s="49">
        <f>IF(N510="",(F510*(C510/100)*(M510+O510))/1000,(F510*(C510/100)*(N510+P510)/1000))</f>
        <v>0</v>
      </c>
      <c r="M510" s="50" cm="1">
        <f t="array" ref="M510">ROUND('Investoinnit ennen 2024'!K510*(Parametrit!$B$9/Parametrit!$B$7),_xlfn.IFS('2024'!U510=100,-2,'2024'!U510=10,-1))</f>
        <v>0</v>
      </c>
      <c r="N510" s="50"/>
      <c r="O510" s="49"/>
      <c r="P510" s="49"/>
      <c r="Q510" s="52">
        <v>45</v>
      </c>
      <c r="R510" s="52">
        <v>60</v>
      </c>
      <c r="S510" s="31" t="str">
        <f>IF(AND(B510&gt;0,C510=""),"Ilmoita tuella rahoitettu osuus",IF(C510&gt;100,"Tuella rahoitettu osuus ei voi olla yli 100",IF(AND(B510&gt;0,H510=""),"Pitoaika puuttuu",IF(E510&gt;H510,"Keski-ikä ei voi olla suurempi kuin pitoaika",IF(AND(B510&gt;0,E510=""),"Keski-ikä puuttuu",IF(AND(B510&gt;0,OR(H510&lt;Q510,H510&gt;R510)),"Syötetty pitoaika ei ole pitoaikavälin sisällä","OK"))))))</f>
        <v>OK</v>
      </c>
      <c r="U510">
        <v>100</v>
      </c>
    </row>
    <row r="511" spans="1:21" ht="15.75" thickBot="1" x14ac:dyDescent="0.3">
      <c r="A511" s="38" t="s">
        <v>398</v>
      </c>
      <c r="B511" s="60">
        <f>F511-G511</f>
        <v>0</v>
      </c>
      <c r="C511" s="55"/>
      <c r="D511" s="49">
        <f>B511*C511/100</f>
        <v>0</v>
      </c>
      <c r="E511" s="49">
        <f>Parametrit!$B$4-2025</f>
        <v>-1</v>
      </c>
      <c r="F511" s="55"/>
      <c r="G511" s="55"/>
      <c r="H511" s="104" t="str">
        <f>IF('Investoinnit ennen 2024'!G511&gt;0,'Investoinnit ennen 2024'!G511,"")</f>
        <v/>
      </c>
      <c r="I511" s="57">
        <f>IF(N511="",(D511*(M511+O511))/1000,(D511*(N511+P511))/1000)</f>
        <v>0</v>
      </c>
      <c r="J511" s="49">
        <f>IF(D511=0,0,I511*(1-E511/H511))</f>
        <v>0</v>
      </c>
      <c r="K511" s="49">
        <f>IF(I511=0,0,I511/H511)</f>
        <v>0</v>
      </c>
      <c r="L511" s="49">
        <f>IF(N511="",(F511*(C511/100)*(M511+O511))/1000,(F511*(C511/100)*(N511+P511)/1000))</f>
        <v>0</v>
      </c>
      <c r="M511" s="50" cm="1">
        <f t="array" ref="M511">ROUND('Investoinnit ennen 2024'!K511*(Parametrit!$B$9/Parametrit!$B$7),_xlfn.IFS('2024'!U511=100,-2,'2024'!U511=10,-1))</f>
        <v>0</v>
      </c>
      <c r="N511" s="50"/>
      <c r="O511" s="49"/>
      <c r="P511" s="49"/>
      <c r="Q511" s="52">
        <v>45</v>
      </c>
      <c r="R511" s="52">
        <v>60</v>
      </c>
      <c r="S511" s="31" t="str">
        <f>IF(AND(B511&gt;0,C511=""),"Ilmoita tuella rahoitettu osuus",IF(C511&gt;100,"Tuella rahoitettu osuus ei voi olla yli 100",IF(AND(B511&gt;0,H511=""),"Pitoaika puuttuu",IF(E511&gt;H511,"Keski-ikä ei voi olla suurempi kuin pitoaika",IF(AND(B511&gt;0,E511=""),"Keski-ikä puuttuu",IF(AND(B511&gt;0,OR(H511&lt;Q511,H511&gt;R511)),"Syötetty pitoaika ei ole pitoaikavälin sisällä","OK"))))))</f>
        <v>OK</v>
      </c>
      <c r="U511">
        <v>100</v>
      </c>
    </row>
    <row r="512" spans="1:21" ht="15.75" thickBot="1" x14ac:dyDescent="0.3">
      <c r="A512" s="38" t="s">
        <v>399</v>
      </c>
      <c r="B512" s="60">
        <f>F512-G512</f>
        <v>0</v>
      </c>
      <c r="C512" s="55"/>
      <c r="D512" s="49">
        <f>B512*C512/100</f>
        <v>0</v>
      </c>
      <c r="E512" s="49">
        <f>Parametrit!$B$4-2025</f>
        <v>-1</v>
      </c>
      <c r="F512" s="55"/>
      <c r="G512" s="55"/>
      <c r="H512" s="104" t="str">
        <f>IF('Investoinnit ennen 2024'!G512&gt;0,'Investoinnit ennen 2024'!G512,"")</f>
        <v/>
      </c>
      <c r="I512" s="57">
        <f>IF(N512="",(D512*(M512+O512))/1000,(D512*(N512+P512))/1000)</f>
        <v>0</v>
      </c>
      <c r="J512" s="49">
        <f>IF(D512=0,0,I512*(1-E512/H512))</f>
        <v>0</v>
      </c>
      <c r="K512" s="49">
        <f>IF(I512=0,0,I512/H512)</f>
        <v>0</v>
      </c>
      <c r="L512" s="49">
        <f>IF(N512="",(F512*(C512/100)*(M512+O512))/1000,(F512*(C512/100)*(N512+P512)/1000))</f>
        <v>0</v>
      </c>
      <c r="M512" s="50" cm="1">
        <f t="array" ref="M512">ROUND('Investoinnit ennen 2024'!K512*(Parametrit!$B$9/Parametrit!$B$7),_xlfn.IFS('2024'!U512=100,-2,'2024'!U512=10,-1))</f>
        <v>0</v>
      </c>
      <c r="N512" s="50"/>
      <c r="O512" s="49"/>
      <c r="P512" s="49"/>
      <c r="Q512" s="52">
        <v>45</v>
      </c>
      <c r="R512" s="52">
        <v>60</v>
      </c>
      <c r="S512" s="31" t="str">
        <f>IF(AND(B512&gt;0,C512=""),"Ilmoita tuella rahoitettu osuus",IF(C512&gt;100,"Tuella rahoitettu osuus ei voi olla yli 100",IF(AND(B512&gt;0,H512=""),"Pitoaika puuttuu",IF(E512&gt;H512,"Keski-ikä ei voi olla suurempi kuin pitoaika",IF(AND(B512&gt;0,E512=""),"Keski-ikä puuttuu",IF(AND(B512&gt;0,OR(H512&lt;Q512,H512&gt;R512)),"Syötetty pitoaika ei ole pitoaikavälin sisällä","OK"))))))</f>
        <v>OK</v>
      </c>
      <c r="U512">
        <v>100</v>
      </c>
    </row>
    <row r="513" spans="1:21" ht="15.75" thickBot="1" x14ac:dyDescent="0.3">
      <c r="A513" s="12" t="s">
        <v>400</v>
      </c>
      <c r="B513" s="30"/>
      <c r="C513" s="101"/>
      <c r="D513" s="32"/>
      <c r="E513" s="32"/>
      <c r="F513" s="101"/>
      <c r="G513" s="101"/>
      <c r="H513" s="105"/>
      <c r="I513" s="32"/>
      <c r="J513" s="32"/>
      <c r="K513" s="32"/>
      <c r="L513" s="32"/>
      <c r="M513" s="20"/>
      <c r="N513" s="20"/>
      <c r="O513" s="22"/>
      <c r="P513" s="22"/>
      <c r="Q513" s="20"/>
      <c r="R513" s="20"/>
      <c r="S513"/>
    </row>
    <row r="514" spans="1:21" ht="15.75" thickBot="1" x14ac:dyDescent="0.3">
      <c r="A514" s="38" t="s">
        <v>401</v>
      </c>
      <c r="B514" s="60">
        <f>F514-G514</f>
        <v>0</v>
      </c>
      <c r="C514" s="55"/>
      <c r="D514" s="49">
        <f>B514*C514/100</f>
        <v>0</v>
      </c>
      <c r="E514" s="56"/>
      <c r="F514" s="55"/>
      <c r="G514" s="55"/>
      <c r="H514" s="110"/>
      <c r="I514" s="57">
        <f>IF(N514="",(D514*(M514+O514))/1000,(D514*(N514+P514))/1000)</f>
        <v>0</v>
      </c>
      <c r="J514" s="49">
        <f>I514</f>
        <v>0</v>
      </c>
      <c r="K514" s="49">
        <v>0</v>
      </c>
      <c r="L514" s="49">
        <f>IF(N514="",(F514*(C514/100)*(M514+O514))/1000,(F514*(C514/100)*(N514+P514)/1000))</f>
        <v>0</v>
      </c>
      <c r="M514" s="50" cm="1">
        <f t="array" ref="M514">ROUND('Investoinnit ennen 2024'!K514*(Parametrit!$B$9/Parametrit!$B$7),_xlfn.IFS('2024'!U514=100,-2,'2024'!U514=10,-1))</f>
        <v>0</v>
      </c>
      <c r="N514" s="50"/>
      <c r="O514" s="49"/>
      <c r="P514" s="49"/>
      <c r="Q514" s="52"/>
      <c r="R514" s="52"/>
      <c r="S514" s="31" t="str">
        <f>IF(AND(B514&gt;0,C514=""),"Ilmoita tuella rahoitettu osuus",IF(C514&gt;100,"Tuella rahoitettu osuus ei voi olla yli 100",IF(AND(B514&gt;0,H514=""),"Pitoaika puuttuu",IF(E514&gt;H514,"Keski-ikä ei voi olla suurempi kuin pitoaika",IF(AND(B514&gt;0,E514=""),"Keski-ikä puuttuu",IF(AND(B514&gt;0,OR(H514&lt;Q514,H514&gt;R514)),"Syötetty pitoaika ei ole pitoaikavälin sisällä","OK"))))))</f>
        <v>OK</v>
      </c>
      <c r="U514">
        <v>100</v>
      </c>
    </row>
    <row r="515" spans="1:21" ht="15.75" thickBot="1" x14ac:dyDescent="0.3">
      <c r="A515" s="38" t="s">
        <v>402</v>
      </c>
      <c r="B515" s="60">
        <f>F515-G515</f>
        <v>0</v>
      </c>
      <c r="C515" s="55"/>
      <c r="D515" s="49">
        <f>B515*C515/100</f>
        <v>0</v>
      </c>
      <c r="E515" s="56"/>
      <c r="F515" s="55"/>
      <c r="G515" s="55"/>
      <c r="H515" s="110"/>
      <c r="I515" s="57">
        <f>IF(N515="",(D515*(M515+O515))/1000,(D515*(N515+P515))/1000)</f>
        <v>0</v>
      </c>
      <c r="J515" s="49">
        <f>I515</f>
        <v>0</v>
      </c>
      <c r="K515" s="49">
        <v>0</v>
      </c>
      <c r="L515" s="49">
        <f>IF(N515="",(F515*(C515/100)*(M515+O515))/1000,(F515*(C515/100)*(N515+P515)/1000))</f>
        <v>0</v>
      </c>
      <c r="M515" s="50" cm="1">
        <f t="array" ref="M515">ROUND('Investoinnit ennen 2024'!K515*(Parametrit!$B$9/Parametrit!$B$7),_xlfn.IFS('2024'!U515=100,-2,'2024'!U515=10,-1))</f>
        <v>0</v>
      </c>
      <c r="N515" s="50"/>
      <c r="O515" s="49"/>
      <c r="P515" s="49"/>
      <c r="Q515" s="52"/>
      <c r="R515" s="52"/>
      <c r="S515" s="31" t="str">
        <f>IF(AND(B515&gt;0,C515=""),"Ilmoita tuella rahoitettu osuus",IF(C515&gt;100,"Tuella rahoitettu osuus ei voi olla yli 100",IF(AND(B515&gt;0,H515=""),"Pitoaika puuttuu",IF(E515&gt;H515,"Keski-ikä ei voi olla suurempi kuin pitoaika",IF(AND(B515&gt;0,E515=""),"Keski-ikä puuttuu",IF(AND(B515&gt;0,OR(H515&lt;Q515,H515&gt;R515)),"Syötetty pitoaika ei ole pitoaikavälin sisällä","OK"))))))</f>
        <v>OK</v>
      </c>
      <c r="U515">
        <v>100</v>
      </c>
    </row>
    <row r="516" spans="1:21" ht="15.75" thickBot="1" x14ac:dyDescent="0.3">
      <c r="A516" s="38" t="s">
        <v>403</v>
      </c>
      <c r="B516" s="60">
        <f>F516-G516</f>
        <v>0</v>
      </c>
      <c r="C516" s="103"/>
      <c r="D516" s="58">
        <f>B516*C516/100</f>
        <v>0</v>
      </c>
      <c r="E516" s="59"/>
      <c r="F516" s="103"/>
      <c r="G516" s="103"/>
      <c r="H516" s="111"/>
      <c r="I516" s="57">
        <f>IF(N516="",(D516*(M516+O516))/1000,(D516*(N516+P516))/1000)</f>
        <v>0</v>
      </c>
      <c r="J516" s="49">
        <f>I516</f>
        <v>0</v>
      </c>
      <c r="K516" s="49">
        <v>0</v>
      </c>
      <c r="L516" s="49">
        <f>IF(N516="",(F516*(C516/100)*(M516+O516))/1000,(F516*(C516/100)*(N516+P516)/1000))</f>
        <v>0</v>
      </c>
      <c r="M516" s="50" cm="1">
        <f t="array" ref="M516">ROUND('Investoinnit ennen 2024'!K516*(Parametrit!$B$9/Parametrit!$B$7),_xlfn.IFS('2024'!U516=100,-2,'2024'!U516=10,-1))</f>
        <v>0</v>
      </c>
      <c r="N516" s="50"/>
      <c r="O516" s="49"/>
      <c r="P516" s="49"/>
      <c r="Q516" s="52"/>
      <c r="R516" s="52"/>
      <c r="S516" s="31" t="str">
        <f>IF(AND(B516&gt;0,C516=""),"Ilmoita tuella rahoitettu osuus",IF(C516&gt;100,"Tuella rahoitettu osuus ei voi olla yli 100",IF(AND(B516&gt;0,H516=""),"Pitoaika puuttuu",IF(E516&gt;H516,"Keski-ikä ei voi olla suurempi kuin pitoaika",IF(AND(B516&gt;0,E516=""),"Keski-ikä puuttuu",IF(AND(B516&gt;0,OR(H516&lt;Q516,H516&gt;R516)),"Syötetty pitoaika ei ole pitoaikavälin sisällä","OK"))))))</f>
        <v>OK</v>
      </c>
      <c r="U516">
        <v>100</v>
      </c>
    </row>
    <row r="517" spans="1:21" x14ac:dyDescent="0.25">
      <c r="I517" s="92">
        <f>SUM(I5:I516)</f>
        <v>0</v>
      </c>
      <c r="J517" s="92">
        <f>SUM(J5:J516)</f>
        <v>0</v>
      </c>
      <c r="K517" s="92">
        <f>SUM(K5:K516)</f>
        <v>0</v>
      </c>
      <c r="L517" s="92">
        <f>SUM(L5:L516)</f>
        <v>0</v>
      </c>
    </row>
  </sheetData>
  <sheetProtection algorithmName="SHA-512" hashValue="LagjRrG79+GW8/L/pFZU3SRG6Qkp5407sjgrnRD1Lo7YlzMOYXF38rseE7o/ar1edPEIW+tnHheSlhgB1RgTQQ==" saltValue="6+qtz9rbvdRuRNo+LxRcrQ==" spinCount="100000" sheet="1" objects="1" scenarios="1" sort="0" autoFilter="0"/>
  <autoFilter ref="A2:V517" xr:uid="{C400664C-2943-4F6B-9F06-EDBC6B69ADD1}"/>
  <conditionalFormatting sqref="S5">
    <cfRule type="notContainsText" dxfId="9" priority="4" operator="notContains" text="OK">
      <formula>ISERROR(SEARCH("OK",S5))</formula>
    </cfRule>
    <cfRule type="containsText" dxfId="8" priority="5" operator="containsText" text="OK">
      <formula>NOT(ISERROR(SEARCH("OK",S5)))</formula>
    </cfRule>
  </conditionalFormatting>
  <conditionalFormatting sqref="S5:S516">
    <cfRule type="containsBlanks" dxfId="7" priority="1">
      <formula>LEN(TRIM(S5))=0</formula>
    </cfRule>
  </conditionalFormatting>
  <conditionalFormatting sqref="S6:S516">
    <cfRule type="notContainsText" dxfId="6" priority="2" operator="notContains" text="OK">
      <formula>ISERROR(SEARCH("OK",S6))</formula>
    </cfRule>
    <cfRule type="containsText" dxfId="5" priority="3" operator="containsText" text="OK">
      <formula>NOT(ISERROR(SEARCH("OK",S6)))</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53BD6-5D15-4347-A24C-1BC705C457B0}">
  <sheetPr codeName="Taul6"/>
  <dimension ref="A1:V517"/>
  <sheetViews>
    <sheetView workbookViewId="0">
      <pane ySplit="2" topLeftCell="A3" activePane="bottomLeft" state="frozen"/>
      <selection pane="bottomLeft" activeCell="C5" sqref="C5"/>
    </sheetView>
  </sheetViews>
  <sheetFormatPr defaultRowHeight="15" x14ac:dyDescent="0.25"/>
  <cols>
    <col min="1" max="1" width="95.5703125" style="15" customWidth="1"/>
    <col min="2" max="2" width="17.42578125" customWidth="1"/>
    <col min="3" max="3" width="10.85546875" customWidth="1"/>
    <col min="8" max="8" width="9.140625" style="136"/>
    <col min="13" max="14" width="12.5703125" customWidth="1"/>
    <col min="15" max="16" width="12" customWidth="1"/>
    <col min="17" max="18" width="13.28515625" customWidth="1"/>
    <col min="19" max="19" width="34.5703125" style="31" customWidth="1"/>
    <col min="21" max="21" width="0" hidden="1" customWidth="1"/>
  </cols>
  <sheetData>
    <row r="1" spans="1:22" s="16" customFormat="1" ht="42.75" thickBot="1" x14ac:dyDescent="0.3">
      <c r="A1" s="17" t="s">
        <v>470</v>
      </c>
      <c r="B1" s="34" t="s">
        <v>435</v>
      </c>
      <c r="C1" s="34" t="s">
        <v>436</v>
      </c>
      <c r="D1" s="34" t="s">
        <v>405</v>
      </c>
      <c r="E1" s="34" t="s">
        <v>406</v>
      </c>
      <c r="F1" s="34" t="s">
        <v>437</v>
      </c>
      <c r="G1" s="34" t="s">
        <v>407</v>
      </c>
      <c r="H1" s="134" t="s">
        <v>1</v>
      </c>
      <c r="I1" s="34" t="s">
        <v>408</v>
      </c>
      <c r="J1" s="34" t="s">
        <v>409</v>
      </c>
      <c r="K1" s="34" t="s">
        <v>410</v>
      </c>
      <c r="L1" s="34" t="s">
        <v>411</v>
      </c>
      <c r="M1" s="119" t="s">
        <v>424</v>
      </c>
      <c r="N1" s="119" t="s">
        <v>426</v>
      </c>
      <c r="O1" s="34" t="s">
        <v>425</v>
      </c>
      <c r="P1" s="34" t="s">
        <v>427</v>
      </c>
      <c r="Q1" s="120" t="s">
        <v>421</v>
      </c>
      <c r="R1" s="121" t="s">
        <v>422</v>
      </c>
      <c r="S1" s="126" t="s">
        <v>420</v>
      </c>
    </row>
    <row r="2" spans="1:22" s="16" customFormat="1" ht="42.75" thickBot="1" x14ac:dyDescent="0.3">
      <c r="A2" s="93" t="s">
        <v>442</v>
      </c>
      <c r="B2" s="122" t="s">
        <v>443</v>
      </c>
      <c r="C2" s="122" t="s">
        <v>445</v>
      </c>
      <c r="D2" s="122" t="s">
        <v>446</v>
      </c>
      <c r="E2" s="125" t="s">
        <v>447</v>
      </c>
      <c r="F2" s="125" t="s">
        <v>457</v>
      </c>
      <c r="G2" s="125" t="s">
        <v>448</v>
      </c>
      <c r="H2" s="137" t="s">
        <v>449</v>
      </c>
      <c r="I2" s="123" t="s">
        <v>451</v>
      </c>
      <c r="J2" s="123" t="s">
        <v>452</v>
      </c>
      <c r="K2" s="123" t="s">
        <v>453</v>
      </c>
      <c r="L2" s="27" t="s">
        <v>458</v>
      </c>
      <c r="M2" s="123" t="s">
        <v>459</v>
      </c>
      <c r="N2" s="123" t="s">
        <v>460</v>
      </c>
      <c r="O2" s="123" t="s">
        <v>461</v>
      </c>
      <c r="P2" s="123" t="s">
        <v>462</v>
      </c>
      <c r="Q2" s="27" t="s">
        <v>454</v>
      </c>
      <c r="R2" s="27" t="s">
        <v>455</v>
      </c>
      <c r="S2" s="126" t="s">
        <v>456</v>
      </c>
      <c r="V2">
        <v>2026</v>
      </c>
    </row>
    <row r="3" spans="1:22" ht="15.75" thickBot="1" x14ac:dyDescent="0.3">
      <c r="A3" s="1" t="s">
        <v>2</v>
      </c>
      <c r="B3" s="46"/>
      <c r="C3" s="47"/>
      <c r="D3" s="47"/>
      <c r="E3" s="47"/>
      <c r="F3" s="47"/>
      <c r="G3" s="47"/>
      <c r="H3" s="135"/>
      <c r="M3" s="21"/>
      <c r="N3" s="21"/>
      <c r="O3" s="22"/>
      <c r="P3" s="22"/>
      <c r="Q3" s="21"/>
      <c r="R3" s="21"/>
      <c r="S3"/>
    </row>
    <row r="4" spans="1:22" ht="15.75" thickBot="1" x14ac:dyDescent="0.3">
      <c r="A4" s="2" t="s">
        <v>3</v>
      </c>
      <c r="B4" s="30"/>
      <c r="C4" s="32"/>
      <c r="D4" s="32"/>
      <c r="E4" s="32"/>
      <c r="F4" s="32"/>
      <c r="G4" s="32"/>
      <c r="H4" s="133"/>
      <c r="I4" s="32"/>
      <c r="J4" s="32"/>
      <c r="K4" s="32"/>
      <c r="L4" s="32"/>
      <c r="M4" s="21"/>
      <c r="N4" s="21"/>
      <c r="O4" s="22"/>
      <c r="P4" s="22"/>
      <c r="Q4" s="21"/>
      <c r="R4" s="21"/>
      <c r="S4"/>
    </row>
    <row r="5" spans="1:22" ht="15.75" thickBot="1" x14ac:dyDescent="0.3">
      <c r="A5" s="38" t="s">
        <v>4</v>
      </c>
      <c r="B5" s="60">
        <f>F5-G5</f>
        <v>0</v>
      </c>
      <c r="C5" s="55"/>
      <c r="D5" s="49">
        <f>B5*C5/100</f>
        <v>0</v>
      </c>
      <c r="E5" s="49">
        <f>Parametrit!$B$4-2026</f>
        <v>-2</v>
      </c>
      <c r="F5" s="55"/>
      <c r="G5" s="55"/>
      <c r="H5" s="104" t="str">
        <f>IF('Investoinnit ennen 2024'!G5&gt;0,'Investoinnit ennen 2024'!G5,"")</f>
        <v/>
      </c>
      <c r="I5" s="57">
        <f>IF(N5="",(D5*(M5+O5))/1000,(D5*(N5+P5))/1000)</f>
        <v>0</v>
      </c>
      <c r="J5" s="49">
        <f>IF(D5=0,0,I5*(1-E5/H5))</f>
        <v>0</v>
      </c>
      <c r="K5" s="49">
        <f>IF(I5=0,0,I5/H5)</f>
        <v>0</v>
      </c>
      <c r="L5" s="49">
        <f>IF(N5="",(F5*(C5/100)*(M5+O5))/1000,(F5*(C5/100)*(N5+P5)/1000))</f>
        <v>0</v>
      </c>
      <c r="M5" s="50" cm="1">
        <f t="array" ref="M5">ROUND('Investoinnit ennen 2024'!K5*(Parametrit!$B$10/Parametrit!$B$7),_xlfn.IFS('2024'!U5=100,-2,'2024'!U5=10,-1))</f>
        <v>0</v>
      </c>
      <c r="N5" s="50"/>
      <c r="O5" s="49"/>
      <c r="P5" s="49"/>
      <c r="Q5" s="51">
        <v>35</v>
      </c>
      <c r="R5" s="51">
        <v>45</v>
      </c>
      <c r="S5" s="31" t="str">
        <f>IF(AND(B5&gt;0,C5=""),"Ilmoita tuella rahoitettu osuus",IF(C5&gt;100,"Tuella rahoitettu osuus ei voi olla yli 100",IF(AND(B5&gt;0,H5=""),"Pitoaika puuttuu",IF(E5&gt;H5,"Keski-ikä ei voi olla suurempi kuin pitoaika",IF(AND(B5&gt;0,E5=""),"Keski-ikä puuttuu",IF(AND(B5&gt;0,OR(H5&lt;Q5,H5&gt;R5)),"Syötetty pitoaika ei ole pitoaikavälin sisällä","OK"))))))</f>
        <v>OK</v>
      </c>
      <c r="U5">
        <v>100</v>
      </c>
    </row>
    <row r="6" spans="1:22" ht="15.75" thickBot="1" x14ac:dyDescent="0.3">
      <c r="A6" s="38" t="s">
        <v>5</v>
      </c>
      <c r="B6" s="60">
        <f>F6-G6</f>
        <v>0</v>
      </c>
      <c r="C6" s="55"/>
      <c r="D6" s="49">
        <f>B6*C6/100</f>
        <v>0</v>
      </c>
      <c r="E6" s="49">
        <f>Parametrit!$B$4-2026</f>
        <v>-2</v>
      </c>
      <c r="F6" s="55"/>
      <c r="G6" s="55"/>
      <c r="H6" s="104" t="str">
        <f>IF('Investoinnit ennen 2024'!G6&gt;0,'Investoinnit ennen 2024'!G6,"")</f>
        <v/>
      </c>
      <c r="I6" s="57">
        <f>IF(N6="",(D6*(M6+O6))/1000,(D6*(N6+P6))/1000)</f>
        <v>0</v>
      </c>
      <c r="J6" s="49">
        <f>IF(D6=0,0,I6*(1-E6/H6))</f>
        <v>0</v>
      </c>
      <c r="K6" s="49">
        <f>IF(I6=0,0,I6/H6)</f>
        <v>0</v>
      </c>
      <c r="L6" s="49">
        <f>IF(N6="",(F6*(C6/100)*(M6+O6))/1000,(F6*(C6/100)*(N6+P6)/1000))</f>
        <v>0</v>
      </c>
      <c r="M6" s="50" cm="1">
        <f t="array" ref="M6">ROUND('Investoinnit ennen 2024'!K6*(Parametrit!$B$10/Parametrit!$B$7),_xlfn.IFS('2024'!U6=100,-2,'2024'!U6=10,-1))</f>
        <v>0</v>
      </c>
      <c r="N6" s="50"/>
      <c r="O6" s="49"/>
      <c r="P6" s="49"/>
      <c r="Q6" s="51">
        <v>35</v>
      </c>
      <c r="R6" s="51">
        <v>45</v>
      </c>
      <c r="S6" s="31" t="str">
        <f>IF(AND(B6&gt;0,C6=""),"Ilmoita tuella rahoitettu osuus",IF(C6&gt;100,"Tuella rahoitettu osuus ei voi olla yli 100",IF(AND(B6&gt;0,H6=""),"Pitoaika puuttuu",IF(E6&gt;H6,"Keski-ikä ei voi olla suurempi kuin pitoaika",IF(AND(B6&gt;0,E6=""),"Keski-ikä puuttuu",IF(AND(B6&gt;0,OR(H6&lt;Q6,H6&gt;R6)),"Syötetty pitoaika ei ole pitoaikavälin sisällä","OK"))))))</f>
        <v>OK</v>
      </c>
      <c r="U6">
        <v>100</v>
      </c>
    </row>
    <row r="7" spans="1:22" ht="15.75" thickBot="1" x14ac:dyDescent="0.3">
      <c r="A7" s="38" t="s">
        <v>6</v>
      </c>
      <c r="B7" s="60">
        <f>F7-G7</f>
        <v>0</v>
      </c>
      <c r="C7" s="55"/>
      <c r="D7" s="49">
        <f>B7*C7/100</f>
        <v>0</v>
      </c>
      <c r="E7" s="49">
        <f>Parametrit!$B$4-2026</f>
        <v>-2</v>
      </c>
      <c r="F7" s="55"/>
      <c r="G7" s="55"/>
      <c r="H7" s="104" t="str">
        <f>IF('Investoinnit ennen 2024'!G7&gt;0,'Investoinnit ennen 2024'!G7,"")</f>
        <v/>
      </c>
      <c r="I7" s="57">
        <f>IF(N7="",(D7*(M7+O7))/1000,(D7*(N7+P7))/1000)</f>
        <v>0</v>
      </c>
      <c r="J7" s="49">
        <f>IF(D7=0,0,I7*(1-E7/H7))</f>
        <v>0</v>
      </c>
      <c r="K7" s="49">
        <f>IF(I7=0,0,I7/H7)</f>
        <v>0</v>
      </c>
      <c r="L7" s="49">
        <f>IF(N7="",(F7*(C7/100)*(M7+O7))/1000,(F7*(C7/100)*(N7+P7)/1000))</f>
        <v>0</v>
      </c>
      <c r="M7" s="50" cm="1">
        <f t="array" ref="M7">ROUND('Investoinnit ennen 2024'!K7*(Parametrit!$B$10/Parametrit!$B$7),_xlfn.IFS('2024'!U7=100,-2,'2024'!U7=10,-1))</f>
        <v>0</v>
      </c>
      <c r="N7" s="50"/>
      <c r="O7" s="49"/>
      <c r="P7" s="49"/>
      <c r="Q7" s="51">
        <v>35</v>
      </c>
      <c r="R7" s="51">
        <v>45</v>
      </c>
      <c r="S7" s="31" t="str">
        <f>IF(AND(B7&gt;0,C7=""),"Ilmoita tuella rahoitettu osuus",IF(C7&gt;100,"Tuella rahoitettu osuus ei voi olla yli 100",IF(AND(B7&gt;0,H7=""),"Pitoaika puuttuu",IF(E7&gt;H7,"Keski-ikä ei voi olla suurempi kuin pitoaika",IF(AND(B7&gt;0,E7=""),"Keski-ikä puuttuu",IF(AND(B7&gt;0,OR(H7&lt;Q7,H7&gt;R7)),"Syötetty pitoaika ei ole pitoaikavälin sisällä","OK"))))))</f>
        <v>OK</v>
      </c>
      <c r="U7">
        <v>100</v>
      </c>
    </row>
    <row r="8" spans="1:22" ht="15.75" thickBot="1" x14ac:dyDescent="0.3">
      <c r="A8" s="38" t="s">
        <v>7</v>
      </c>
      <c r="B8" s="60">
        <f>F8-G8</f>
        <v>0</v>
      </c>
      <c r="C8" s="55"/>
      <c r="D8" s="49">
        <f>B8*C8/100</f>
        <v>0</v>
      </c>
      <c r="E8" s="49">
        <f>Parametrit!$B$4-2026</f>
        <v>-2</v>
      </c>
      <c r="F8" s="55"/>
      <c r="G8" s="55"/>
      <c r="H8" s="104" t="str">
        <f>IF('Investoinnit ennen 2024'!G8&gt;0,'Investoinnit ennen 2024'!G8,"")</f>
        <v/>
      </c>
      <c r="I8" s="57">
        <f>IF(N8="",(D8*(M8+O8))/1000,(D8*(N8+P8))/1000)</f>
        <v>0</v>
      </c>
      <c r="J8" s="49">
        <f>IF(D8=0,0,I8*(1-E8/H8))</f>
        <v>0</v>
      </c>
      <c r="K8" s="49">
        <f>IF(I8=0,0,I8/H8)</f>
        <v>0</v>
      </c>
      <c r="L8" s="49">
        <f>IF(N8="",(F8*(C8/100)*(M8+O8))/1000,(F8*(C8/100)*(N8+P8)/1000))</f>
        <v>0</v>
      </c>
      <c r="M8" s="50" cm="1">
        <f t="array" ref="M8">ROUND('Investoinnit ennen 2024'!K8*(Parametrit!$B$10/Parametrit!$B$7),_xlfn.IFS('2024'!U8=100,-2,'2024'!U8=10,-1))</f>
        <v>0</v>
      </c>
      <c r="N8" s="50"/>
      <c r="O8" s="49"/>
      <c r="P8" s="49"/>
      <c r="Q8" s="51">
        <v>35</v>
      </c>
      <c r="R8" s="51">
        <v>45</v>
      </c>
      <c r="S8" s="31" t="str">
        <f>IF(AND(B8&gt;0,C8=""),"Ilmoita tuella rahoitettu osuus",IF(C8&gt;100,"Tuella rahoitettu osuus ei voi olla yli 100",IF(AND(B8&gt;0,H8=""),"Pitoaika puuttuu",IF(E8&gt;H8,"Keski-ikä ei voi olla suurempi kuin pitoaika",IF(AND(B8&gt;0,E8=""),"Keski-ikä puuttuu",IF(AND(B8&gt;0,OR(H8&lt;Q8,H8&gt;R8)),"Syötetty pitoaika ei ole pitoaikavälin sisällä","OK"))))))</f>
        <v>OK</v>
      </c>
      <c r="U8">
        <v>100</v>
      </c>
    </row>
    <row r="9" spans="1:22" ht="15.75" thickBot="1" x14ac:dyDescent="0.3">
      <c r="A9" s="38" t="s">
        <v>8</v>
      </c>
      <c r="B9" s="60">
        <f>F9-G9</f>
        <v>0</v>
      </c>
      <c r="C9" s="55"/>
      <c r="D9" s="49">
        <f>B9*C9/100</f>
        <v>0</v>
      </c>
      <c r="E9" s="49">
        <f>Parametrit!$B$4-2026</f>
        <v>-2</v>
      </c>
      <c r="F9" s="55"/>
      <c r="G9" s="55"/>
      <c r="H9" s="104" t="str">
        <f>IF('Investoinnit ennen 2024'!G9&gt;0,'Investoinnit ennen 2024'!G9,"")</f>
        <v/>
      </c>
      <c r="I9" s="57">
        <f>IF(N9="",(D9*(M9+O9))/1000,(D9*(N9+P9))/1000)</f>
        <v>0</v>
      </c>
      <c r="J9" s="49">
        <f>IF(D9=0,0,I9*(1-E9/H9))</f>
        <v>0</v>
      </c>
      <c r="K9" s="49">
        <f>IF(I9=0,0,I9/H9)</f>
        <v>0</v>
      </c>
      <c r="L9" s="49">
        <f>IF(N9="",(F9*(C9/100)*(M9+O9))/1000,(F9*(C9/100)*(N9+P9)/1000))</f>
        <v>0</v>
      </c>
      <c r="M9" s="50" cm="1">
        <f t="array" ref="M9">ROUND('Investoinnit ennen 2024'!K9*(Parametrit!$B$10/Parametrit!$B$7),_xlfn.IFS('2024'!U9=100,-2,'2024'!U9=10,-1))</f>
        <v>0</v>
      </c>
      <c r="N9" s="50"/>
      <c r="O9" s="49"/>
      <c r="P9" s="49"/>
      <c r="Q9" s="51">
        <v>35</v>
      </c>
      <c r="R9" s="51">
        <v>45</v>
      </c>
      <c r="S9" s="31" t="str">
        <f>IF(AND(B9&gt;0,C9=""),"Ilmoita tuella rahoitettu osuus",IF(C9&gt;100,"Tuella rahoitettu osuus ei voi olla yli 100",IF(AND(B9&gt;0,H9=""),"Pitoaika puuttuu",IF(E9&gt;H9,"Keski-ikä ei voi olla suurempi kuin pitoaika",IF(AND(B9&gt;0,E9=""),"Keski-ikä puuttuu",IF(AND(B9&gt;0,OR(H9&lt;Q9,H9&gt;R9)),"Syötetty pitoaika ei ole pitoaikavälin sisällä","OK"))))))</f>
        <v>OK</v>
      </c>
      <c r="U9">
        <v>100</v>
      </c>
    </row>
    <row r="10" spans="1:22" ht="15.75" thickBot="1" x14ac:dyDescent="0.3">
      <c r="A10" s="3" t="s">
        <v>9</v>
      </c>
      <c r="B10" s="30"/>
      <c r="C10" s="101"/>
      <c r="D10" s="32"/>
      <c r="E10" s="32"/>
      <c r="F10" s="101"/>
      <c r="G10" s="101"/>
      <c r="H10" s="105"/>
      <c r="I10" s="32"/>
      <c r="J10" s="32"/>
      <c r="K10" s="32"/>
      <c r="L10" s="32"/>
      <c r="M10" s="23"/>
      <c r="N10" s="23"/>
      <c r="O10" s="22"/>
      <c r="P10" s="22"/>
      <c r="Q10" s="23"/>
      <c r="R10" s="23"/>
      <c r="S10"/>
    </row>
    <row r="11" spans="1:22" ht="15.75" thickBot="1" x14ac:dyDescent="0.3">
      <c r="A11" s="38" t="s">
        <v>10</v>
      </c>
      <c r="B11" s="60">
        <f>F11-G11</f>
        <v>0</v>
      </c>
      <c r="C11" s="55"/>
      <c r="D11" s="49">
        <f>B11*C11/100</f>
        <v>0</v>
      </c>
      <c r="E11" s="49">
        <f>Parametrit!$B$4-2026</f>
        <v>-2</v>
      </c>
      <c r="F11" s="55"/>
      <c r="G11" s="55"/>
      <c r="H11" s="104" t="str">
        <f>IF('Investoinnit ennen 2024'!G11&gt;0,'Investoinnit ennen 2024'!G11,"")</f>
        <v/>
      </c>
      <c r="I11" s="57">
        <f>IF(N11="",(D11*(M11+O11))/1000,(D11*(N11+P11))/1000)</f>
        <v>0</v>
      </c>
      <c r="J11" s="49">
        <f>IF(D11=0,0,I11*(1-E11/H11))</f>
        <v>0</v>
      </c>
      <c r="K11" s="49">
        <f>IF(I11=0,0,I11/H11)</f>
        <v>0</v>
      </c>
      <c r="L11" s="49">
        <f>IF(N11="",(F11*(C11/100)*(M11+O11))/1000,(F11*(C11/100)*(N11+P11)/1000))</f>
        <v>0</v>
      </c>
      <c r="M11" s="50" cm="1">
        <f t="array" ref="M11">ROUND('Investoinnit ennen 2024'!K11*(Parametrit!$B$10/Parametrit!$B$7),_xlfn.IFS('2024'!U11=100,-2,'2024'!U11=10,-1))</f>
        <v>0</v>
      </c>
      <c r="N11" s="50"/>
      <c r="O11" s="49"/>
      <c r="P11" s="49"/>
      <c r="Q11" s="52">
        <v>30</v>
      </c>
      <c r="R11" s="52">
        <v>45</v>
      </c>
      <c r="S11" s="31" t="str">
        <f>IF(AND(B11&gt;0,C11=""),"Ilmoita tuella rahoitettu osuus",IF(C11&gt;100,"Tuella rahoitettu osuus ei voi olla yli 100",IF(AND(B11&gt;0,H11=""),"Pitoaika puuttuu",IF(E11&gt;H11,"Keski-ikä ei voi olla suurempi kuin pitoaika",IF(AND(B11&gt;0,E11=""),"Keski-ikä puuttuu",IF(AND(B11&gt;0,OR(H11&lt;Q11,H11&gt;R11)),"Syötetty pitoaika ei ole pitoaikavälin sisällä","OK"))))))</f>
        <v>OK</v>
      </c>
      <c r="U11">
        <v>10</v>
      </c>
    </row>
    <row r="12" spans="1:22" ht="15.75" thickBot="1" x14ac:dyDescent="0.3">
      <c r="A12" s="3" t="s">
        <v>11</v>
      </c>
      <c r="B12" s="30"/>
      <c r="C12" s="101"/>
      <c r="D12" s="32"/>
      <c r="E12" s="32"/>
      <c r="F12" s="101"/>
      <c r="G12" s="101"/>
      <c r="H12" s="105"/>
      <c r="I12" s="32"/>
      <c r="J12" s="32"/>
      <c r="K12" s="32"/>
      <c r="L12" s="32"/>
      <c r="M12" s="23"/>
      <c r="N12" s="23"/>
      <c r="O12" s="22"/>
      <c r="P12" s="22"/>
      <c r="Q12" s="23"/>
      <c r="R12" s="23"/>
      <c r="S12"/>
    </row>
    <row r="13" spans="1:22" ht="15.75" thickBot="1" x14ac:dyDescent="0.3">
      <c r="A13" s="38" t="s">
        <v>12</v>
      </c>
      <c r="B13" s="60">
        <f t="shared" ref="B13:B26" si="0">F13-G13</f>
        <v>0</v>
      </c>
      <c r="C13" s="55"/>
      <c r="D13" s="49">
        <f t="shared" ref="D13:D26" si="1">B13*C13/100</f>
        <v>0</v>
      </c>
      <c r="E13" s="49">
        <f>Parametrit!$B$4-2026</f>
        <v>-2</v>
      </c>
      <c r="F13" s="55"/>
      <c r="G13" s="55"/>
      <c r="H13" s="104" t="str">
        <f>IF('Investoinnit ennen 2024'!G13&gt;0,'Investoinnit ennen 2024'!G13,"")</f>
        <v/>
      </c>
      <c r="I13" s="57">
        <f t="shared" ref="I13:I26" si="2">IF(N13="",(D13*(M13+O13))/1000,(D13*(N13+P13))/1000)</f>
        <v>0</v>
      </c>
      <c r="J13" s="49">
        <f t="shared" ref="J13:J26" si="3">IF(D13=0,0,I13*(1-E13/H13))</f>
        <v>0</v>
      </c>
      <c r="K13" s="49">
        <f t="shared" ref="K13:K26" si="4">IF(I13=0,0,I13/H13)</f>
        <v>0</v>
      </c>
      <c r="L13" s="49">
        <f t="shared" ref="L13:L26" si="5">IF(N13="",(F13*(C13/100)*(M13+O13))/1000,(F13*(C13/100)*(N13+P13)/1000))</f>
        <v>0</v>
      </c>
      <c r="M13" s="50" cm="1">
        <f t="array" ref="M13">ROUND('Investoinnit ennen 2024'!K13*(Parametrit!$B$10/Parametrit!$B$7),_xlfn.IFS('2024'!U13=100,-2,'2024'!U13=10,-1))</f>
        <v>0</v>
      </c>
      <c r="N13" s="50"/>
      <c r="O13" s="49"/>
      <c r="P13" s="49"/>
      <c r="Q13" s="52">
        <v>40</v>
      </c>
      <c r="R13" s="52">
        <v>50</v>
      </c>
      <c r="S13" s="31" t="str">
        <f t="shared" ref="S13:S26" si="6">IF(AND(B13&gt;0,C13=""),"Ilmoita tuella rahoitettu osuus",IF(C13&gt;100,"Tuella rahoitettu osuus ei voi olla yli 100",IF(AND(B13&gt;0,H13=""),"Pitoaika puuttuu",IF(E13&gt;H13,"Keski-ikä ei voi olla suurempi kuin pitoaika",IF(AND(B13&gt;0,E13=""),"Keski-ikä puuttuu",IF(AND(B13&gt;0,OR(H13&lt;Q13,H13&gt;R13)),"Syötetty pitoaika ei ole pitoaikavälin sisällä","OK"))))))</f>
        <v>OK</v>
      </c>
      <c r="U13">
        <v>100</v>
      </c>
    </row>
    <row r="14" spans="1:22" ht="15.75" thickBot="1" x14ac:dyDescent="0.3">
      <c r="A14" s="38" t="s">
        <v>13</v>
      </c>
      <c r="B14" s="60">
        <f t="shared" si="0"/>
        <v>0</v>
      </c>
      <c r="C14" s="55"/>
      <c r="D14" s="49">
        <f t="shared" si="1"/>
        <v>0</v>
      </c>
      <c r="E14" s="49">
        <f>Parametrit!$B$4-2026</f>
        <v>-2</v>
      </c>
      <c r="F14" s="55"/>
      <c r="G14" s="55"/>
      <c r="H14" s="104" t="str">
        <f>IF('Investoinnit ennen 2024'!G14&gt;0,'Investoinnit ennen 2024'!G14,"")</f>
        <v/>
      </c>
      <c r="I14" s="57">
        <f t="shared" si="2"/>
        <v>0</v>
      </c>
      <c r="J14" s="49">
        <f t="shared" si="3"/>
        <v>0</v>
      </c>
      <c r="K14" s="49">
        <f t="shared" si="4"/>
        <v>0</v>
      </c>
      <c r="L14" s="49">
        <f t="shared" si="5"/>
        <v>0</v>
      </c>
      <c r="M14" s="50" cm="1">
        <f t="array" ref="M14">ROUND('Investoinnit ennen 2024'!K14*(Parametrit!$B$10/Parametrit!$B$7),_xlfn.IFS('2024'!U14=100,-2,'2024'!U14=10,-1))</f>
        <v>0</v>
      </c>
      <c r="N14" s="50"/>
      <c r="O14" s="49"/>
      <c r="P14" s="49"/>
      <c r="Q14" s="52">
        <v>40</v>
      </c>
      <c r="R14" s="52">
        <v>50</v>
      </c>
      <c r="S14" s="31" t="str">
        <f t="shared" si="6"/>
        <v>OK</v>
      </c>
      <c r="U14">
        <v>100</v>
      </c>
    </row>
    <row r="15" spans="1:22" ht="15.75" thickBot="1" x14ac:dyDescent="0.3">
      <c r="A15" s="38" t="s">
        <v>14</v>
      </c>
      <c r="B15" s="60">
        <f t="shared" si="0"/>
        <v>0</v>
      </c>
      <c r="C15" s="55"/>
      <c r="D15" s="49">
        <f t="shared" si="1"/>
        <v>0</v>
      </c>
      <c r="E15" s="49">
        <f>Parametrit!$B$4-2026</f>
        <v>-2</v>
      </c>
      <c r="F15" s="55"/>
      <c r="G15" s="55"/>
      <c r="H15" s="104" t="str">
        <f>IF('Investoinnit ennen 2024'!G15&gt;0,'Investoinnit ennen 2024'!G15,"")</f>
        <v/>
      </c>
      <c r="I15" s="57">
        <f t="shared" si="2"/>
        <v>0</v>
      </c>
      <c r="J15" s="49">
        <f t="shared" si="3"/>
        <v>0</v>
      </c>
      <c r="K15" s="49">
        <f t="shared" si="4"/>
        <v>0</v>
      </c>
      <c r="L15" s="49">
        <f t="shared" si="5"/>
        <v>0</v>
      </c>
      <c r="M15" s="50" cm="1">
        <f t="array" ref="M15">ROUND('Investoinnit ennen 2024'!K15*(Parametrit!$B$10/Parametrit!$B$7),_xlfn.IFS('2024'!U15=100,-2,'2024'!U15=10,-1))</f>
        <v>0</v>
      </c>
      <c r="N15" s="50"/>
      <c r="O15" s="49"/>
      <c r="P15" s="49"/>
      <c r="Q15" s="52">
        <v>40</v>
      </c>
      <c r="R15" s="52">
        <v>50</v>
      </c>
      <c r="S15" s="31" t="str">
        <f t="shared" si="6"/>
        <v>OK</v>
      </c>
      <c r="U15">
        <v>100</v>
      </c>
    </row>
    <row r="16" spans="1:22" ht="15.75" thickBot="1" x14ac:dyDescent="0.3">
      <c r="A16" s="38" t="s">
        <v>15</v>
      </c>
      <c r="B16" s="60">
        <f t="shared" si="0"/>
        <v>0</v>
      </c>
      <c r="C16" s="55"/>
      <c r="D16" s="49">
        <f t="shared" si="1"/>
        <v>0</v>
      </c>
      <c r="E16" s="49">
        <f>Parametrit!$B$4-2026</f>
        <v>-2</v>
      </c>
      <c r="F16" s="55"/>
      <c r="G16" s="55"/>
      <c r="H16" s="104" t="str">
        <f>IF('Investoinnit ennen 2024'!G16&gt;0,'Investoinnit ennen 2024'!G16,"")</f>
        <v/>
      </c>
      <c r="I16" s="57">
        <f t="shared" si="2"/>
        <v>0</v>
      </c>
      <c r="J16" s="49">
        <f t="shared" si="3"/>
        <v>0</v>
      </c>
      <c r="K16" s="49">
        <f t="shared" si="4"/>
        <v>0</v>
      </c>
      <c r="L16" s="49">
        <f t="shared" si="5"/>
        <v>0</v>
      </c>
      <c r="M16" s="50" cm="1">
        <f t="array" ref="M16">ROUND('Investoinnit ennen 2024'!K16*(Parametrit!$B$10/Parametrit!$B$7),_xlfn.IFS('2024'!U16=100,-2,'2024'!U16=10,-1))</f>
        <v>0</v>
      </c>
      <c r="N16" s="50"/>
      <c r="O16" s="49"/>
      <c r="P16" s="49"/>
      <c r="Q16" s="52">
        <v>40</v>
      </c>
      <c r="R16" s="52">
        <v>50</v>
      </c>
      <c r="S16" s="31" t="str">
        <f t="shared" si="6"/>
        <v>OK</v>
      </c>
      <c r="U16">
        <v>100</v>
      </c>
    </row>
    <row r="17" spans="1:21" ht="15.75" thickBot="1" x14ac:dyDescent="0.3">
      <c r="A17" s="38" t="s">
        <v>16</v>
      </c>
      <c r="B17" s="60">
        <f t="shared" si="0"/>
        <v>0</v>
      </c>
      <c r="C17" s="55"/>
      <c r="D17" s="49">
        <f t="shared" si="1"/>
        <v>0</v>
      </c>
      <c r="E17" s="49">
        <f>Parametrit!$B$4-2026</f>
        <v>-2</v>
      </c>
      <c r="F17" s="55"/>
      <c r="G17" s="55"/>
      <c r="H17" s="104" t="str">
        <f>IF('Investoinnit ennen 2024'!G17&gt;0,'Investoinnit ennen 2024'!G17,"")</f>
        <v/>
      </c>
      <c r="I17" s="57">
        <f t="shared" si="2"/>
        <v>0</v>
      </c>
      <c r="J17" s="49">
        <f t="shared" si="3"/>
        <v>0</v>
      </c>
      <c r="K17" s="49">
        <f t="shared" si="4"/>
        <v>0</v>
      </c>
      <c r="L17" s="49">
        <f t="shared" si="5"/>
        <v>0</v>
      </c>
      <c r="M17" s="50" cm="1">
        <f t="array" ref="M17">ROUND('Investoinnit ennen 2024'!K17*(Parametrit!$B$10/Parametrit!$B$7),_xlfn.IFS('2024'!U17=100,-2,'2024'!U17=10,-1))</f>
        <v>0</v>
      </c>
      <c r="N17" s="50"/>
      <c r="O17" s="49"/>
      <c r="P17" s="49"/>
      <c r="Q17" s="52">
        <v>40</v>
      </c>
      <c r="R17" s="52">
        <v>50</v>
      </c>
      <c r="S17" s="31" t="str">
        <f t="shared" si="6"/>
        <v>OK</v>
      </c>
      <c r="U17">
        <v>100</v>
      </c>
    </row>
    <row r="18" spans="1:21" ht="15.75" thickBot="1" x14ac:dyDescent="0.3">
      <c r="A18" s="38" t="s">
        <v>17</v>
      </c>
      <c r="B18" s="60">
        <f t="shared" si="0"/>
        <v>0</v>
      </c>
      <c r="C18" s="55"/>
      <c r="D18" s="49">
        <f t="shared" si="1"/>
        <v>0</v>
      </c>
      <c r="E18" s="49">
        <f>Parametrit!$B$4-2026</f>
        <v>-2</v>
      </c>
      <c r="F18" s="55"/>
      <c r="G18" s="55"/>
      <c r="H18" s="104" t="str">
        <f>IF('Investoinnit ennen 2024'!G18&gt;0,'Investoinnit ennen 2024'!G18,"")</f>
        <v/>
      </c>
      <c r="I18" s="57">
        <f t="shared" si="2"/>
        <v>0</v>
      </c>
      <c r="J18" s="49">
        <f t="shared" si="3"/>
        <v>0</v>
      </c>
      <c r="K18" s="49">
        <f t="shared" si="4"/>
        <v>0</v>
      </c>
      <c r="L18" s="49">
        <f t="shared" si="5"/>
        <v>0</v>
      </c>
      <c r="M18" s="50" cm="1">
        <f t="array" ref="M18">ROUND('Investoinnit ennen 2024'!K18*(Parametrit!$B$10/Parametrit!$B$7),_xlfn.IFS('2024'!U18=100,-2,'2024'!U18=10,-1))</f>
        <v>0</v>
      </c>
      <c r="N18" s="50"/>
      <c r="O18" s="49"/>
      <c r="P18" s="49"/>
      <c r="Q18" s="52">
        <v>40</v>
      </c>
      <c r="R18" s="52">
        <v>50</v>
      </c>
      <c r="S18" s="31" t="str">
        <f t="shared" si="6"/>
        <v>OK</v>
      </c>
      <c r="U18">
        <v>100</v>
      </c>
    </row>
    <row r="19" spans="1:21" ht="15.75" thickBot="1" x14ac:dyDescent="0.3">
      <c r="A19" s="38" t="s">
        <v>18</v>
      </c>
      <c r="B19" s="60">
        <f t="shared" si="0"/>
        <v>0</v>
      </c>
      <c r="C19" s="55"/>
      <c r="D19" s="49">
        <f t="shared" si="1"/>
        <v>0</v>
      </c>
      <c r="E19" s="49">
        <f>Parametrit!$B$4-2026</f>
        <v>-2</v>
      </c>
      <c r="F19" s="55"/>
      <c r="G19" s="55"/>
      <c r="H19" s="104" t="str">
        <f>IF('Investoinnit ennen 2024'!G19&gt;0,'Investoinnit ennen 2024'!G19,"")</f>
        <v/>
      </c>
      <c r="I19" s="57">
        <f t="shared" si="2"/>
        <v>0</v>
      </c>
      <c r="J19" s="49">
        <f t="shared" si="3"/>
        <v>0</v>
      </c>
      <c r="K19" s="49">
        <f t="shared" si="4"/>
        <v>0</v>
      </c>
      <c r="L19" s="49">
        <f t="shared" si="5"/>
        <v>0</v>
      </c>
      <c r="M19" s="50" cm="1">
        <f t="array" ref="M19">ROUND('Investoinnit ennen 2024'!K19*(Parametrit!$B$10/Parametrit!$B$7),_xlfn.IFS('2024'!U19=100,-2,'2024'!U19=10,-1))</f>
        <v>0</v>
      </c>
      <c r="N19" s="50"/>
      <c r="O19" s="49"/>
      <c r="P19" s="49"/>
      <c r="Q19" s="52">
        <v>40</v>
      </c>
      <c r="R19" s="52">
        <v>50</v>
      </c>
      <c r="S19" s="31" t="str">
        <f t="shared" si="6"/>
        <v>OK</v>
      </c>
      <c r="U19">
        <v>100</v>
      </c>
    </row>
    <row r="20" spans="1:21" ht="15.75" thickBot="1" x14ac:dyDescent="0.3">
      <c r="A20" s="38" t="s">
        <v>19</v>
      </c>
      <c r="B20" s="60">
        <f t="shared" si="0"/>
        <v>0</v>
      </c>
      <c r="C20" s="55"/>
      <c r="D20" s="49">
        <f t="shared" si="1"/>
        <v>0</v>
      </c>
      <c r="E20" s="49">
        <f>Parametrit!$B$4-2026</f>
        <v>-2</v>
      </c>
      <c r="F20" s="55"/>
      <c r="G20" s="55"/>
      <c r="H20" s="104" t="str">
        <f>IF('Investoinnit ennen 2024'!G20&gt;0,'Investoinnit ennen 2024'!G20,"")</f>
        <v/>
      </c>
      <c r="I20" s="57">
        <f t="shared" si="2"/>
        <v>0</v>
      </c>
      <c r="J20" s="49">
        <f t="shared" si="3"/>
        <v>0</v>
      </c>
      <c r="K20" s="49">
        <f t="shared" si="4"/>
        <v>0</v>
      </c>
      <c r="L20" s="49">
        <f t="shared" si="5"/>
        <v>0</v>
      </c>
      <c r="M20" s="50" cm="1">
        <f t="array" ref="M20">ROUND('Investoinnit ennen 2024'!K20*(Parametrit!$B$10/Parametrit!$B$7),_xlfn.IFS('2024'!U20=100,-2,'2024'!U20=10,-1))</f>
        <v>0</v>
      </c>
      <c r="N20" s="50"/>
      <c r="O20" s="49"/>
      <c r="P20" s="49"/>
      <c r="Q20" s="52">
        <v>40</v>
      </c>
      <c r="R20" s="52">
        <v>50</v>
      </c>
      <c r="S20" s="31" t="str">
        <f t="shared" si="6"/>
        <v>OK</v>
      </c>
      <c r="U20">
        <v>100</v>
      </c>
    </row>
    <row r="21" spans="1:21" ht="15.75" thickBot="1" x14ac:dyDescent="0.3">
      <c r="A21" s="38" t="s">
        <v>20</v>
      </c>
      <c r="B21" s="60">
        <f t="shared" si="0"/>
        <v>0</v>
      </c>
      <c r="C21" s="55"/>
      <c r="D21" s="49">
        <f t="shared" si="1"/>
        <v>0</v>
      </c>
      <c r="E21" s="49">
        <f>Parametrit!$B$4-2026</f>
        <v>-2</v>
      </c>
      <c r="F21" s="55"/>
      <c r="G21" s="55"/>
      <c r="H21" s="104" t="str">
        <f>IF('Investoinnit ennen 2024'!G21&gt;0,'Investoinnit ennen 2024'!G21,"")</f>
        <v/>
      </c>
      <c r="I21" s="57">
        <f t="shared" si="2"/>
        <v>0</v>
      </c>
      <c r="J21" s="49">
        <f t="shared" si="3"/>
        <v>0</v>
      </c>
      <c r="K21" s="49">
        <f t="shared" si="4"/>
        <v>0</v>
      </c>
      <c r="L21" s="49">
        <f t="shared" si="5"/>
        <v>0</v>
      </c>
      <c r="M21" s="50" cm="1">
        <f t="array" ref="M21">ROUND('Investoinnit ennen 2024'!K21*(Parametrit!$B$10/Parametrit!$B$7),_xlfn.IFS('2024'!U21=100,-2,'2024'!U21=10,-1))</f>
        <v>0</v>
      </c>
      <c r="N21" s="50"/>
      <c r="O21" s="49"/>
      <c r="P21" s="49"/>
      <c r="Q21" s="52">
        <v>40</v>
      </c>
      <c r="R21" s="52">
        <v>50</v>
      </c>
      <c r="S21" s="31" t="str">
        <f t="shared" si="6"/>
        <v>OK</v>
      </c>
      <c r="U21">
        <v>100</v>
      </c>
    </row>
    <row r="22" spans="1:21" ht="15.75" thickBot="1" x14ac:dyDescent="0.3">
      <c r="A22" s="38" t="s">
        <v>21</v>
      </c>
      <c r="B22" s="60">
        <f t="shared" si="0"/>
        <v>0</v>
      </c>
      <c r="C22" s="55"/>
      <c r="D22" s="49">
        <f t="shared" si="1"/>
        <v>0</v>
      </c>
      <c r="E22" s="49">
        <f>Parametrit!$B$4-2026</f>
        <v>-2</v>
      </c>
      <c r="F22" s="55"/>
      <c r="G22" s="55"/>
      <c r="H22" s="104" t="str">
        <f>IF('Investoinnit ennen 2024'!G22&gt;0,'Investoinnit ennen 2024'!G22,"")</f>
        <v/>
      </c>
      <c r="I22" s="57">
        <f t="shared" si="2"/>
        <v>0</v>
      </c>
      <c r="J22" s="49">
        <f t="shared" si="3"/>
        <v>0</v>
      </c>
      <c r="K22" s="49">
        <f t="shared" si="4"/>
        <v>0</v>
      </c>
      <c r="L22" s="49">
        <f t="shared" si="5"/>
        <v>0</v>
      </c>
      <c r="M22" s="50" cm="1">
        <f t="array" ref="M22">ROUND('Investoinnit ennen 2024'!K22*(Parametrit!$B$10/Parametrit!$B$7),_xlfn.IFS('2024'!U22=100,-2,'2024'!U22=10,-1))</f>
        <v>0</v>
      </c>
      <c r="N22" s="50"/>
      <c r="O22" s="49"/>
      <c r="P22" s="49"/>
      <c r="Q22" s="52">
        <v>40</v>
      </c>
      <c r="R22" s="52">
        <v>50</v>
      </c>
      <c r="S22" s="31" t="str">
        <f t="shared" si="6"/>
        <v>OK</v>
      </c>
      <c r="U22">
        <v>100</v>
      </c>
    </row>
    <row r="23" spans="1:21" ht="15.75" thickBot="1" x14ac:dyDescent="0.3">
      <c r="A23" s="38" t="s">
        <v>22</v>
      </c>
      <c r="B23" s="60">
        <f t="shared" si="0"/>
        <v>0</v>
      </c>
      <c r="C23" s="55"/>
      <c r="D23" s="49">
        <f t="shared" si="1"/>
        <v>0</v>
      </c>
      <c r="E23" s="49">
        <f>Parametrit!$B$4-2026</f>
        <v>-2</v>
      </c>
      <c r="F23" s="55"/>
      <c r="G23" s="55"/>
      <c r="H23" s="104" t="str">
        <f>IF('Investoinnit ennen 2024'!G23&gt;0,'Investoinnit ennen 2024'!G23,"")</f>
        <v/>
      </c>
      <c r="I23" s="57">
        <f t="shared" si="2"/>
        <v>0</v>
      </c>
      <c r="J23" s="49">
        <f t="shared" si="3"/>
        <v>0</v>
      </c>
      <c r="K23" s="49">
        <f t="shared" si="4"/>
        <v>0</v>
      </c>
      <c r="L23" s="49">
        <f t="shared" si="5"/>
        <v>0</v>
      </c>
      <c r="M23" s="50" cm="1">
        <f t="array" ref="M23">ROUND('Investoinnit ennen 2024'!K23*(Parametrit!$B$10/Parametrit!$B$7),_xlfn.IFS('2024'!U23=100,-2,'2024'!U23=10,-1))</f>
        <v>0</v>
      </c>
      <c r="N23" s="50"/>
      <c r="O23" s="49"/>
      <c r="P23" s="49"/>
      <c r="Q23" s="52">
        <v>40</v>
      </c>
      <c r="R23" s="52">
        <v>50</v>
      </c>
      <c r="S23" s="31" t="str">
        <f t="shared" si="6"/>
        <v>OK</v>
      </c>
      <c r="U23">
        <v>100</v>
      </c>
    </row>
    <row r="24" spans="1:21" ht="15.75" thickBot="1" x14ac:dyDescent="0.3">
      <c r="A24" s="38" t="s">
        <v>23</v>
      </c>
      <c r="B24" s="60">
        <f t="shared" si="0"/>
        <v>0</v>
      </c>
      <c r="C24" s="55"/>
      <c r="D24" s="49">
        <f t="shared" si="1"/>
        <v>0</v>
      </c>
      <c r="E24" s="49">
        <f>Parametrit!$B$4-2026</f>
        <v>-2</v>
      </c>
      <c r="F24" s="55"/>
      <c r="G24" s="55"/>
      <c r="H24" s="104" t="str">
        <f>IF('Investoinnit ennen 2024'!G24&gt;0,'Investoinnit ennen 2024'!G24,"")</f>
        <v/>
      </c>
      <c r="I24" s="57">
        <f t="shared" si="2"/>
        <v>0</v>
      </c>
      <c r="J24" s="49">
        <f t="shared" si="3"/>
        <v>0</v>
      </c>
      <c r="K24" s="49">
        <f t="shared" si="4"/>
        <v>0</v>
      </c>
      <c r="L24" s="49">
        <f t="shared" si="5"/>
        <v>0</v>
      </c>
      <c r="M24" s="50" cm="1">
        <f t="array" ref="M24">ROUND('Investoinnit ennen 2024'!K24*(Parametrit!$B$10/Parametrit!$B$7),_xlfn.IFS('2024'!U24=100,-2,'2024'!U24=10,-1))</f>
        <v>0</v>
      </c>
      <c r="N24" s="50"/>
      <c r="O24" s="49"/>
      <c r="P24" s="49"/>
      <c r="Q24" s="52">
        <v>40</v>
      </c>
      <c r="R24" s="52">
        <v>50</v>
      </c>
      <c r="S24" s="31" t="str">
        <f t="shared" si="6"/>
        <v>OK</v>
      </c>
      <c r="U24">
        <v>100</v>
      </c>
    </row>
    <row r="25" spans="1:21" ht="15.75" thickBot="1" x14ac:dyDescent="0.3">
      <c r="A25" s="38" t="s">
        <v>24</v>
      </c>
      <c r="B25" s="60">
        <f t="shared" si="0"/>
        <v>0</v>
      </c>
      <c r="C25" s="55"/>
      <c r="D25" s="49">
        <f t="shared" si="1"/>
        <v>0</v>
      </c>
      <c r="E25" s="49">
        <f>Parametrit!$B$4-2026</f>
        <v>-2</v>
      </c>
      <c r="F25" s="55"/>
      <c r="G25" s="55"/>
      <c r="H25" s="104" t="str">
        <f>IF('Investoinnit ennen 2024'!G25&gt;0,'Investoinnit ennen 2024'!G25,"")</f>
        <v/>
      </c>
      <c r="I25" s="57">
        <f t="shared" si="2"/>
        <v>0</v>
      </c>
      <c r="J25" s="49">
        <f t="shared" si="3"/>
        <v>0</v>
      </c>
      <c r="K25" s="49">
        <f t="shared" si="4"/>
        <v>0</v>
      </c>
      <c r="L25" s="49">
        <f t="shared" si="5"/>
        <v>0</v>
      </c>
      <c r="M25" s="50" cm="1">
        <f t="array" ref="M25">ROUND('Investoinnit ennen 2024'!K25*(Parametrit!$B$10/Parametrit!$B$7),_xlfn.IFS('2024'!U25=100,-2,'2024'!U25=10,-1))</f>
        <v>0</v>
      </c>
      <c r="N25" s="50"/>
      <c r="O25" s="49"/>
      <c r="P25" s="49"/>
      <c r="Q25" s="52">
        <v>40</v>
      </c>
      <c r="R25" s="52">
        <v>50</v>
      </c>
      <c r="S25" s="31" t="str">
        <f t="shared" si="6"/>
        <v>OK</v>
      </c>
      <c r="U25">
        <v>100</v>
      </c>
    </row>
    <row r="26" spans="1:21" ht="15.75" thickBot="1" x14ac:dyDescent="0.3">
      <c r="A26" s="38" t="s">
        <v>25</v>
      </c>
      <c r="B26" s="60">
        <f t="shared" si="0"/>
        <v>0</v>
      </c>
      <c r="C26" s="55"/>
      <c r="D26" s="49">
        <f t="shared" si="1"/>
        <v>0</v>
      </c>
      <c r="E26" s="49">
        <f>Parametrit!$B$4-2026</f>
        <v>-2</v>
      </c>
      <c r="F26" s="55"/>
      <c r="G26" s="55"/>
      <c r="H26" s="104" t="str">
        <f>IF('Investoinnit ennen 2024'!G26&gt;0,'Investoinnit ennen 2024'!G26,"")</f>
        <v/>
      </c>
      <c r="I26" s="57">
        <f t="shared" si="2"/>
        <v>0</v>
      </c>
      <c r="J26" s="49">
        <f t="shared" si="3"/>
        <v>0</v>
      </c>
      <c r="K26" s="49">
        <f t="shared" si="4"/>
        <v>0</v>
      </c>
      <c r="L26" s="49">
        <f t="shared" si="5"/>
        <v>0</v>
      </c>
      <c r="M26" s="50" cm="1">
        <f t="array" ref="M26">ROUND('Investoinnit ennen 2024'!K26*(Parametrit!$B$10/Parametrit!$B$7),_xlfn.IFS('2024'!U26=100,-2,'2024'!U26=10,-1))</f>
        <v>0</v>
      </c>
      <c r="N26" s="50"/>
      <c r="O26" s="49"/>
      <c r="P26" s="49"/>
      <c r="Q26" s="52">
        <v>40</v>
      </c>
      <c r="R26" s="52">
        <v>50</v>
      </c>
      <c r="S26" s="31" t="str">
        <f t="shared" si="6"/>
        <v>OK</v>
      </c>
      <c r="U26">
        <v>100</v>
      </c>
    </row>
    <row r="27" spans="1:21" ht="15.75" thickBot="1" x14ac:dyDescent="0.3">
      <c r="A27" s="3" t="s">
        <v>26</v>
      </c>
      <c r="B27" s="30"/>
      <c r="C27" s="101"/>
      <c r="D27" s="32"/>
      <c r="E27" s="32"/>
      <c r="F27" s="101"/>
      <c r="G27" s="101"/>
      <c r="H27" s="105"/>
      <c r="M27" s="23"/>
      <c r="N27" s="23"/>
      <c r="O27" s="22"/>
      <c r="P27" s="22"/>
      <c r="Q27" s="23"/>
      <c r="R27" s="23"/>
      <c r="S27"/>
    </row>
    <row r="28" spans="1:21" ht="15.75" thickBot="1" x14ac:dyDescent="0.3">
      <c r="A28" s="38" t="s">
        <v>27</v>
      </c>
      <c r="B28" s="60">
        <f>F28-G28</f>
        <v>0</v>
      </c>
      <c r="C28" s="55"/>
      <c r="D28" s="49">
        <f>B28*C28/100</f>
        <v>0</v>
      </c>
      <c r="E28" s="49">
        <f>Parametrit!$B$4-2026</f>
        <v>-2</v>
      </c>
      <c r="F28" s="55"/>
      <c r="G28" s="55"/>
      <c r="H28" s="104" t="str">
        <f>IF('Investoinnit ennen 2024'!G28&gt;0,'Investoinnit ennen 2024'!G28,"")</f>
        <v/>
      </c>
      <c r="I28" s="57">
        <f>IF(N28="",(D28*(M28+O28))/1000,(D28*(N28+P28))/1000)</f>
        <v>0</v>
      </c>
      <c r="J28" s="49">
        <f>IF(D28=0,0,I28*(1-E28/H28))</f>
        <v>0</v>
      </c>
      <c r="K28" s="49">
        <f>IF(I28=0,0,I28/H28)</f>
        <v>0</v>
      </c>
      <c r="L28" s="49">
        <f>IF(N28="",(F28*(C28/100)*(M28+O28))/1000,(F28*(C28/100)*(N28+P28)/1000))</f>
        <v>0</v>
      </c>
      <c r="M28" s="50" cm="1">
        <f t="array" ref="M28">ROUND('Investoinnit ennen 2024'!K28*(Parametrit!$B$10/Parametrit!$B$7),_xlfn.IFS('2024'!U28=100,-2,'2024'!U28=10,-1))</f>
        <v>0</v>
      </c>
      <c r="N28" s="50"/>
      <c r="O28" s="49"/>
      <c r="P28" s="49"/>
      <c r="Q28" s="52">
        <v>35</v>
      </c>
      <c r="R28" s="52">
        <v>45</v>
      </c>
      <c r="S28" s="31" t="str">
        <f>IF(AND(B28&gt;0,C28=""),"Ilmoita tuella rahoitettu osuus",IF(C28&gt;100,"Tuella rahoitettu osuus ei voi olla yli 100",IF(AND(B28&gt;0,H28=""),"Pitoaika puuttuu",IF(E28&gt;H28,"Keski-ikä ei voi olla suurempi kuin pitoaika",IF(AND(B28&gt;0,E28=""),"Keski-ikä puuttuu",IF(AND(B28&gt;0,OR(H28&lt;Q28,H28&gt;R28)),"Syötetty pitoaika ei ole pitoaikavälin sisällä","OK"))))))</f>
        <v>OK</v>
      </c>
      <c r="U28">
        <v>100</v>
      </c>
    </row>
    <row r="29" spans="1:21" ht="15.75" thickBot="1" x14ac:dyDescent="0.3">
      <c r="A29" s="38" t="s">
        <v>28</v>
      </c>
      <c r="B29" s="60">
        <f>F29-G29</f>
        <v>0</v>
      </c>
      <c r="C29" s="55"/>
      <c r="D29" s="49">
        <f>B29*C29/100</f>
        <v>0</v>
      </c>
      <c r="E29" s="49">
        <f>Parametrit!$B$4-2026</f>
        <v>-2</v>
      </c>
      <c r="F29" s="55"/>
      <c r="G29" s="55"/>
      <c r="H29" s="104" t="str">
        <f>IF('Investoinnit ennen 2024'!G29&gt;0,'Investoinnit ennen 2024'!G29,"")</f>
        <v/>
      </c>
      <c r="I29" s="57">
        <f>IF(N29="",(D29*(M29+O29))/1000,(D29*(N29+P29))/1000)</f>
        <v>0</v>
      </c>
      <c r="J29" s="49">
        <f>IF(D29=0,0,I29*(1-E29/H29))</f>
        <v>0</v>
      </c>
      <c r="K29" s="49">
        <f>IF(I29=0,0,I29/H29)</f>
        <v>0</v>
      </c>
      <c r="L29" s="49">
        <f>IF(N29="",(F29*(C29/100)*(M29+O29))/1000,(F29*(C29/100)*(N29+P29)/1000))</f>
        <v>0</v>
      </c>
      <c r="M29" s="50" cm="1">
        <f t="array" ref="M29">ROUND('Investoinnit ennen 2024'!K29*(Parametrit!$B$10/Parametrit!$B$7),_xlfn.IFS('2024'!U29=100,-2,'2024'!U29=10,-1))</f>
        <v>0</v>
      </c>
      <c r="N29" s="50"/>
      <c r="O29" s="49"/>
      <c r="P29" s="49"/>
      <c r="Q29" s="52">
        <v>35</v>
      </c>
      <c r="R29" s="52">
        <v>45</v>
      </c>
      <c r="S29" s="31" t="str">
        <f>IF(AND(B29&gt;0,C29=""),"Ilmoita tuella rahoitettu osuus",IF(C29&gt;100,"Tuella rahoitettu osuus ei voi olla yli 100",IF(AND(B29&gt;0,H29=""),"Pitoaika puuttuu",IF(E29&gt;H29,"Keski-ikä ei voi olla suurempi kuin pitoaika",IF(AND(B29&gt;0,E29=""),"Keski-ikä puuttuu",IF(AND(B29&gt;0,OR(H29&lt;Q29,H29&gt;R29)),"Syötetty pitoaika ei ole pitoaikavälin sisällä","OK"))))))</f>
        <v>OK</v>
      </c>
      <c r="U29">
        <v>100</v>
      </c>
    </row>
    <row r="30" spans="1:21" ht="15.75" thickBot="1" x14ac:dyDescent="0.3">
      <c r="A30" s="38" t="s">
        <v>29</v>
      </c>
      <c r="B30" s="60">
        <f>F30-G30</f>
        <v>0</v>
      </c>
      <c r="C30" s="55"/>
      <c r="D30" s="49">
        <f>B30*C30/100</f>
        <v>0</v>
      </c>
      <c r="E30" s="49">
        <f>Parametrit!$B$4-2026</f>
        <v>-2</v>
      </c>
      <c r="F30" s="55"/>
      <c r="G30" s="55"/>
      <c r="H30" s="104" t="str">
        <f>IF('Investoinnit ennen 2024'!G30&gt;0,'Investoinnit ennen 2024'!G30,"")</f>
        <v/>
      </c>
      <c r="I30" s="57">
        <f>IF(N30="",(D30*(M30+O30))/1000,(D30*(N30+P30))/1000)</f>
        <v>0</v>
      </c>
      <c r="J30" s="49">
        <f>IF(D30=0,0,I30*(1-E30/H30))</f>
        <v>0</v>
      </c>
      <c r="K30" s="49">
        <f>IF(I30=0,0,I30/H30)</f>
        <v>0</v>
      </c>
      <c r="L30" s="49">
        <f>IF(N30="",(F30*(C30/100)*(M30+O30))/1000,(F30*(C30/100)*(N30+P30)/1000))</f>
        <v>0</v>
      </c>
      <c r="M30" s="50" cm="1">
        <f t="array" ref="M30">ROUND('Investoinnit ennen 2024'!K30*(Parametrit!$B$10/Parametrit!$B$7),_xlfn.IFS('2024'!U30=100,-2,'2024'!U30=10,-1))</f>
        <v>0</v>
      </c>
      <c r="N30" s="50"/>
      <c r="O30" s="49"/>
      <c r="P30" s="49"/>
      <c r="Q30" s="52">
        <v>35</v>
      </c>
      <c r="R30" s="52">
        <v>45</v>
      </c>
      <c r="S30" s="31" t="str">
        <f>IF(AND(B30&gt;0,C30=""),"Ilmoita tuella rahoitettu osuus",IF(C30&gt;100,"Tuella rahoitettu osuus ei voi olla yli 100",IF(AND(B30&gt;0,H30=""),"Pitoaika puuttuu",IF(E30&gt;H30,"Keski-ikä ei voi olla suurempi kuin pitoaika",IF(AND(B30&gt;0,E30=""),"Keski-ikä puuttuu",IF(AND(B30&gt;0,OR(H30&lt;Q30,H30&gt;R30)),"Syötetty pitoaika ei ole pitoaikavälin sisällä","OK"))))))</f>
        <v>OK</v>
      </c>
      <c r="U30">
        <v>100</v>
      </c>
    </row>
    <row r="31" spans="1:21" ht="15.75" thickBot="1" x14ac:dyDescent="0.3">
      <c r="A31" s="4" t="s">
        <v>30</v>
      </c>
      <c r="B31" s="30"/>
      <c r="C31" s="101"/>
      <c r="D31" s="32"/>
      <c r="E31" s="32"/>
      <c r="F31" s="101"/>
      <c r="G31" s="101"/>
      <c r="H31" s="105"/>
      <c r="M31" s="23"/>
      <c r="N31" s="23"/>
      <c r="O31" s="22"/>
      <c r="P31" s="22"/>
      <c r="Q31" s="23"/>
      <c r="R31" s="23"/>
      <c r="S31"/>
    </row>
    <row r="32" spans="1:21" ht="15.75" thickBot="1" x14ac:dyDescent="0.3">
      <c r="A32" s="38" t="s">
        <v>31</v>
      </c>
      <c r="B32" s="60">
        <f t="shared" ref="B32:B38" si="7">F32-G32</f>
        <v>0</v>
      </c>
      <c r="C32" s="55"/>
      <c r="D32" s="49">
        <f t="shared" ref="D32:D38" si="8">B32*C32/100</f>
        <v>0</v>
      </c>
      <c r="E32" s="49">
        <f>Parametrit!$B$4-2026</f>
        <v>-2</v>
      </c>
      <c r="F32" s="55"/>
      <c r="G32" s="55"/>
      <c r="H32" s="104" t="str">
        <f>IF('Investoinnit ennen 2024'!G32&gt;0,'Investoinnit ennen 2024'!G32,"")</f>
        <v/>
      </c>
      <c r="I32" s="57">
        <f t="shared" ref="I32:I38" si="9">IF(N32="",(D32*(M32+O32))/1000,(D32*(N32+P32))/1000)</f>
        <v>0</v>
      </c>
      <c r="J32" s="49">
        <f t="shared" ref="J32:J38" si="10">IF(D32=0,0,I32*(1-E32/H32))</f>
        <v>0</v>
      </c>
      <c r="K32" s="49">
        <f t="shared" ref="K32:K38" si="11">IF(I32=0,0,I32/H32)</f>
        <v>0</v>
      </c>
      <c r="L32" s="49">
        <f t="shared" ref="L32:L38" si="12">IF(N32="",(F32*(C32/100)*(M32+O32))/1000,(F32*(C32/100)*(N32+P32)/1000))</f>
        <v>0</v>
      </c>
      <c r="M32" s="50" cm="1">
        <f t="array" ref="M32">ROUND('Investoinnit ennen 2024'!K32*(Parametrit!$B$10/Parametrit!$B$7),_xlfn.IFS('2024'!U32=100,-2,'2024'!U32=10,-1))</f>
        <v>0</v>
      </c>
      <c r="N32" s="50"/>
      <c r="O32" s="49"/>
      <c r="P32" s="49"/>
      <c r="Q32" s="52">
        <v>25</v>
      </c>
      <c r="R32" s="52">
        <v>35</v>
      </c>
      <c r="S32" s="31" t="str">
        <f t="shared" ref="S32:S38" si="13">IF(AND(B32&gt;0,C32=""),"Ilmoita tuella rahoitettu osuus",IF(C32&gt;100,"Tuella rahoitettu osuus ei voi olla yli 100",IF(AND(B32&gt;0,H32=""),"Pitoaika puuttuu",IF(E32&gt;H32,"Keski-ikä ei voi olla suurempi kuin pitoaika",IF(AND(B32&gt;0,E32=""),"Keski-ikä puuttuu",IF(AND(B32&gt;0,OR(H32&lt;Q32,H32&gt;R32)),"Syötetty pitoaika ei ole pitoaikavälin sisällä","OK"))))))</f>
        <v>OK</v>
      </c>
      <c r="U32">
        <v>100</v>
      </c>
    </row>
    <row r="33" spans="1:21" ht="15.75" thickBot="1" x14ac:dyDescent="0.3">
      <c r="A33" s="38" t="s">
        <v>32</v>
      </c>
      <c r="B33" s="60">
        <f t="shared" si="7"/>
        <v>0</v>
      </c>
      <c r="C33" s="55"/>
      <c r="D33" s="49">
        <f t="shared" si="8"/>
        <v>0</v>
      </c>
      <c r="E33" s="49">
        <f>Parametrit!$B$4-2026</f>
        <v>-2</v>
      </c>
      <c r="F33" s="55"/>
      <c r="G33" s="55"/>
      <c r="H33" s="104" t="str">
        <f>IF('Investoinnit ennen 2024'!G33&gt;0,'Investoinnit ennen 2024'!G33,"")</f>
        <v/>
      </c>
      <c r="I33" s="57">
        <f t="shared" si="9"/>
        <v>0</v>
      </c>
      <c r="J33" s="49">
        <f t="shared" si="10"/>
        <v>0</v>
      </c>
      <c r="K33" s="49">
        <f t="shared" si="11"/>
        <v>0</v>
      </c>
      <c r="L33" s="49">
        <f t="shared" si="12"/>
        <v>0</v>
      </c>
      <c r="M33" s="50" cm="1">
        <f t="array" ref="M33">ROUND('Investoinnit ennen 2024'!K33*(Parametrit!$B$10/Parametrit!$B$7),_xlfn.IFS('2024'!U33=100,-2,'2024'!U33=10,-1))</f>
        <v>0</v>
      </c>
      <c r="N33" s="50"/>
      <c r="O33" s="49"/>
      <c r="P33" s="49"/>
      <c r="Q33" s="52">
        <v>25</v>
      </c>
      <c r="R33" s="52">
        <v>35</v>
      </c>
      <c r="S33" s="31" t="str">
        <f t="shared" si="13"/>
        <v>OK</v>
      </c>
      <c r="U33">
        <v>100</v>
      </c>
    </row>
    <row r="34" spans="1:21" ht="15.75" thickBot="1" x14ac:dyDescent="0.3">
      <c r="A34" s="38" t="s">
        <v>33</v>
      </c>
      <c r="B34" s="60">
        <f t="shared" si="7"/>
        <v>0</v>
      </c>
      <c r="C34" s="55"/>
      <c r="D34" s="49">
        <f t="shared" si="8"/>
        <v>0</v>
      </c>
      <c r="E34" s="49">
        <f>Parametrit!$B$4-2026</f>
        <v>-2</v>
      </c>
      <c r="F34" s="55"/>
      <c r="G34" s="55"/>
      <c r="H34" s="104" t="str">
        <f>IF('Investoinnit ennen 2024'!G34&gt;0,'Investoinnit ennen 2024'!G34,"")</f>
        <v/>
      </c>
      <c r="I34" s="57">
        <f t="shared" si="9"/>
        <v>0</v>
      </c>
      <c r="J34" s="49">
        <f t="shared" si="10"/>
        <v>0</v>
      </c>
      <c r="K34" s="49">
        <f t="shared" si="11"/>
        <v>0</v>
      </c>
      <c r="L34" s="49">
        <f t="shared" si="12"/>
        <v>0</v>
      </c>
      <c r="M34" s="50" cm="1">
        <f t="array" ref="M34">ROUND('Investoinnit ennen 2024'!K34*(Parametrit!$B$10/Parametrit!$B$7),_xlfn.IFS('2024'!U34=100,-2,'2024'!U34=10,-1))</f>
        <v>0</v>
      </c>
      <c r="N34" s="50"/>
      <c r="O34" s="49"/>
      <c r="P34" s="49"/>
      <c r="Q34" s="52">
        <v>25</v>
      </c>
      <c r="R34" s="52">
        <v>35</v>
      </c>
      <c r="S34" s="31" t="str">
        <f t="shared" si="13"/>
        <v>OK</v>
      </c>
      <c r="U34">
        <v>100</v>
      </c>
    </row>
    <row r="35" spans="1:21" ht="15.75" thickBot="1" x14ac:dyDescent="0.3">
      <c r="A35" s="38" t="s">
        <v>34</v>
      </c>
      <c r="B35" s="60">
        <f t="shared" si="7"/>
        <v>0</v>
      </c>
      <c r="C35" s="55"/>
      <c r="D35" s="49">
        <f t="shared" si="8"/>
        <v>0</v>
      </c>
      <c r="E35" s="49">
        <f>Parametrit!$B$4-2026</f>
        <v>-2</v>
      </c>
      <c r="F35" s="55"/>
      <c r="G35" s="55"/>
      <c r="H35" s="104" t="str">
        <f>IF('Investoinnit ennen 2024'!G35&gt;0,'Investoinnit ennen 2024'!G35,"")</f>
        <v/>
      </c>
      <c r="I35" s="57">
        <f t="shared" si="9"/>
        <v>0</v>
      </c>
      <c r="J35" s="49">
        <f t="shared" si="10"/>
        <v>0</v>
      </c>
      <c r="K35" s="49">
        <f t="shared" si="11"/>
        <v>0</v>
      </c>
      <c r="L35" s="49">
        <f t="shared" si="12"/>
        <v>0</v>
      </c>
      <c r="M35" s="50" cm="1">
        <f t="array" ref="M35">ROUND('Investoinnit ennen 2024'!K35*(Parametrit!$B$10/Parametrit!$B$7),_xlfn.IFS('2024'!U35=100,-2,'2024'!U35=10,-1))</f>
        <v>0</v>
      </c>
      <c r="N35" s="50"/>
      <c r="O35" s="49"/>
      <c r="P35" s="49"/>
      <c r="Q35" s="52">
        <v>25</v>
      </c>
      <c r="R35" s="52">
        <v>35</v>
      </c>
      <c r="S35" s="31" t="str">
        <f t="shared" si="13"/>
        <v>OK</v>
      </c>
      <c r="U35">
        <v>100</v>
      </c>
    </row>
    <row r="36" spans="1:21" ht="15.75" thickBot="1" x14ac:dyDescent="0.3">
      <c r="A36" s="38" t="s">
        <v>35</v>
      </c>
      <c r="B36" s="60">
        <f t="shared" si="7"/>
        <v>0</v>
      </c>
      <c r="C36" s="55"/>
      <c r="D36" s="49">
        <f t="shared" si="8"/>
        <v>0</v>
      </c>
      <c r="E36" s="49">
        <f>Parametrit!$B$4-2026</f>
        <v>-2</v>
      </c>
      <c r="F36" s="55"/>
      <c r="G36" s="55"/>
      <c r="H36" s="104" t="str">
        <f>IF('Investoinnit ennen 2024'!G36&gt;0,'Investoinnit ennen 2024'!G36,"")</f>
        <v/>
      </c>
      <c r="I36" s="57">
        <f t="shared" si="9"/>
        <v>0</v>
      </c>
      <c r="J36" s="49">
        <f t="shared" si="10"/>
        <v>0</v>
      </c>
      <c r="K36" s="49">
        <f t="shared" si="11"/>
        <v>0</v>
      </c>
      <c r="L36" s="49">
        <f t="shared" si="12"/>
        <v>0</v>
      </c>
      <c r="M36" s="50" cm="1">
        <f t="array" ref="M36">ROUND('Investoinnit ennen 2024'!K36*(Parametrit!$B$10/Parametrit!$B$7),_xlfn.IFS('2024'!U36=100,-2,'2024'!U36=10,-1))</f>
        <v>0</v>
      </c>
      <c r="N36" s="50"/>
      <c r="O36" s="49"/>
      <c r="P36" s="49"/>
      <c r="Q36" s="52">
        <v>25</v>
      </c>
      <c r="R36" s="52">
        <v>35</v>
      </c>
      <c r="S36" s="31" t="str">
        <f t="shared" si="13"/>
        <v>OK</v>
      </c>
      <c r="U36">
        <v>100</v>
      </c>
    </row>
    <row r="37" spans="1:21" ht="15.75" thickBot="1" x14ac:dyDescent="0.3">
      <c r="A37" s="38" t="s">
        <v>36</v>
      </c>
      <c r="B37" s="60">
        <f t="shared" si="7"/>
        <v>0</v>
      </c>
      <c r="C37" s="55"/>
      <c r="D37" s="49">
        <f t="shared" si="8"/>
        <v>0</v>
      </c>
      <c r="E37" s="49">
        <f>Parametrit!$B$4-2026</f>
        <v>-2</v>
      </c>
      <c r="F37" s="55"/>
      <c r="G37" s="55"/>
      <c r="H37" s="104" t="str">
        <f>IF('Investoinnit ennen 2024'!G37&gt;0,'Investoinnit ennen 2024'!G37,"")</f>
        <v/>
      </c>
      <c r="I37" s="57">
        <f t="shared" si="9"/>
        <v>0</v>
      </c>
      <c r="J37" s="49">
        <f t="shared" si="10"/>
        <v>0</v>
      </c>
      <c r="K37" s="49">
        <f t="shared" si="11"/>
        <v>0</v>
      </c>
      <c r="L37" s="49">
        <f t="shared" si="12"/>
        <v>0</v>
      </c>
      <c r="M37" s="50" cm="1">
        <f t="array" ref="M37">ROUND('Investoinnit ennen 2024'!K37*(Parametrit!$B$10/Parametrit!$B$7),_xlfn.IFS('2024'!U37=100,-2,'2024'!U37=10,-1))</f>
        <v>0</v>
      </c>
      <c r="N37" s="50"/>
      <c r="O37" s="49"/>
      <c r="P37" s="49"/>
      <c r="Q37" s="52">
        <v>25</v>
      </c>
      <c r="R37" s="52">
        <v>35</v>
      </c>
      <c r="S37" s="31" t="str">
        <f t="shared" si="13"/>
        <v>OK</v>
      </c>
      <c r="U37">
        <v>100</v>
      </c>
    </row>
    <row r="38" spans="1:21" ht="15.75" thickBot="1" x14ac:dyDescent="0.3">
      <c r="A38" s="38" t="s">
        <v>37</v>
      </c>
      <c r="B38" s="60">
        <f t="shared" si="7"/>
        <v>0</v>
      </c>
      <c r="C38" s="55"/>
      <c r="D38" s="49">
        <f t="shared" si="8"/>
        <v>0</v>
      </c>
      <c r="E38" s="49">
        <f>Parametrit!$B$4-2026</f>
        <v>-2</v>
      </c>
      <c r="F38" s="55"/>
      <c r="G38" s="55"/>
      <c r="H38" s="104" t="str">
        <f>IF('Investoinnit ennen 2024'!G38&gt;0,'Investoinnit ennen 2024'!G38,"")</f>
        <v/>
      </c>
      <c r="I38" s="57">
        <f t="shared" si="9"/>
        <v>0</v>
      </c>
      <c r="J38" s="49">
        <f t="shared" si="10"/>
        <v>0</v>
      </c>
      <c r="K38" s="49">
        <f t="shared" si="11"/>
        <v>0</v>
      </c>
      <c r="L38" s="49">
        <f t="shared" si="12"/>
        <v>0</v>
      </c>
      <c r="M38" s="50" cm="1">
        <f t="array" ref="M38">ROUND('Investoinnit ennen 2024'!K38*(Parametrit!$B$10/Parametrit!$B$7),_xlfn.IFS('2024'!U38=100,-2,'2024'!U38=10,-1))</f>
        <v>0</v>
      </c>
      <c r="N38" s="50"/>
      <c r="O38" s="49"/>
      <c r="P38" s="49"/>
      <c r="Q38" s="52">
        <v>25</v>
      </c>
      <c r="R38" s="52">
        <v>35</v>
      </c>
      <c r="S38" s="31" t="str">
        <f t="shared" si="13"/>
        <v>OK</v>
      </c>
      <c r="U38">
        <v>100</v>
      </c>
    </row>
    <row r="39" spans="1:21" ht="15.75" thickBot="1" x14ac:dyDescent="0.3">
      <c r="A39" s="4" t="s">
        <v>38</v>
      </c>
      <c r="B39" s="30"/>
      <c r="C39" s="101"/>
      <c r="D39" s="32"/>
      <c r="E39" s="32"/>
      <c r="F39" s="101"/>
      <c r="G39" s="101"/>
      <c r="H39" s="105"/>
      <c r="I39" s="32"/>
      <c r="J39" s="32"/>
      <c r="K39" s="32"/>
      <c r="L39" s="32"/>
      <c r="M39" s="23"/>
      <c r="N39" s="23"/>
      <c r="O39" s="22"/>
      <c r="P39" s="22"/>
      <c r="Q39" s="23"/>
      <c r="R39" s="23"/>
      <c r="S39"/>
    </row>
    <row r="40" spans="1:21" ht="15.75" thickBot="1" x14ac:dyDescent="0.3">
      <c r="A40" s="38" t="s">
        <v>39</v>
      </c>
      <c r="B40" s="60">
        <f>F40-G40</f>
        <v>0</v>
      </c>
      <c r="C40" s="55"/>
      <c r="D40" s="49">
        <f>B40*C40/100</f>
        <v>0</v>
      </c>
      <c r="E40" s="49">
        <f>Parametrit!$B$4-2026</f>
        <v>-2</v>
      </c>
      <c r="F40" s="55"/>
      <c r="G40" s="55"/>
      <c r="H40" s="104" t="str">
        <f>IF('Investoinnit ennen 2024'!G40&gt;0,'Investoinnit ennen 2024'!G40,"")</f>
        <v/>
      </c>
      <c r="I40" s="57">
        <f>IF(N40="",(D40*(M40+O40))/1000,(D40*(N40+P40))/1000)</f>
        <v>0</v>
      </c>
      <c r="J40" s="49">
        <f>IF(D40=0,0,I40*(1-E40/H40))</f>
        <v>0</v>
      </c>
      <c r="K40" s="49">
        <f>IF(I40=0,0,I40/H40)</f>
        <v>0</v>
      </c>
      <c r="L40" s="49">
        <f>IF(N40="",(F40*(C40/100)*(M40+O40))/1000,(F40*(C40/100)*(N40+P40)/1000))</f>
        <v>0</v>
      </c>
      <c r="M40" s="50" cm="1">
        <f t="array" ref="M40">ROUND('Investoinnit ennen 2024'!K40*(Parametrit!$B$10/Parametrit!$B$7),_xlfn.IFS('2024'!U40=100,-2,'2024'!U40=10,-1))</f>
        <v>0</v>
      </c>
      <c r="N40" s="50"/>
      <c r="O40" s="49"/>
      <c r="P40" s="49"/>
      <c r="Q40" s="52">
        <v>25</v>
      </c>
      <c r="R40" s="52">
        <v>35</v>
      </c>
      <c r="S40" s="31" t="str">
        <f>IF(AND(B40&gt;0,C40=""),"Ilmoita tuella rahoitettu osuus",IF(C40&gt;100,"Tuella rahoitettu osuus ei voi olla yli 100",IF(AND(B40&gt;0,H40=""),"Pitoaika puuttuu",IF(E40&gt;H40,"Keski-ikä ei voi olla suurempi kuin pitoaika",IF(AND(B40&gt;0,E40=""),"Keski-ikä puuttuu",IF(AND(B40&gt;0,OR(H40&lt;Q40,H40&gt;R40)),"Syötetty pitoaika ei ole pitoaikavälin sisällä","OK"))))))</f>
        <v>OK</v>
      </c>
      <c r="U40">
        <v>100</v>
      </c>
    </row>
    <row r="41" spans="1:21" ht="15.75" thickBot="1" x14ac:dyDescent="0.3">
      <c r="A41" s="38" t="s">
        <v>40</v>
      </c>
      <c r="B41" s="60">
        <f>F41-G41</f>
        <v>0</v>
      </c>
      <c r="C41" s="55"/>
      <c r="D41" s="49">
        <f>B41*C41/100</f>
        <v>0</v>
      </c>
      <c r="E41" s="49">
        <f>Parametrit!$B$4-2026</f>
        <v>-2</v>
      </c>
      <c r="F41" s="55"/>
      <c r="G41" s="55"/>
      <c r="H41" s="104" t="str">
        <f>IF('Investoinnit ennen 2024'!G41&gt;0,'Investoinnit ennen 2024'!G41,"")</f>
        <v/>
      </c>
      <c r="I41" s="57">
        <f>IF(N41="",(D41*(M41+O41))/1000,(D41*(N41+P41))/1000)</f>
        <v>0</v>
      </c>
      <c r="J41" s="49">
        <f>IF(D41=0,0,I41*(1-E41/H41))</f>
        <v>0</v>
      </c>
      <c r="K41" s="49">
        <f>IF(I41=0,0,I41/H41)</f>
        <v>0</v>
      </c>
      <c r="L41" s="49">
        <f>IF(N41="",(F41*(C41/100)*(M41+O41))/1000,(F41*(C41/100)*(N41+P41)/1000))</f>
        <v>0</v>
      </c>
      <c r="M41" s="50" cm="1">
        <f t="array" ref="M41">ROUND('Investoinnit ennen 2024'!K41*(Parametrit!$B$10/Parametrit!$B$7),_xlfn.IFS('2024'!U41=100,-2,'2024'!U41=10,-1))</f>
        <v>0</v>
      </c>
      <c r="N41" s="50"/>
      <c r="O41" s="49"/>
      <c r="P41" s="49"/>
      <c r="Q41" s="52">
        <v>25</v>
      </c>
      <c r="R41" s="52">
        <v>35</v>
      </c>
      <c r="S41" s="31" t="str">
        <f>IF(AND(B41&gt;0,C41=""),"Ilmoita tuella rahoitettu osuus",IF(C41&gt;100,"Tuella rahoitettu osuus ei voi olla yli 100",IF(AND(B41&gt;0,H41=""),"Pitoaika puuttuu",IF(E41&gt;H41,"Keski-ikä ei voi olla suurempi kuin pitoaika",IF(AND(B41&gt;0,E41=""),"Keski-ikä puuttuu",IF(AND(B41&gt;0,OR(H41&lt;Q41,H41&gt;R41)),"Syötetty pitoaika ei ole pitoaikavälin sisällä","OK"))))))</f>
        <v>OK</v>
      </c>
      <c r="U41">
        <v>100</v>
      </c>
    </row>
    <row r="42" spans="1:21" ht="15.75" thickBot="1" x14ac:dyDescent="0.3">
      <c r="A42" s="38" t="s">
        <v>41</v>
      </c>
      <c r="B42" s="60">
        <f>F42-G42</f>
        <v>0</v>
      </c>
      <c r="C42" s="55"/>
      <c r="D42" s="49">
        <f>B42*C42/100</f>
        <v>0</v>
      </c>
      <c r="E42" s="49">
        <f>Parametrit!$B$4-2026</f>
        <v>-2</v>
      </c>
      <c r="F42" s="55"/>
      <c r="G42" s="55"/>
      <c r="H42" s="104" t="str">
        <f>IF('Investoinnit ennen 2024'!G42&gt;0,'Investoinnit ennen 2024'!G42,"")</f>
        <v/>
      </c>
      <c r="I42" s="57">
        <f>IF(N42="",(D42*(M42+O42))/1000,(D42*(N42+P42))/1000)</f>
        <v>0</v>
      </c>
      <c r="J42" s="49">
        <f>IF(D42=0,0,I42*(1-E42/H42))</f>
        <v>0</v>
      </c>
      <c r="K42" s="49">
        <f>IF(I42=0,0,I42/H42)</f>
        <v>0</v>
      </c>
      <c r="L42" s="49">
        <f>IF(N42="",(F42*(C42/100)*(M42+O42))/1000,(F42*(C42/100)*(N42+P42)/1000))</f>
        <v>0</v>
      </c>
      <c r="M42" s="50" cm="1">
        <f t="array" ref="M42">ROUND('Investoinnit ennen 2024'!K42*(Parametrit!$B$10/Parametrit!$B$7),_xlfn.IFS('2024'!U42=100,-2,'2024'!U42=10,-1))</f>
        <v>0</v>
      </c>
      <c r="N42" s="50"/>
      <c r="O42" s="49"/>
      <c r="P42" s="49"/>
      <c r="Q42" s="52">
        <v>15</v>
      </c>
      <c r="R42" s="52">
        <v>25</v>
      </c>
      <c r="S42" s="31" t="str">
        <f>IF(AND(B42&gt;0,C42=""),"Ilmoita tuella rahoitettu osuus",IF(C42&gt;100,"Tuella rahoitettu osuus ei voi olla yli 100",IF(AND(B42&gt;0,H42=""),"Pitoaika puuttuu",IF(E42&gt;H42,"Keski-ikä ei voi olla suurempi kuin pitoaika",IF(AND(B42&gt;0,E42=""),"Keski-ikä puuttuu",IF(AND(B42&gt;0,OR(H42&lt;Q42,H42&gt;R42)),"Syötetty pitoaika ei ole pitoaikavälin sisällä","OK"))))))</f>
        <v>OK</v>
      </c>
      <c r="U42">
        <v>100</v>
      </c>
    </row>
    <row r="43" spans="1:21" ht="15.75" thickBot="1" x14ac:dyDescent="0.3">
      <c r="A43" s="38" t="s">
        <v>42</v>
      </c>
      <c r="B43" s="60">
        <f>F43-G43</f>
        <v>0</v>
      </c>
      <c r="C43" s="55"/>
      <c r="D43" s="49">
        <f>B43*C43/100</f>
        <v>0</v>
      </c>
      <c r="E43" s="49">
        <f>Parametrit!$B$4-2026</f>
        <v>-2</v>
      </c>
      <c r="F43" s="55"/>
      <c r="G43" s="55"/>
      <c r="H43" s="104" t="str">
        <f>IF('Investoinnit ennen 2024'!G43&gt;0,'Investoinnit ennen 2024'!G43,"")</f>
        <v/>
      </c>
      <c r="I43" s="57">
        <f>IF(N43="",(D43*(M43+O43))/1000,(D43*(N43+P43))/1000)</f>
        <v>0</v>
      </c>
      <c r="J43" s="49">
        <f>IF(D43=0,0,I43*(1-E43/H43))</f>
        <v>0</v>
      </c>
      <c r="K43" s="49">
        <f>IF(I43=0,0,I43/H43)</f>
        <v>0</v>
      </c>
      <c r="L43" s="49">
        <f>IF(N43="",(F43*(C43/100)*(M43+O43))/1000,(F43*(C43/100)*(N43+P43)/1000))</f>
        <v>0</v>
      </c>
      <c r="M43" s="50" cm="1">
        <f t="array" ref="M43">ROUND('Investoinnit ennen 2024'!K43*(Parametrit!$B$10/Parametrit!$B$7),_xlfn.IFS('2024'!U43=100,-2,'2024'!U43=10,-1))</f>
        <v>0</v>
      </c>
      <c r="N43" s="50"/>
      <c r="O43" s="49"/>
      <c r="P43" s="49"/>
      <c r="Q43" s="52">
        <v>15</v>
      </c>
      <c r="R43" s="52">
        <v>25</v>
      </c>
      <c r="S43" s="31" t="str">
        <f>IF(AND(B43&gt;0,C43=""),"Ilmoita tuella rahoitettu osuus",IF(C43&gt;100,"Tuella rahoitettu osuus ei voi olla yli 100",IF(AND(B43&gt;0,H43=""),"Pitoaika puuttuu",IF(E43&gt;H43,"Keski-ikä ei voi olla suurempi kuin pitoaika",IF(AND(B43&gt;0,E43=""),"Keski-ikä puuttuu",IF(AND(B43&gt;0,OR(H43&lt;Q43,H43&gt;R43)),"Syötetty pitoaika ei ole pitoaikavälin sisällä","OK"))))))</f>
        <v>OK</v>
      </c>
      <c r="U43">
        <v>100</v>
      </c>
    </row>
    <row r="44" spans="1:21" ht="15.75" thickBot="1" x14ac:dyDescent="0.3">
      <c r="A44" s="3" t="s">
        <v>43</v>
      </c>
      <c r="B44" s="30"/>
      <c r="C44" s="101"/>
      <c r="D44" s="32"/>
      <c r="E44" s="32"/>
      <c r="F44" s="101"/>
      <c r="G44" s="101"/>
      <c r="H44" s="105"/>
      <c r="I44" s="32"/>
      <c r="J44" s="32"/>
      <c r="K44" s="32"/>
      <c r="L44" s="32"/>
      <c r="M44" s="23"/>
      <c r="N44" s="23"/>
      <c r="O44" s="22"/>
      <c r="P44" s="22"/>
      <c r="Q44" s="23"/>
      <c r="R44" s="23"/>
      <c r="S44"/>
    </row>
    <row r="45" spans="1:21" ht="15.75" thickBot="1" x14ac:dyDescent="0.3">
      <c r="A45" s="38" t="s">
        <v>44</v>
      </c>
      <c r="B45" s="60">
        <f>F45-G45</f>
        <v>0</v>
      </c>
      <c r="C45" s="55"/>
      <c r="D45" s="49">
        <f>B45*C45/100</f>
        <v>0</v>
      </c>
      <c r="E45" s="49">
        <f>Parametrit!$B$4-2026</f>
        <v>-2</v>
      </c>
      <c r="F45" s="55"/>
      <c r="G45" s="55"/>
      <c r="H45" s="104" t="str">
        <f>IF('Investoinnit ennen 2024'!G45&gt;0,'Investoinnit ennen 2024'!G45,"")</f>
        <v/>
      </c>
      <c r="I45" s="57">
        <f>IF(N45="",(D45*(M45+O45))/1000,(D45*(N45+P45))/1000)</f>
        <v>0</v>
      </c>
      <c r="J45" s="49">
        <f>IF(D45=0,0,I45*(1-E45/H45))</f>
        <v>0</v>
      </c>
      <c r="K45" s="49">
        <f>IF(I45=0,0,I45/H45)</f>
        <v>0</v>
      </c>
      <c r="L45" s="49">
        <f>IF(N45="",(F45*(C45/100)*(M45+O45))/1000,(F45*(C45/100)*(N45+P45)/1000))</f>
        <v>0</v>
      </c>
      <c r="M45" s="50" cm="1">
        <f t="array" ref="M45">ROUND('Investoinnit ennen 2024'!K45*(Parametrit!$B$10/Parametrit!$B$7),_xlfn.IFS('2024'!U45=100,-2,'2024'!U45=10,-1))</f>
        <v>0</v>
      </c>
      <c r="N45" s="50"/>
      <c r="O45" s="49"/>
      <c r="P45" s="49"/>
      <c r="Q45" s="52">
        <v>45</v>
      </c>
      <c r="R45" s="52">
        <v>55</v>
      </c>
      <c r="S45" s="31" t="str">
        <f>IF(AND(B45&gt;0,C45=""),"Ilmoita tuella rahoitettu osuus",IF(C45&gt;100,"Tuella rahoitettu osuus ei voi olla yli 100",IF(AND(B45&gt;0,H45=""),"Pitoaika puuttuu",IF(E45&gt;H45,"Keski-ikä ei voi olla suurempi kuin pitoaika",IF(AND(B45&gt;0,E45=""),"Keski-ikä puuttuu",IF(AND(B45&gt;0,OR(H45&lt;Q45,H45&gt;R45)),"Syötetty pitoaika ei ole pitoaikavälin sisällä","OK"))))))</f>
        <v>OK</v>
      </c>
      <c r="U45">
        <v>100</v>
      </c>
    </row>
    <row r="46" spans="1:21" ht="15.75" thickBot="1" x14ac:dyDescent="0.3">
      <c r="A46" s="38" t="s">
        <v>34</v>
      </c>
      <c r="B46" s="60">
        <f>F46-G46</f>
        <v>0</v>
      </c>
      <c r="C46" s="55"/>
      <c r="D46" s="49">
        <f>B46*C46/100</f>
        <v>0</v>
      </c>
      <c r="E46" s="49">
        <f>Parametrit!$B$4-2026</f>
        <v>-2</v>
      </c>
      <c r="F46" s="55"/>
      <c r="G46" s="55"/>
      <c r="H46" s="104" t="str">
        <f>IF('Investoinnit ennen 2024'!G46&gt;0,'Investoinnit ennen 2024'!G46,"")</f>
        <v/>
      </c>
      <c r="I46" s="57">
        <f>IF(N46="",(D46*(M46+O46))/1000,(D46*(N46+P46))/1000)</f>
        <v>0</v>
      </c>
      <c r="J46" s="49">
        <f>IF(D46=0,0,I46*(1-E46/H46))</f>
        <v>0</v>
      </c>
      <c r="K46" s="49">
        <f>IF(I46=0,0,I46/H46)</f>
        <v>0</v>
      </c>
      <c r="L46" s="49">
        <f>IF(N46="",(F46*(C46/100)*(M46+O46))/1000,(F46*(C46/100)*(N46+P46)/1000))</f>
        <v>0</v>
      </c>
      <c r="M46" s="50" cm="1">
        <f t="array" ref="M46">ROUND('Investoinnit ennen 2024'!K46*(Parametrit!$B$10/Parametrit!$B$7),_xlfn.IFS('2024'!U46=100,-2,'2024'!U46=10,-1))</f>
        <v>0</v>
      </c>
      <c r="N46" s="50"/>
      <c r="O46" s="49"/>
      <c r="P46" s="49"/>
      <c r="Q46" s="52">
        <v>45</v>
      </c>
      <c r="R46" s="52">
        <v>55</v>
      </c>
      <c r="S46" s="31" t="str">
        <f>IF(AND(B46&gt;0,C46=""),"Ilmoita tuella rahoitettu osuus",IF(C46&gt;100,"Tuella rahoitettu osuus ei voi olla yli 100",IF(AND(B46&gt;0,H46=""),"Pitoaika puuttuu",IF(E46&gt;H46,"Keski-ikä ei voi olla suurempi kuin pitoaika",IF(AND(B46&gt;0,E46=""),"Keski-ikä puuttuu",IF(AND(B46&gt;0,OR(H46&lt;Q46,H46&gt;R46)),"Syötetty pitoaika ei ole pitoaikavälin sisällä","OK"))))))</f>
        <v>OK</v>
      </c>
      <c r="U46">
        <v>100</v>
      </c>
    </row>
    <row r="47" spans="1:21" ht="15.75" thickBot="1" x14ac:dyDescent="0.3">
      <c r="A47" s="5" t="s">
        <v>45</v>
      </c>
      <c r="B47" s="30"/>
      <c r="C47" s="101"/>
      <c r="D47" s="32"/>
      <c r="E47" s="32"/>
      <c r="F47" s="101"/>
      <c r="G47" s="101"/>
      <c r="H47" s="105"/>
      <c r="I47" s="32"/>
      <c r="J47" s="32"/>
      <c r="K47" s="32"/>
      <c r="L47" s="32"/>
      <c r="M47" s="23"/>
      <c r="N47" s="23"/>
      <c r="O47" s="22"/>
      <c r="P47" s="22"/>
      <c r="Q47" s="23"/>
      <c r="R47" s="23"/>
      <c r="S47"/>
    </row>
    <row r="48" spans="1:21" ht="15.75" thickBot="1" x14ac:dyDescent="0.3">
      <c r="A48" s="3" t="s">
        <v>46</v>
      </c>
      <c r="B48" s="30"/>
      <c r="C48" s="101"/>
      <c r="D48" s="32"/>
      <c r="E48" s="32"/>
      <c r="F48" s="101"/>
      <c r="G48" s="101"/>
      <c r="H48" s="105"/>
      <c r="I48" s="32"/>
      <c r="J48" s="32"/>
      <c r="K48" s="32"/>
      <c r="L48" s="32"/>
      <c r="M48" s="23"/>
      <c r="N48" s="23"/>
      <c r="O48" s="22"/>
      <c r="P48" s="22"/>
      <c r="Q48" s="23"/>
      <c r="R48" s="23"/>
      <c r="S48"/>
    </row>
    <row r="49" spans="1:21" ht="15.75" thickBot="1" x14ac:dyDescent="0.3">
      <c r="A49" s="38" t="s">
        <v>47</v>
      </c>
      <c r="B49" s="60">
        <f t="shared" ref="B49:B54" si="14">F49-G49</f>
        <v>0</v>
      </c>
      <c r="C49" s="55"/>
      <c r="D49" s="49">
        <f t="shared" ref="D49:D54" si="15">B49*C49/100</f>
        <v>0</v>
      </c>
      <c r="E49" s="49">
        <f>Parametrit!$B$4-2026</f>
        <v>-2</v>
      </c>
      <c r="F49" s="55"/>
      <c r="G49" s="55"/>
      <c r="H49" s="104" t="str">
        <f>IF('Investoinnit ennen 2024'!G49&gt;0,'Investoinnit ennen 2024'!G49,"")</f>
        <v/>
      </c>
      <c r="I49" s="57">
        <f t="shared" ref="I49:I54" si="16">IF(N49="",(D49*(M49+O49))/1000,(D49*(N49+P49))/1000)</f>
        <v>0</v>
      </c>
      <c r="J49" s="49">
        <f t="shared" ref="J49:J54" si="17">IF(D49=0,0,I49*(1-E49/H49))</f>
        <v>0</v>
      </c>
      <c r="K49" s="49">
        <f t="shared" ref="K49:K54" si="18">IF(I49=0,0,I49/H49)</f>
        <v>0</v>
      </c>
      <c r="L49" s="49">
        <f t="shared" ref="L49:L54" si="19">IF(N49="",(F49*(C49/100)*(M49+O49))/1000,(F49*(C49/100)*(N49+P49)/1000))</f>
        <v>0</v>
      </c>
      <c r="M49" s="50" cm="1">
        <f t="array" ref="M49">ROUND('Investoinnit ennen 2024'!K49*(Parametrit!$B$10/Parametrit!$B$7),_xlfn.IFS('2024'!U49=100,-2,'2024'!U49=10,-1))</f>
        <v>0</v>
      </c>
      <c r="N49" s="50"/>
      <c r="O49" s="49"/>
      <c r="P49" s="49"/>
      <c r="Q49" s="52">
        <v>40</v>
      </c>
      <c r="R49" s="52">
        <v>55</v>
      </c>
      <c r="S49" s="31" t="str">
        <f t="shared" ref="S49:S54" si="20">IF(AND(B49&gt;0,C49=""),"Ilmoita tuella rahoitettu osuus",IF(C49&gt;100,"Tuella rahoitettu osuus ei voi olla yli 100",IF(AND(B49&gt;0,H49=""),"Pitoaika puuttuu",IF(E49&gt;H49,"Keski-ikä ei voi olla suurempi kuin pitoaika",IF(AND(B49&gt;0,E49=""),"Keski-ikä puuttuu",IF(AND(B49&gt;0,OR(H49&lt;Q49,H49&gt;R49)),"Syötetty pitoaika ei ole pitoaikavälin sisällä","OK"))))))</f>
        <v>OK</v>
      </c>
      <c r="U49">
        <v>100</v>
      </c>
    </row>
    <row r="50" spans="1:21" ht="15.75" thickBot="1" x14ac:dyDescent="0.3">
      <c r="A50" s="38" t="s">
        <v>48</v>
      </c>
      <c r="B50" s="60">
        <f t="shared" si="14"/>
        <v>0</v>
      </c>
      <c r="C50" s="55"/>
      <c r="D50" s="49">
        <f t="shared" si="15"/>
        <v>0</v>
      </c>
      <c r="E50" s="49">
        <f>Parametrit!$B$4-2026</f>
        <v>-2</v>
      </c>
      <c r="F50" s="55"/>
      <c r="G50" s="55"/>
      <c r="H50" s="104" t="str">
        <f>IF('Investoinnit ennen 2024'!G50&gt;0,'Investoinnit ennen 2024'!G50,"")</f>
        <v/>
      </c>
      <c r="I50" s="57">
        <f t="shared" si="16"/>
        <v>0</v>
      </c>
      <c r="J50" s="49">
        <f t="shared" si="17"/>
        <v>0</v>
      </c>
      <c r="K50" s="49">
        <f t="shared" si="18"/>
        <v>0</v>
      </c>
      <c r="L50" s="49">
        <f t="shared" si="19"/>
        <v>0</v>
      </c>
      <c r="M50" s="50" cm="1">
        <f t="array" ref="M50">ROUND('Investoinnit ennen 2024'!K50*(Parametrit!$B$10/Parametrit!$B$7),_xlfn.IFS('2024'!U50=100,-2,'2024'!U50=10,-1))</f>
        <v>0</v>
      </c>
      <c r="N50" s="50"/>
      <c r="O50" s="49"/>
      <c r="P50" s="49"/>
      <c r="Q50" s="52">
        <v>40</v>
      </c>
      <c r="R50" s="52">
        <v>55</v>
      </c>
      <c r="S50" s="31" t="str">
        <f t="shared" si="20"/>
        <v>OK</v>
      </c>
      <c r="U50">
        <v>100</v>
      </c>
    </row>
    <row r="51" spans="1:21" ht="15.75" thickBot="1" x14ac:dyDescent="0.3">
      <c r="A51" s="38" t="s">
        <v>49</v>
      </c>
      <c r="B51" s="60">
        <f t="shared" si="14"/>
        <v>0</v>
      </c>
      <c r="C51" s="55"/>
      <c r="D51" s="49">
        <f t="shared" si="15"/>
        <v>0</v>
      </c>
      <c r="E51" s="49">
        <f>Parametrit!$B$4-2026</f>
        <v>-2</v>
      </c>
      <c r="F51" s="55"/>
      <c r="G51" s="55"/>
      <c r="H51" s="104" t="str">
        <f>IF('Investoinnit ennen 2024'!G51&gt;0,'Investoinnit ennen 2024'!G51,"")</f>
        <v/>
      </c>
      <c r="I51" s="57">
        <f t="shared" si="16"/>
        <v>0</v>
      </c>
      <c r="J51" s="49">
        <f t="shared" si="17"/>
        <v>0</v>
      </c>
      <c r="K51" s="49">
        <f t="shared" si="18"/>
        <v>0</v>
      </c>
      <c r="L51" s="49">
        <f t="shared" si="19"/>
        <v>0</v>
      </c>
      <c r="M51" s="50" cm="1">
        <f t="array" ref="M51">ROUND('Investoinnit ennen 2024'!K51*(Parametrit!$B$10/Parametrit!$B$7),_xlfn.IFS('2024'!U51=100,-2,'2024'!U51=10,-1))</f>
        <v>0</v>
      </c>
      <c r="N51" s="50"/>
      <c r="O51" s="49"/>
      <c r="P51" s="49"/>
      <c r="Q51" s="52">
        <v>40</v>
      </c>
      <c r="R51" s="52">
        <v>55</v>
      </c>
      <c r="S51" s="31" t="str">
        <f t="shared" si="20"/>
        <v>OK</v>
      </c>
      <c r="U51">
        <v>100</v>
      </c>
    </row>
    <row r="52" spans="1:21" ht="15.75" thickBot="1" x14ac:dyDescent="0.3">
      <c r="A52" s="38" t="s">
        <v>50</v>
      </c>
      <c r="B52" s="60">
        <f t="shared" si="14"/>
        <v>0</v>
      </c>
      <c r="C52" s="55"/>
      <c r="D52" s="49">
        <f t="shared" si="15"/>
        <v>0</v>
      </c>
      <c r="E52" s="49">
        <f>Parametrit!$B$4-2026</f>
        <v>-2</v>
      </c>
      <c r="F52" s="55"/>
      <c r="G52" s="55"/>
      <c r="H52" s="104" t="str">
        <f>IF('Investoinnit ennen 2024'!G52&gt;0,'Investoinnit ennen 2024'!G52,"")</f>
        <v/>
      </c>
      <c r="I52" s="57">
        <f t="shared" si="16"/>
        <v>0</v>
      </c>
      <c r="J52" s="49">
        <f t="shared" si="17"/>
        <v>0</v>
      </c>
      <c r="K52" s="49">
        <f t="shared" si="18"/>
        <v>0</v>
      </c>
      <c r="L52" s="49">
        <f t="shared" si="19"/>
        <v>0</v>
      </c>
      <c r="M52" s="50" cm="1">
        <f t="array" ref="M52">ROUND('Investoinnit ennen 2024'!K52*(Parametrit!$B$10/Parametrit!$B$7),_xlfn.IFS('2024'!U52=100,-2,'2024'!U52=10,-1))</f>
        <v>0</v>
      </c>
      <c r="N52" s="50"/>
      <c r="O52" s="49"/>
      <c r="P52" s="49"/>
      <c r="Q52" s="52">
        <v>40</v>
      </c>
      <c r="R52" s="52">
        <v>55</v>
      </c>
      <c r="S52" s="31" t="str">
        <f t="shared" si="20"/>
        <v>OK</v>
      </c>
      <c r="U52">
        <v>100</v>
      </c>
    </row>
    <row r="53" spans="1:21" ht="15.75" thickBot="1" x14ac:dyDescent="0.3">
      <c r="A53" s="38" t="s">
        <v>51</v>
      </c>
      <c r="B53" s="60">
        <f t="shared" si="14"/>
        <v>0</v>
      </c>
      <c r="C53" s="55"/>
      <c r="D53" s="49">
        <f t="shared" si="15"/>
        <v>0</v>
      </c>
      <c r="E53" s="49">
        <f>Parametrit!$B$4-2026</f>
        <v>-2</v>
      </c>
      <c r="F53" s="55"/>
      <c r="G53" s="55"/>
      <c r="H53" s="104" t="str">
        <f>IF('Investoinnit ennen 2024'!G53&gt;0,'Investoinnit ennen 2024'!G53,"")</f>
        <v/>
      </c>
      <c r="I53" s="57">
        <f t="shared" si="16"/>
        <v>0</v>
      </c>
      <c r="J53" s="49">
        <f t="shared" si="17"/>
        <v>0</v>
      </c>
      <c r="K53" s="49">
        <f t="shared" si="18"/>
        <v>0</v>
      </c>
      <c r="L53" s="49">
        <f t="shared" si="19"/>
        <v>0</v>
      </c>
      <c r="M53" s="50" cm="1">
        <f t="array" ref="M53">ROUND('Investoinnit ennen 2024'!K53*(Parametrit!$B$10/Parametrit!$B$7),_xlfn.IFS('2024'!U53=100,-2,'2024'!U53=10,-1))</f>
        <v>0</v>
      </c>
      <c r="N53" s="50"/>
      <c r="O53" s="49"/>
      <c r="P53" s="49"/>
      <c r="Q53" s="52">
        <v>40</v>
      </c>
      <c r="R53" s="52">
        <v>55</v>
      </c>
      <c r="S53" s="31" t="str">
        <f t="shared" si="20"/>
        <v>OK</v>
      </c>
      <c r="U53">
        <v>100</v>
      </c>
    </row>
    <row r="54" spans="1:21" ht="15.75" thickBot="1" x14ac:dyDescent="0.3">
      <c r="A54" s="38" t="s">
        <v>52</v>
      </c>
      <c r="B54" s="60">
        <f t="shared" si="14"/>
        <v>0</v>
      </c>
      <c r="C54" s="55"/>
      <c r="D54" s="49">
        <f t="shared" si="15"/>
        <v>0</v>
      </c>
      <c r="E54" s="49">
        <f>Parametrit!$B$4-2026</f>
        <v>-2</v>
      </c>
      <c r="F54" s="55"/>
      <c r="G54" s="55"/>
      <c r="H54" s="104" t="str">
        <f>IF('Investoinnit ennen 2024'!G54&gt;0,'Investoinnit ennen 2024'!G54,"")</f>
        <v/>
      </c>
      <c r="I54" s="57">
        <f t="shared" si="16"/>
        <v>0</v>
      </c>
      <c r="J54" s="49">
        <f t="shared" si="17"/>
        <v>0</v>
      </c>
      <c r="K54" s="49">
        <f t="shared" si="18"/>
        <v>0</v>
      </c>
      <c r="L54" s="49">
        <f t="shared" si="19"/>
        <v>0</v>
      </c>
      <c r="M54" s="50" cm="1">
        <f t="array" ref="M54">ROUND('Investoinnit ennen 2024'!K54*(Parametrit!$B$10/Parametrit!$B$7),_xlfn.IFS('2024'!U54=100,-2,'2024'!U54=10,-1))</f>
        <v>0</v>
      </c>
      <c r="N54" s="50"/>
      <c r="O54" s="49"/>
      <c r="P54" s="49"/>
      <c r="Q54" s="52">
        <v>40</v>
      </c>
      <c r="R54" s="52">
        <v>55</v>
      </c>
      <c r="S54" s="31" t="str">
        <f t="shared" si="20"/>
        <v>OK</v>
      </c>
      <c r="U54">
        <v>100</v>
      </c>
    </row>
    <row r="55" spans="1:21" ht="15.75" thickBot="1" x14ac:dyDescent="0.3">
      <c r="A55" s="3" t="s">
        <v>53</v>
      </c>
      <c r="B55" s="30"/>
      <c r="C55" s="101"/>
      <c r="D55" s="32"/>
      <c r="E55" s="32"/>
      <c r="F55" s="101"/>
      <c r="G55" s="101"/>
      <c r="H55" s="105"/>
      <c r="I55" s="32"/>
      <c r="J55" s="32"/>
      <c r="K55" s="32"/>
      <c r="L55" s="32"/>
      <c r="M55" s="23"/>
      <c r="N55" s="23"/>
      <c r="O55" s="22"/>
      <c r="P55" s="22"/>
      <c r="Q55" s="23"/>
      <c r="R55" s="23"/>
      <c r="S55"/>
    </row>
    <row r="56" spans="1:21" ht="15.75" thickBot="1" x14ac:dyDescent="0.3">
      <c r="A56" s="38" t="s">
        <v>54</v>
      </c>
      <c r="B56" s="60">
        <f t="shared" ref="B56:B65" si="21">F56-G56</f>
        <v>0</v>
      </c>
      <c r="C56" s="55"/>
      <c r="D56" s="49">
        <f t="shared" ref="D56:D65" si="22">B56*C56/100</f>
        <v>0</v>
      </c>
      <c r="E56" s="49">
        <f>Parametrit!$B$4-2026</f>
        <v>-2</v>
      </c>
      <c r="F56" s="55"/>
      <c r="G56" s="55"/>
      <c r="H56" s="104" t="str">
        <f>IF('Investoinnit ennen 2024'!G56&gt;0,'Investoinnit ennen 2024'!G56,"")</f>
        <v/>
      </c>
      <c r="I56" s="57">
        <f t="shared" ref="I56:I65" si="23">IF(N56="",(D56*(M56+O56))/1000,(D56*(N56+P56))/1000)</f>
        <v>0</v>
      </c>
      <c r="J56" s="49">
        <f t="shared" ref="J56:J65" si="24">IF(D56=0,0,I56*(1-E56/H56))</f>
        <v>0</v>
      </c>
      <c r="K56" s="49">
        <f t="shared" ref="K56:K65" si="25">IF(I56=0,0,I56/H56)</f>
        <v>0</v>
      </c>
      <c r="L56" s="49">
        <f t="shared" ref="L56:L65" si="26">IF(N56="",(F56*(C56/100)*(M56+O56))/1000,(F56*(C56/100)*(N56+P56)/1000))</f>
        <v>0</v>
      </c>
      <c r="M56" s="50" cm="1">
        <f t="array" ref="M56">ROUND('Investoinnit ennen 2024'!K56*(Parametrit!$B$10/Parametrit!$B$7),_xlfn.IFS('2024'!U56=100,-2,'2024'!U56=10,-1))</f>
        <v>0</v>
      </c>
      <c r="N56" s="50"/>
      <c r="O56" s="49" cm="1">
        <f t="array" ref="O56">_xlfn.IFS($V$2=2024,'Kaivun hintavaikutus'!$B$4,$V$2=2025,'Kaivun hintavaikutus'!$B$5,$V$2=2026,'Kaivun hintavaikutus'!$B$6,$V$2=2027,'Kaivun hintavaikutus'!$B$7)</f>
        <v>0</v>
      </c>
      <c r="P56" s="49" cm="1">
        <f t="array" ref="P56">_xlfn.IFS($V$2=2024,'Kaivun hintavaikutus'!$C$4,$V$2=2025,'Kaivun hintavaikutus'!$C$5,$V$2=2026,'Kaivun hintavaikutus'!$C$6,$V$2=2027,'Kaivun hintavaikutus'!$C$7)</f>
        <v>0</v>
      </c>
      <c r="Q56" s="52">
        <v>35</v>
      </c>
      <c r="R56" s="52">
        <v>50</v>
      </c>
      <c r="S56" s="31" t="str">
        <f t="shared" ref="S56:S65" si="27">IF(AND(B56&gt;0,C56=""),"Ilmoita tuella rahoitettu osuus",IF(C56&gt;100,"Tuella rahoitettu osuus ei voi olla yli 100",IF(AND(B56&gt;0,H56=""),"Pitoaika puuttuu",IF(E56&gt;H56,"Keski-ikä ei voi olla suurempi kuin pitoaika",IF(AND(B56&gt;0,E56=""),"Keski-ikä puuttuu",IF(AND(B56&gt;0,OR(H56&lt;Q56,H56&gt;R56)),"Syötetty pitoaika ei ole pitoaikavälin sisällä",IF(AND(B56&gt;0,O56=0),"Syötä kaivun hintavaikutus Kaivun hintavaikutus -välilehdelle","OK")))))))</f>
        <v>OK</v>
      </c>
      <c r="U56">
        <v>100</v>
      </c>
    </row>
    <row r="57" spans="1:21" ht="15.75" thickBot="1" x14ac:dyDescent="0.3">
      <c r="A57" s="38" t="s">
        <v>55</v>
      </c>
      <c r="B57" s="60">
        <f t="shared" si="21"/>
        <v>0</v>
      </c>
      <c r="C57" s="55"/>
      <c r="D57" s="49">
        <f t="shared" si="22"/>
        <v>0</v>
      </c>
      <c r="E57" s="49">
        <f>Parametrit!$B$4-2026</f>
        <v>-2</v>
      </c>
      <c r="F57" s="55"/>
      <c r="G57" s="55"/>
      <c r="H57" s="104" t="str">
        <f>IF('Investoinnit ennen 2024'!G57&gt;0,'Investoinnit ennen 2024'!G57,"")</f>
        <v/>
      </c>
      <c r="I57" s="57">
        <f t="shared" si="23"/>
        <v>0</v>
      </c>
      <c r="J57" s="49">
        <f t="shared" si="24"/>
        <v>0</v>
      </c>
      <c r="K57" s="49">
        <f t="shared" si="25"/>
        <v>0</v>
      </c>
      <c r="L57" s="49">
        <f t="shared" si="26"/>
        <v>0</v>
      </c>
      <c r="M57" s="50" cm="1">
        <f t="array" ref="M57">ROUND('Investoinnit ennen 2024'!K57*(Parametrit!$B$10/Parametrit!$B$7),_xlfn.IFS('2024'!U57=100,-2,'2024'!U57=10,-1))</f>
        <v>0</v>
      </c>
      <c r="N57" s="50"/>
      <c r="O57" s="49" cm="1">
        <f t="array" ref="O57">_xlfn.IFS($V$2=2024,'Kaivun hintavaikutus'!$B$4,$V$2=2025,'Kaivun hintavaikutus'!$B$5,$V$2=2026,'Kaivun hintavaikutus'!$B$6,$V$2=2027,'Kaivun hintavaikutus'!$B$7)</f>
        <v>0</v>
      </c>
      <c r="P57" s="49" cm="1">
        <f t="array" ref="P57">_xlfn.IFS($V$2=2024,'Kaivun hintavaikutus'!$C$4,$V$2=2025,'Kaivun hintavaikutus'!$C$5,$V$2=2026,'Kaivun hintavaikutus'!$C$6,$V$2=2027,'Kaivun hintavaikutus'!$C$7)</f>
        <v>0</v>
      </c>
      <c r="Q57" s="52">
        <v>35</v>
      </c>
      <c r="R57" s="52">
        <v>50</v>
      </c>
      <c r="S57" s="31" t="str">
        <f t="shared" si="27"/>
        <v>OK</v>
      </c>
      <c r="U57">
        <v>100</v>
      </c>
    </row>
    <row r="58" spans="1:21" ht="15.75" thickBot="1" x14ac:dyDescent="0.3">
      <c r="A58" s="38" t="s">
        <v>56</v>
      </c>
      <c r="B58" s="60">
        <f t="shared" si="21"/>
        <v>0</v>
      </c>
      <c r="C58" s="55"/>
      <c r="D58" s="49">
        <f t="shared" si="22"/>
        <v>0</v>
      </c>
      <c r="E58" s="49">
        <f>Parametrit!$B$4-2026</f>
        <v>-2</v>
      </c>
      <c r="F58" s="55"/>
      <c r="G58" s="55"/>
      <c r="H58" s="104" t="str">
        <f>IF('Investoinnit ennen 2024'!G58&gt;0,'Investoinnit ennen 2024'!G58,"")</f>
        <v/>
      </c>
      <c r="I58" s="57">
        <f t="shared" si="23"/>
        <v>0</v>
      </c>
      <c r="J58" s="49">
        <f t="shared" si="24"/>
        <v>0</v>
      </c>
      <c r="K58" s="49">
        <f t="shared" si="25"/>
        <v>0</v>
      </c>
      <c r="L58" s="49">
        <f t="shared" si="26"/>
        <v>0</v>
      </c>
      <c r="M58" s="50" cm="1">
        <f t="array" ref="M58">ROUND('Investoinnit ennen 2024'!K58*(Parametrit!$B$10/Parametrit!$B$7),_xlfn.IFS('2024'!U58=100,-2,'2024'!U58=10,-1))</f>
        <v>0</v>
      </c>
      <c r="N58" s="50"/>
      <c r="O58" s="49" cm="1">
        <f t="array" ref="O58">_xlfn.IFS($V$2=2024,'Kaivun hintavaikutus'!$B$4,$V$2=2025,'Kaivun hintavaikutus'!$B$5,$V$2=2026,'Kaivun hintavaikutus'!$B$6,$V$2=2027,'Kaivun hintavaikutus'!$B$7)</f>
        <v>0</v>
      </c>
      <c r="P58" s="49" cm="1">
        <f t="array" ref="P58">_xlfn.IFS($V$2=2024,'Kaivun hintavaikutus'!$C$4,$V$2=2025,'Kaivun hintavaikutus'!$C$5,$V$2=2026,'Kaivun hintavaikutus'!$C$6,$V$2=2027,'Kaivun hintavaikutus'!$C$7)</f>
        <v>0</v>
      </c>
      <c r="Q58" s="52">
        <v>35</v>
      </c>
      <c r="R58" s="52">
        <v>50</v>
      </c>
      <c r="S58" s="31" t="str">
        <f t="shared" si="27"/>
        <v>OK</v>
      </c>
      <c r="U58">
        <v>100</v>
      </c>
    </row>
    <row r="59" spans="1:21" ht="15.75" thickBot="1" x14ac:dyDescent="0.3">
      <c r="A59" s="38" t="s">
        <v>57</v>
      </c>
      <c r="B59" s="60">
        <f t="shared" si="21"/>
        <v>0</v>
      </c>
      <c r="C59" s="55"/>
      <c r="D59" s="49">
        <f t="shared" si="22"/>
        <v>0</v>
      </c>
      <c r="E59" s="49">
        <f>Parametrit!$B$4-2026</f>
        <v>-2</v>
      </c>
      <c r="F59" s="55"/>
      <c r="G59" s="55"/>
      <c r="H59" s="104" t="str">
        <f>IF('Investoinnit ennen 2024'!G59&gt;0,'Investoinnit ennen 2024'!G59,"")</f>
        <v/>
      </c>
      <c r="I59" s="57">
        <f t="shared" si="23"/>
        <v>0</v>
      </c>
      <c r="J59" s="49">
        <f t="shared" si="24"/>
        <v>0</v>
      </c>
      <c r="K59" s="49">
        <f t="shared" si="25"/>
        <v>0</v>
      </c>
      <c r="L59" s="49">
        <f t="shared" si="26"/>
        <v>0</v>
      </c>
      <c r="M59" s="50" cm="1">
        <f t="array" ref="M59">ROUND('Investoinnit ennen 2024'!K59*(Parametrit!$B$10/Parametrit!$B$7),_xlfn.IFS('2024'!U59=100,-2,'2024'!U59=10,-1))</f>
        <v>0</v>
      </c>
      <c r="N59" s="50"/>
      <c r="O59" s="49" cm="1">
        <f t="array" ref="O59">_xlfn.IFS($V$2=2024,'Kaivun hintavaikutus'!$B$4,$V$2=2025,'Kaivun hintavaikutus'!$B$5,$V$2=2026,'Kaivun hintavaikutus'!$B$6,$V$2=2027,'Kaivun hintavaikutus'!$B$7)</f>
        <v>0</v>
      </c>
      <c r="P59" s="49" cm="1">
        <f t="array" ref="P59">_xlfn.IFS($V$2=2024,'Kaivun hintavaikutus'!$C$4,$V$2=2025,'Kaivun hintavaikutus'!$C$5,$V$2=2026,'Kaivun hintavaikutus'!$C$6,$V$2=2027,'Kaivun hintavaikutus'!$C$7)</f>
        <v>0</v>
      </c>
      <c r="Q59" s="52">
        <v>35</v>
      </c>
      <c r="R59" s="52">
        <v>50</v>
      </c>
      <c r="S59" s="31" t="str">
        <f t="shared" si="27"/>
        <v>OK</v>
      </c>
      <c r="U59">
        <v>100</v>
      </c>
    </row>
    <row r="60" spans="1:21" ht="15.75" thickBot="1" x14ac:dyDescent="0.3">
      <c r="A60" s="38" t="s">
        <v>58</v>
      </c>
      <c r="B60" s="60">
        <f t="shared" si="21"/>
        <v>0</v>
      </c>
      <c r="C60" s="55"/>
      <c r="D60" s="49">
        <f t="shared" si="22"/>
        <v>0</v>
      </c>
      <c r="E60" s="49">
        <f>Parametrit!$B$4-2026</f>
        <v>-2</v>
      </c>
      <c r="F60" s="55"/>
      <c r="G60" s="55"/>
      <c r="H60" s="104" t="str">
        <f>IF('Investoinnit ennen 2024'!G60&gt;0,'Investoinnit ennen 2024'!G60,"")</f>
        <v/>
      </c>
      <c r="I60" s="57">
        <f t="shared" si="23"/>
        <v>0</v>
      </c>
      <c r="J60" s="49">
        <f t="shared" si="24"/>
        <v>0</v>
      </c>
      <c r="K60" s="49">
        <f t="shared" si="25"/>
        <v>0</v>
      </c>
      <c r="L60" s="49">
        <f t="shared" si="26"/>
        <v>0</v>
      </c>
      <c r="M60" s="50" cm="1">
        <f t="array" ref="M60">ROUND('Investoinnit ennen 2024'!K60*(Parametrit!$B$10/Parametrit!$B$7),_xlfn.IFS('2024'!U60=100,-2,'2024'!U60=10,-1))</f>
        <v>0</v>
      </c>
      <c r="N60" s="50"/>
      <c r="O60" s="49" cm="1">
        <f t="array" ref="O60">_xlfn.IFS($V$2=2024,'Kaivun hintavaikutus'!$B$4,$V$2=2025,'Kaivun hintavaikutus'!$B$5,$V$2=2026,'Kaivun hintavaikutus'!$B$6,$V$2=2027,'Kaivun hintavaikutus'!$B$7)</f>
        <v>0</v>
      </c>
      <c r="P60" s="49" cm="1">
        <f t="array" ref="P60">_xlfn.IFS($V$2=2024,'Kaivun hintavaikutus'!$C$4,$V$2=2025,'Kaivun hintavaikutus'!$C$5,$V$2=2026,'Kaivun hintavaikutus'!$C$6,$V$2=2027,'Kaivun hintavaikutus'!$C$7)</f>
        <v>0</v>
      </c>
      <c r="Q60" s="52">
        <v>35</v>
      </c>
      <c r="R60" s="52">
        <v>50</v>
      </c>
      <c r="S60" s="31" t="str">
        <f t="shared" si="27"/>
        <v>OK</v>
      </c>
      <c r="U60">
        <v>100</v>
      </c>
    </row>
    <row r="61" spans="1:21" ht="15.75" thickBot="1" x14ac:dyDescent="0.3">
      <c r="A61" s="38" t="s">
        <v>59</v>
      </c>
      <c r="B61" s="60">
        <f t="shared" si="21"/>
        <v>0</v>
      </c>
      <c r="C61" s="55"/>
      <c r="D61" s="49">
        <f t="shared" si="22"/>
        <v>0</v>
      </c>
      <c r="E61" s="49">
        <f>Parametrit!$B$4-2026</f>
        <v>-2</v>
      </c>
      <c r="F61" s="55"/>
      <c r="G61" s="55"/>
      <c r="H61" s="104" t="str">
        <f>IF('Investoinnit ennen 2024'!G61&gt;0,'Investoinnit ennen 2024'!G61,"")</f>
        <v/>
      </c>
      <c r="I61" s="57">
        <f t="shared" si="23"/>
        <v>0</v>
      </c>
      <c r="J61" s="49">
        <f t="shared" si="24"/>
        <v>0</v>
      </c>
      <c r="K61" s="49">
        <f t="shared" si="25"/>
        <v>0</v>
      </c>
      <c r="L61" s="49">
        <f t="shared" si="26"/>
        <v>0</v>
      </c>
      <c r="M61" s="50" cm="1">
        <f t="array" ref="M61">ROUND('Investoinnit ennen 2024'!K61*(Parametrit!$B$10/Parametrit!$B$7),_xlfn.IFS('2024'!U61=100,-2,'2024'!U61=10,-1))</f>
        <v>0</v>
      </c>
      <c r="N61" s="50"/>
      <c r="O61" s="49" cm="1">
        <f t="array" ref="O61">_xlfn.IFS($V$2=2024,'Kaivun hintavaikutus'!$B$4,$V$2=2025,'Kaivun hintavaikutus'!$B$5,$V$2=2026,'Kaivun hintavaikutus'!$B$6,$V$2=2027,'Kaivun hintavaikutus'!$B$7)</f>
        <v>0</v>
      </c>
      <c r="P61" s="49" cm="1">
        <f t="array" ref="P61">_xlfn.IFS($V$2=2024,'Kaivun hintavaikutus'!$C$4,$V$2=2025,'Kaivun hintavaikutus'!$C$5,$V$2=2026,'Kaivun hintavaikutus'!$C$6,$V$2=2027,'Kaivun hintavaikutus'!$C$7)</f>
        <v>0</v>
      </c>
      <c r="Q61" s="52">
        <v>35</v>
      </c>
      <c r="R61" s="52">
        <v>50</v>
      </c>
      <c r="S61" s="31" t="str">
        <f t="shared" si="27"/>
        <v>OK</v>
      </c>
      <c r="U61">
        <v>100</v>
      </c>
    </row>
    <row r="62" spans="1:21" ht="15.75" thickBot="1" x14ac:dyDescent="0.3">
      <c r="A62" s="38" t="s">
        <v>60</v>
      </c>
      <c r="B62" s="60">
        <f t="shared" si="21"/>
        <v>0</v>
      </c>
      <c r="C62" s="55"/>
      <c r="D62" s="49">
        <f t="shared" si="22"/>
        <v>0</v>
      </c>
      <c r="E62" s="49">
        <f>Parametrit!$B$4-2026</f>
        <v>-2</v>
      </c>
      <c r="F62" s="55"/>
      <c r="G62" s="55"/>
      <c r="H62" s="104" t="str">
        <f>IF('Investoinnit ennen 2024'!G62&gt;0,'Investoinnit ennen 2024'!G62,"")</f>
        <v/>
      </c>
      <c r="I62" s="57">
        <f t="shared" si="23"/>
        <v>0</v>
      </c>
      <c r="J62" s="49">
        <f t="shared" si="24"/>
        <v>0</v>
      </c>
      <c r="K62" s="49">
        <f t="shared" si="25"/>
        <v>0</v>
      </c>
      <c r="L62" s="49">
        <f t="shared" si="26"/>
        <v>0</v>
      </c>
      <c r="M62" s="50" cm="1">
        <f t="array" ref="M62">ROUND('Investoinnit ennen 2024'!K62*(Parametrit!$B$10/Parametrit!$B$7),_xlfn.IFS('2024'!U62=100,-2,'2024'!U62=10,-1))</f>
        <v>0</v>
      </c>
      <c r="N62" s="50"/>
      <c r="O62" s="49" cm="1">
        <f t="array" ref="O62">_xlfn.IFS($V$2=2024,'Kaivun hintavaikutus'!$B$4,$V$2=2025,'Kaivun hintavaikutus'!$B$5,$V$2=2026,'Kaivun hintavaikutus'!$B$6,$V$2=2027,'Kaivun hintavaikutus'!$B$7)</f>
        <v>0</v>
      </c>
      <c r="P62" s="49" cm="1">
        <f t="array" ref="P62">_xlfn.IFS($V$2=2024,'Kaivun hintavaikutus'!$C$4,$V$2=2025,'Kaivun hintavaikutus'!$C$5,$V$2=2026,'Kaivun hintavaikutus'!$C$6,$V$2=2027,'Kaivun hintavaikutus'!$C$7)</f>
        <v>0</v>
      </c>
      <c r="Q62" s="52">
        <v>35</v>
      </c>
      <c r="R62" s="52">
        <v>50</v>
      </c>
      <c r="S62" s="31" t="str">
        <f t="shared" si="27"/>
        <v>OK</v>
      </c>
      <c r="U62">
        <v>100</v>
      </c>
    </row>
    <row r="63" spans="1:21" ht="15.75" thickBot="1" x14ac:dyDescent="0.3">
      <c r="A63" s="38" t="s">
        <v>61</v>
      </c>
      <c r="B63" s="60">
        <f t="shared" si="21"/>
        <v>0</v>
      </c>
      <c r="C63" s="55"/>
      <c r="D63" s="49">
        <f t="shared" si="22"/>
        <v>0</v>
      </c>
      <c r="E63" s="49">
        <f>Parametrit!$B$4-2026</f>
        <v>-2</v>
      </c>
      <c r="F63" s="55"/>
      <c r="G63" s="55"/>
      <c r="H63" s="104" t="str">
        <f>IF('Investoinnit ennen 2024'!G63&gt;0,'Investoinnit ennen 2024'!G63,"")</f>
        <v/>
      </c>
      <c r="I63" s="57">
        <f t="shared" si="23"/>
        <v>0</v>
      </c>
      <c r="J63" s="49">
        <f t="shared" si="24"/>
        <v>0</v>
      </c>
      <c r="K63" s="49">
        <f t="shared" si="25"/>
        <v>0</v>
      </c>
      <c r="L63" s="49">
        <f t="shared" si="26"/>
        <v>0</v>
      </c>
      <c r="M63" s="50" cm="1">
        <f t="array" ref="M63">ROUND('Investoinnit ennen 2024'!K63*(Parametrit!$B$10/Parametrit!$B$7),_xlfn.IFS('2024'!U63=100,-2,'2024'!U63=10,-1))</f>
        <v>0</v>
      </c>
      <c r="N63" s="50"/>
      <c r="O63" s="49" cm="1">
        <f t="array" ref="O63">_xlfn.IFS($V$2=2024,'Kaivun hintavaikutus'!$B$4,$V$2=2025,'Kaivun hintavaikutus'!$B$5,$V$2=2026,'Kaivun hintavaikutus'!$B$6,$V$2=2027,'Kaivun hintavaikutus'!$B$7)</f>
        <v>0</v>
      </c>
      <c r="P63" s="49" cm="1">
        <f t="array" ref="P63">_xlfn.IFS($V$2=2024,'Kaivun hintavaikutus'!$C$4,$V$2=2025,'Kaivun hintavaikutus'!$C$5,$V$2=2026,'Kaivun hintavaikutus'!$C$6,$V$2=2027,'Kaivun hintavaikutus'!$C$7)</f>
        <v>0</v>
      </c>
      <c r="Q63" s="52">
        <v>35</v>
      </c>
      <c r="R63" s="52">
        <v>50</v>
      </c>
      <c r="S63" s="31" t="str">
        <f t="shared" si="27"/>
        <v>OK</v>
      </c>
      <c r="U63">
        <v>100</v>
      </c>
    </row>
    <row r="64" spans="1:21" ht="15.75" thickBot="1" x14ac:dyDescent="0.3">
      <c r="A64" s="38" t="s">
        <v>62</v>
      </c>
      <c r="B64" s="60">
        <f t="shared" si="21"/>
        <v>0</v>
      </c>
      <c r="C64" s="55"/>
      <c r="D64" s="49">
        <f t="shared" si="22"/>
        <v>0</v>
      </c>
      <c r="E64" s="49">
        <f>Parametrit!$B$4-2026</f>
        <v>-2</v>
      </c>
      <c r="F64" s="55"/>
      <c r="G64" s="55"/>
      <c r="H64" s="104" t="str">
        <f>IF('Investoinnit ennen 2024'!G64&gt;0,'Investoinnit ennen 2024'!G64,"")</f>
        <v/>
      </c>
      <c r="I64" s="57">
        <f t="shared" si="23"/>
        <v>0</v>
      </c>
      <c r="J64" s="49">
        <f t="shared" si="24"/>
        <v>0</v>
      </c>
      <c r="K64" s="49">
        <f t="shared" si="25"/>
        <v>0</v>
      </c>
      <c r="L64" s="49">
        <f t="shared" si="26"/>
        <v>0</v>
      </c>
      <c r="M64" s="50" cm="1">
        <f t="array" ref="M64">ROUND('Investoinnit ennen 2024'!K64*(Parametrit!$B$10/Parametrit!$B$7),_xlfn.IFS('2024'!U64=100,-2,'2024'!U64=10,-1))</f>
        <v>0</v>
      </c>
      <c r="N64" s="50"/>
      <c r="O64" s="49" cm="1">
        <f t="array" ref="O64">_xlfn.IFS($V$2=2024,'Kaivun hintavaikutus'!$B$4,$V$2=2025,'Kaivun hintavaikutus'!$B$5,$V$2=2026,'Kaivun hintavaikutus'!$B$6,$V$2=2027,'Kaivun hintavaikutus'!$B$7)</f>
        <v>0</v>
      </c>
      <c r="P64" s="49" cm="1">
        <f t="array" ref="P64">_xlfn.IFS($V$2=2024,'Kaivun hintavaikutus'!$C$4,$V$2=2025,'Kaivun hintavaikutus'!$C$5,$V$2=2026,'Kaivun hintavaikutus'!$C$6,$V$2=2027,'Kaivun hintavaikutus'!$C$7)</f>
        <v>0</v>
      </c>
      <c r="Q64" s="52">
        <v>35</v>
      </c>
      <c r="R64" s="52">
        <v>50</v>
      </c>
      <c r="S64" s="31" t="str">
        <f t="shared" si="27"/>
        <v>OK</v>
      </c>
      <c r="U64">
        <v>100</v>
      </c>
    </row>
    <row r="65" spans="1:21" ht="15.75" thickBot="1" x14ac:dyDescent="0.3">
      <c r="A65" s="38" t="s">
        <v>63</v>
      </c>
      <c r="B65" s="60">
        <f t="shared" si="21"/>
        <v>0</v>
      </c>
      <c r="C65" s="55"/>
      <c r="D65" s="49">
        <f t="shared" si="22"/>
        <v>0</v>
      </c>
      <c r="E65" s="49">
        <f>Parametrit!$B$4-2026</f>
        <v>-2</v>
      </c>
      <c r="F65" s="55"/>
      <c r="G65" s="55"/>
      <c r="H65" s="104" t="str">
        <f>IF('Investoinnit ennen 2024'!G65&gt;0,'Investoinnit ennen 2024'!G65,"")</f>
        <v/>
      </c>
      <c r="I65" s="57">
        <f t="shared" si="23"/>
        <v>0</v>
      </c>
      <c r="J65" s="49">
        <f t="shared" si="24"/>
        <v>0</v>
      </c>
      <c r="K65" s="49">
        <f t="shared" si="25"/>
        <v>0</v>
      </c>
      <c r="L65" s="49">
        <f t="shared" si="26"/>
        <v>0</v>
      </c>
      <c r="M65" s="50" cm="1">
        <f t="array" ref="M65">ROUND('Investoinnit ennen 2024'!K65*(Parametrit!$B$10/Parametrit!$B$7),_xlfn.IFS('2024'!U65=100,-2,'2024'!U65=10,-1))</f>
        <v>0</v>
      </c>
      <c r="N65" s="50"/>
      <c r="O65" s="49" cm="1">
        <f t="array" ref="O65">_xlfn.IFS($V$2=2024,'Kaivun hintavaikutus'!$B$4,$V$2=2025,'Kaivun hintavaikutus'!$B$5,$V$2=2026,'Kaivun hintavaikutus'!$B$6,$V$2=2027,'Kaivun hintavaikutus'!$B$7)</f>
        <v>0</v>
      </c>
      <c r="P65" s="49" cm="1">
        <f t="array" ref="P65">_xlfn.IFS($V$2=2024,'Kaivun hintavaikutus'!$C$4,$V$2=2025,'Kaivun hintavaikutus'!$C$5,$V$2=2026,'Kaivun hintavaikutus'!$C$6,$V$2=2027,'Kaivun hintavaikutus'!$C$7)</f>
        <v>0</v>
      </c>
      <c r="Q65" s="52">
        <v>35</v>
      </c>
      <c r="R65" s="52">
        <v>50</v>
      </c>
      <c r="S65" s="31" t="str">
        <f t="shared" si="27"/>
        <v>OK</v>
      </c>
      <c r="U65">
        <v>100</v>
      </c>
    </row>
    <row r="66" spans="1:21" ht="15.75" thickBot="1" x14ac:dyDescent="0.3">
      <c r="A66" s="3" t="s">
        <v>64</v>
      </c>
      <c r="B66" s="30"/>
      <c r="C66" s="101"/>
      <c r="D66" s="32"/>
      <c r="E66" s="32"/>
      <c r="F66" s="101"/>
      <c r="G66" s="101"/>
      <c r="H66" s="105"/>
      <c r="I66" s="32"/>
      <c r="J66" s="32"/>
      <c r="K66" s="32"/>
      <c r="L66" s="32"/>
      <c r="M66" s="23"/>
      <c r="N66" s="23"/>
      <c r="O66" s="22"/>
      <c r="P66" s="22"/>
      <c r="Q66" s="23"/>
      <c r="R66" s="23"/>
      <c r="S66"/>
    </row>
    <row r="67" spans="1:21" ht="15.75" thickBot="1" x14ac:dyDescent="0.3">
      <c r="A67" s="38" t="s">
        <v>65</v>
      </c>
      <c r="B67" s="60">
        <f t="shared" ref="B67:B82" si="28">F67-G67</f>
        <v>0</v>
      </c>
      <c r="C67" s="55"/>
      <c r="D67" s="49">
        <f t="shared" ref="D67:D82" si="29">B67*C67/100</f>
        <v>0</v>
      </c>
      <c r="E67" s="49">
        <f>Parametrit!$B$4-2026</f>
        <v>-2</v>
      </c>
      <c r="F67" s="55"/>
      <c r="G67" s="55"/>
      <c r="H67" s="104" t="str">
        <f>IF('Investoinnit ennen 2024'!G67&gt;0,'Investoinnit ennen 2024'!G67,"")</f>
        <v/>
      </c>
      <c r="I67" s="57">
        <f t="shared" ref="I67:I82" si="30">IF(N67="",(D67*(M67+O67))/1000,(D67*(N67+P67))/1000)</f>
        <v>0</v>
      </c>
      <c r="J67" s="49">
        <f t="shared" ref="J67:J82" si="31">IF(D67=0,0,I67*(1-E67/H67))</f>
        <v>0</v>
      </c>
      <c r="K67" s="49">
        <f t="shared" ref="K67:K82" si="32">IF(I67=0,0,I67/H67)</f>
        <v>0</v>
      </c>
      <c r="L67" s="49">
        <f t="shared" ref="L67:L82" si="33">IF(N67="",(F67*(C67/100)*(M67+O67))/1000,(F67*(C67/100)*(N67+P67)/1000))</f>
        <v>0</v>
      </c>
      <c r="M67" s="50" cm="1">
        <f t="array" ref="M67">ROUND('Investoinnit ennen 2024'!K67*(Parametrit!$B$10/Parametrit!$B$7),_xlfn.IFS('2024'!U67=100,-2,'2024'!U67=10,-1))</f>
        <v>0</v>
      </c>
      <c r="N67" s="50"/>
      <c r="O67" s="49"/>
      <c r="P67" s="49"/>
      <c r="Q67" s="52">
        <v>35</v>
      </c>
      <c r="R67" s="52">
        <v>50</v>
      </c>
      <c r="S67" s="31" t="str">
        <f t="shared" ref="S67:S82" si="34">IF(AND(B67&gt;0,C67=""),"Ilmoita tuella rahoitettu osuus",IF(C67&gt;100,"Tuella rahoitettu osuus ei voi olla yli 100",IF(AND(B67&gt;0,H67=""),"Pitoaika puuttuu",IF(E67&gt;H67,"Keski-ikä ei voi olla suurempi kuin pitoaika",IF(AND(B67&gt;0,E67=""),"Keski-ikä puuttuu",IF(AND(B67&gt;0,OR(H67&lt;Q67,H67&gt;R67)),"Syötetty pitoaika ei ole pitoaikavälin sisällä","OK"))))))</f>
        <v>OK</v>
      </c>
      <c r="U67">
        <v>100</v>
      </c>
    </row>
    <row r="68" spans="1:21" ht="15.75" thickBot="1" x14ac:dyDescent="0.3">
      <c r="A68" s="38" t="s">
        <v>66</v>
      </c>
      <c r="B68" s="60">
        <f t="shared" si="28"/>
        <v>0</v>
      </c>
      <c r="C68" s="55"/>
      <c r="D68" s="49">
        <f t="shared" si="29"/>
        <v>0</v>
      </c>
      <c r="E68" s="49">
        <f>Parametrit!$B$4-2026</f>
        <v>-2</v>
      </c>
      <c r="F68" s="55"/>
      <c r="G68" s="55"/>
      <c r="H68" s="104" t="str">
        <f>IF('Investoinnit ennen 2024'!G68&gt;0,'Investoinnit ennen 2024'!G68,"")</f>
        <v/>
      </c>
      <c r="I68" s="57">
        <f t="shared" si="30"/>
        <v>0</v>
      </c>
      <c r="J68" s="49">
        <f t="shared" si="31"/>
        <v>0</v>
      </c>
      <c r="K68" s="49">
        <f t="shared" si="32"/>
        <v>0</v>
      </c>
      <c r="L68" s="49">
        <f t="shared" si="33"/>
        <v>0</v>
      </c>
      <c r="M68" s="50" cm="1">
        <f t="array" ref="M68">ROUND('Investoinnit ennen 2024'!K68*(Parametrit!$B$10/Parametrit!$B$7),_xlfn.IFS('2024'!U68=100,-2,'2024'!U68=10,-1))</f>
        <v>0</v>
      </c>
      <c r="N68" s="50"/>
      <c r="O68" s="49"/>
      <c r="P68" s="49"/>
      <c r="Q68" s="52">
        <v>35</v>
      </c>
      <c r="R68" s="52">
        <v>50</v>
      </c>
      <c r="S68" s="31" t="str">
        <f t="shared" si="34"/>
        <v>OK</v>
      </c>
      <c r="U68">
        <v>100</v>
      </c>
    </row>
    <row r="69" spans="1:21" ht="15.75" thickBot="1" x14ac:dyDescent="0.3">
      <c r="A69" s="38" t="s">
        <v>67</v>
      </c>
      <c r="B69" s="60">
        <f t="shared" si="28"/>
        <v>0</v>
      </c>
      <c r="C69" s="55"/>
      <c r="D69" s="49">
        <f t="shared" si="29"/>
        <v>0</v>
      </c>
      <c r="E69" s="49">
        <f>Parametrit!$B$4-2026</f>
        <v>-2</v>
      </c>
      <c r="F69" s="55"/>
      <c r="G69" s="55"/>
      <c r="H69" s="104" t="str">
        <f>IF('Investoinnit ennen 2024'!G69&gt;0,'Investoinnit ennen 2024'!G69,"")</f>
        <v/>
      </c>
      <c r="I69" s="57">
        <f t="shared" si="30"/>
        <v>0</v>
      </c>
      <c r="J69" s="49">
        <f t="shared" si="31"/>
        <v>0</v>
      </c>
      <c r="K69" s="49">
        <f t="shared" si="32"/>
        <v>0</v>
      </c>
      <c r="L69" s="49">
        <f t="shared" si="33"/>
        <v>0</v>
      </c>
      <c r="M69" s="50" cm="1">
        <f t="array" ref="M69">ROUND('Investoinnit ennen 2024'!K69*(Parametrit!$B$10/Parametrit!$B$7),_xlfn.IFS('2024'!U69=100,-2,'2024'!U69=10,-1))</f>
        <v>0</v>
      </c>
      <c r="N69" s="50"/>
      <c r="O69" s="49"/>
      <c r="P69" s="49"/>
      <c r="Q69" s="52">
        <v>35</v>
      </c>
      <c r="R69" s="52">
        <v>50</v>
      </c>
      <c r="S69" s="31" t="str">
        <f t="shared" si="34"/>
        <v>OK</v>
      </c>
      <c r="U69">
        <v>100</v>
      </c>
    </row>
    <row r="70" spans="1:21" ht="15.75" thickBot="1" x14ac:dyDescent="0.3">
      <c r="A70" s="38" t="s">
        <v>68</v>
      </c>
      <c r="B70" s="60">
        <f t="shared" si="28"/>
        <v>0</v>
      </c>
      <c r="C70" s="55"/>
      <c r="D70" s="49">
        <f t="shared" si="29"/>
        <v>0</v>
      </c>
      <c r="E70" s="49">
        <f>Parametrit!$B$4-2026</f>
        <v>-2</v>
      </c>
      <c r="F70" s="55"/>
      <c r="G70" s="55"/>
      <c r="H70" s="104" t="str">
        <f>IF('Investoinnit ennen 2024'!G70&gt;0,'Investoinnit ennen 2024'!G70,"")</f>
        <v/>
      </c>
      <c r="I70" s="57">
        <f t="shared" si="30"/>
        <v>0</v>
      </c>
      <c r="J70" s="49">
        <f t="shared" si="31"/>
        <v>0</v>
      </c>
      <c r="K70" s="49">
        <f t="shared" si="32"/>
        <v>0</v>
      </c>
      <c r="L70" s="49">
        <f t="shared" si="33"/>
        <v>0</v>
      </c>
      <c r="M70" s="50" cm="1">
        <f t="array" ref="M70">ROUND('Investoinnit ennen 2024'!K70*(Parametrit!$B$10/Parametrit!$B$7),_xlfn.IFS('2024'!U70=100,-2,'2024'!U70=10,-1))</f>
        <v>0</v>
      </c>
      <c r="N70" s="50"/>
      <c r="O70" s="49"/>
      <c r="P70" s="49"/>
      <c r="Q70" s="52">
        <v>35</v>
      </c>
      <c r="R70" s="52">
        <v>50</v>
      </c>
      <c r="S70" s="31" t="str">
        <f t="shared" si="34"/>
        <v>OK</v>
      </c>
      <c r="U70">
        <v>100</v>
      </c>
    </row>
    <row r="71" spans="1:21" ht="15.75" thickBot="1" x14ac:dyDescent="0.3">
      <c r="A71" s="38" t="s">
        <v>69</v>
      </c>
      <c r="B71" s="60">
        <f t="shared" si="28"/>
        <v>0</v>
      </c>
      <c r="C71" s="55"/>
      <c r="D71" s="49">
        <f t="shared" si="29"/>
        <v>0</v>
      </c>
      <c r="E71" s="49">
        <f>Parametrit!$B$4-2026</f>
        <v>-2</v>
      </c>
      <c r="F71" s="55"/>
      <c r="G71" s="55"/>
      <c r="H71" s="104" t="str">
        <f>IF('Investoinnit ennen 2024'!G71&gt;0,'Investoinnit ennen 2024'!G71,"")</f>
        <v/>
      </c>
      <c r="I71" s="57">
        <f t="shared" si="30"/>
        <v>0</v>
      </c>
      <c r="J71" s="49">
        <f t="shared" si="31"/>
        <v>0</v>
      </c>
      <c r="K71" s="49">
        <f t="shared" si="32"/>
        <v>0</v>
      </c>
      <c r="L71" s="49">
        <f t="shared" si="33"/>
        <v>0</v>
      </c>
      <c r="M71" s="50" cm="1">
        <f t="array" ref="M71">ROUND('Investoinnit ennen 2024'!K71*(Parametrit!$B$10/Parametrit!$B$7),_xlfn.IFS('2024'!U71=100,-2,'2024'!U71=10,-1))</f>
        <v>0</v>
      </c>
      <c r="N71" s="50"/>
      <c r="O71" s="49"/>
      <c r="P71" s="49"/>
      <c r="Q71" s="52">
        <v>35</v>
      </c>
      <c r="R71" s="52">
        <v>50</v>
      </c>
      <c r="S71" s="31" t="str">
        <f t="shared" si="34"/>
        <v>OK</v>
      </c>
      <c r="U71">
        <v>100</v>
      </c>
    </row>
    <row r="72" spans="1:21" ht="15.75" thickBot="1" x14ac:dyDescent="0.3">
      <c r="A72" s="38" t="s">
        <v>70</v>
      </c>
      <c r="B72" s="60">
        <f t="shared" si="28"/>
        <v>0</v>
      </c>
      <c r="C72" s="55"/>
      <c r="D72" s="49">
        <f t="shared" si="29"/>
        <v>0</v>
      </c>
      <c r="E72" s="49">
        <f>Parametrit!$B$4-2026</f>
        <v>-2</v>
      </c>
      <c r="F72" s="55"/>
      <c r="G72" s="55"/>
      <c r="H72" s="104" t="str">
        <f>IF('Investoinnit ennen 2024'!G72&gt;0,'Investoinnit ennen 2024'!G72,"")</f>
        <v/>
      </c>
      <c r="I72" s="57">
        <f t="shared" si="30"/>
        <v>0</v>
      </c>
      <c r="J72" s="49">
        <f t="shared" si="31"/>
        <v>0</v>
      </c>
      <c r="K72" s="49">
        <f t="shared" si="32"/>
        <v>0</v>
      </c>
      <c r="L72" s="49">
        <f t="shared" si="33"/>
        <v>0</v>
      </c>
      <c r="M72" s="50" cm="1">
        <f t="array" ref="M72">ROUND('Investoinnit ennen 2024'!K72*(Parametrit!$B$10/Parametrit!$B$7),_xlfn.IFS('2024'!U72=100,-2,'2024'!U72=10,-1))</f>
        <v>0</v>
      </c>
      <c r="N72" s="50"/>
      <c r="O72" s="49"/>
      <c r="P72" s="49"/>
      <c r="Q72" s="52">
        <v>35</v>
      </c>
      <c r="R72" s="52">
        <v>50</v>
      </c>
      <c r="S72" s="31" t="str">
        <f t="shared" si="34"/>
        <v>OK</v>
      </c>
      <c r="U72">
        <v>100</v>
      </c>
    </row>
    <row r="73" spans="1:21" ht="15.75" thickBot="1" x14ac:dyDescent="0.3">
      <c r="A73" s="38" t="s">
        <v>71</v>
      </c>
      <c r="B73" s="60">
        <f t="shared" si="28"/>
        <v>0</v>
      </c>
      <c r="C73" s="55"/>
      <c r="D73" s="49">
        <f t="shared" si="29"/>
        <v>0</v>
      </c>
      <c r="E73" s="49">
        <f>Parametrit!$B$4-2026</f>
        <v>-2</v>
      </c>
      <c r="F73" s="55"/>
      <c r="G73" s="55"/>
      <c r="H73" s="104" t="str">
        <f>IF('Investoinnit ennen 2024'!G73&gt;0,'Investoinnit ennen 2024'!G73,"")</f>
        <v/>
      </c>
      <c r="I73" s="57">
        <f t="shared" si="30"/>
        <v>0</v>
      </c>
      <c r="J73" s="49">
        <f t="shared" si="31"/>
        <v>0</v>
      </c>
      <c r="K73" s="49">
        <f t="shared" si="32"/>
        <v>0</v>
      </c>
      <c r="L73" s="49">
        <f t="shared" si="33"/>
        <v>0</v>
      </c>
      <c r="M73" s="50" cm="1">
        <f t="array" ref="M73">ROUND('Investoinnit ennen 2024'!K73*(Parametrit!$B$10/Parametrit!$B$7),_xlfn.IFS('2024'!U73=100,-2,'2024'!U73=10,-1))</f>
        <v>0</v>
      </c>
      <c r="N73" s="50"/>
      <c r="O73" s="49"/>
      <c r="P73" s="49"/>
      <c r="Q73" s="52">
        <v>35</v>
      </c>
      <c r="R73" s="52">
        <v>50</v>
      </c>
      <c r="S73" s="31" t="str">
        <f t="shared" si="34"/>
        <v>OK</v>
      </c>
      <c r="U73">
        <v>100</v>
      </c>
    </row>
    <row r="74" spans="1:21" ht="15.75" thickBot="1" x14ac:dyDescent="0.3">
      <c r="A74" s="38" t="s">
        <v>72</v>
      </c>
      <c r="B74" s="60">
        <f t="shared" si="28"/>
        <v>0</v>
      </c>
      <c r="C74" s="55"/>
      <c r="D74" s="49">
        <f t="shared" si="29"/>
        <v>0</v>
      </c>
      <c r="E74" s="49">
        <f>Parametrit!$B$4-2026</f>
        <v>-2</v>
      </c>
      <c r="F74" s="55"/>
      <c r="G74" s="55"/>
      <c r="H74" s="104" t="str">
        <f>IF('Investoinnit ennen 2024'!G74&gt;0,'Investoinnit ennen 2024'!G74,"")</f>
        <v/>
      </c>
      <c r="I74" s="57">
        <f t="shared" si="30"/>
        <v>0</v>
      </c>
      <c r="J74" s="49">
        <f t="shared" si="31"/>
        <v>0</v>
      </c>
      <c r="K74" s="49">
        <f t="shared" si="32"/>
        <v>0</v>
      </c>
      <c r="L74" s="49">
        <f t="shared" si="33"/>
        <v>0</v>
      </c>
      <c r="M74" s="50" cm="1">
        <f t="array" ref="M74">ROUND('Investoinnit ennen 2024'!K74*(Parametrit!$B$10/Parametrit!$B$7),_xlfn.IFS('2024'!U74=100,-2,'2024'!U74=10,-1))</f>
        <v>0</v>
      </c>
      <c r="N74" s="50"/>
      <c r="O74" s="49"/>
      <c r="P74" s="49"/>
      <c r="Q74" s="52">
        <v>35</v>
      </c>
      <c r="R74" s="52">
        <v>50</v>
      </c>
      <c r="S74" s="31" t="str">
        <f t="shared" si="34"/>
        <v>OK</v>
      </c>
      <c r="U74">
        <v>100</v>
      </c>
    </row>
    <row r="75" spans="1:21" ht="15.75" thickBot="1" x14ac:dyDescent="0.3">
      <c r="A75" s="38" t="s">
        <v>73</v>
      </c>
      <c r="B75" s="60">
        <f t="shared" si="28"/>
        <v>0</v>
      </c>
      <c r="C75" s="55"/>
      <c r="D75" s="49">
        <f t="shared" si="29"/>
        <v>0</v>
      </c>
      <c r="E75" s="49">
        <f>Parametrit!$B$4-2026</f>
        <v>-2</v>
      </c>
      <c r="F75" s="55"/>
      <c r="G75" s="55"/>
      <c r="H75" s="104" t="str">
        <f>IF('Investoinnit ennen 2024'!G75&gt;0,'Investoinnit ennen 2024'!G75,"")</f>
        <v/>
      </c>
      <c r="I75" s="57">
        <f t="shared" si="30"/>
        <v>0</v>
      </c>
      <c r="J75" s="49">
        <f t="shared" si="31"/>
        <v>0</v>
      </c>
      <c r="K75" s="49">
        <f t="shared" si="32"/>
        <v>0</v>
      </c>
      <c r="L75" s="49">
        <f t="shared" si="33"/>
        <v>0</v>
      </c>
      <c r="M75" s="50" cm="1">
        <f t="array" ref="M75">ROUND('Investoinnit ennen 2024'!K75*(Parametrit!$B$10/Parametrit!$B$7),_xlfn.IFS('2024'!U75=100,-2,'2024'!U75=10,-1))</f>
        <v>0</v>
      </c>
      <c r="N75" s="50"/>
      <c r="O75" s="49"/>
      <c r="P75" s="49"/>
      <c r="Q75" s="52">
        <v>35</v>
      </c>
      <c r="R75" s="52">
        <v>50</v>
      </c>
      <c r="S75" s="31" t="str">
        <f t="shared" si="34"/>
        <v>OK</v>
      </c>
      <c r="U75">
        <v>100</v>
      </c>
    </row>
    <row r="76" spans="1:21" ht="15.75" thickBot="1" x14ac:dyDescent="0.3">
      <c r="A76" s="38" t="s">
        <v>74</v>
      </c>
      <c r="B76" s="60">
        <f t="shared" si="28"/>
        <v>0</v>
      </c>
      <c r="C76" s="55"/>
      <c r="D76" s="49">
        <f t="shared" si="29"/>
        <v>0</v>
      </c>
      <c r="E76" s="49">
        <f>Parametrit!$B$4-2026</f>
        <v>-2</v>
      </c>
      <c r="F76" s="55"/>
      <c r="G76" s="55"/>
      <c r="H76" s="104" t="str">
        <f>IF('Investoinnit ennen 2024'!G76&gt;0,'Investoinnit ennen 2024'!G76,"")</f>
        <v/>
      </c>
      <c r="I76" s="57">
        <f t="shared" si="30"/>
        <v>0</v>
      </c>
      <c r="J76" s="49">
        <f t="shared" si="31"/>
        <v>0</v>
      </c>
      <c r="K76" s="49">
        <f t="shared" si="32"/>
        <v>0</v>
      </c>
      <c r="L76" s="49">
        <f t="shared" si="33"/>
        <v>0</v>
      </c>
      <c r="M76" s="50" cm="1">
        <f t="array" ref="M76">ROUND('Investoinnit ennen 2024'!K76*(Parametrit!$B$10/Parametrit!$B$7),_xlfn.IFS('2024'!U76=100,-2,'2024'!U76=10,-1))</f>
        <v>0</v>
      </c>
      <c r="N76" s="50"/>
      <c r="O76" s="49"/>
      <c r="P76" s="49"/>
      <c r="Q76" s="52">
        <v>35</v>
      </c>
      <c r="R76" s="52">
        <v>50</v>
      </c>
      <c r="S76" s="31" t="str">
        <f t="shared" si="34"/>
        <v>OK</v>
      </c>
      <c r="U76">
        <v>100</v>
      </c>
    </row>
    <row r="77" spans="1:21" ht="15.75" thickBot="1" x14ac:dyDescent="0.3">
      <c r="A77" s="38" t="s">
        <v>75</v>
      </c>
      <c r="B77" s="60">
        <f t="shared" si="28"/>
        <v>0</v>
      </c>
      <c r="C77" s="55"/>
      <c r="D77" s="49">
        <f t="shared" si="29"/>
        <v>0</v>
      </c>
      <c r="E77" s="49">
        <f>Parametrit!$B$4-2026</f>
        <v>-2</v>
      </c>
      <c r="F77" s="55"/>
      <c r="G77" s="55"/>
      <c r="H77" s="104" t="str">
        <f>IF('Investoinnit ennen 2024'!G77&gt;0,'Investoinnit ennen 2024'!G77,"")</f>
        <v/>
      </c>
      <c r="I77" s="57">
        <f t="shared" si="30"/>
        <v>0</v>
      </c>
      <c r="J77" s="49">
        <f t="shared" si="31"/>
        <v>0</v>
      </c>
      <c r="K77" s="49">
        <f t="shared" si="32"/>
        <v>0</v>
      </c>
      <c r="L77" s="49">
        <f t="shared" si="33"/>
        <v>0</v>
      </c>
      <c r="M77" s="50" cm="1">
        <f t="array" ref="M77">ROUND('Investoinnit ennen 2024'!K77*(Parametrit!$B$10/Parametrit!$B$7),_xlfn.IFS('2024'!U77=100,-2,'2024'!U77=10,-1))</f>
        <v>0</v>
      </c>
      <c r="N77" s="50"/>
      <c r="O77" s="49"/>
      <c r="P77" s="49"/>
      <c r="Q77" s="52">
        <v>35</v>
      </c>
      <c r="R77" s="52">
        <v>50</v>
      </c>
      <c r="S77" s="31" t="str">
        <f t="shared" si="34"/>
        <v>OK</v>
      </c>
      <c r="U77">
        <v>100</v>
      </c>
    </row>
    <row r="78" spans="1:21" ht="15.75" thickBot="1" x14ac:dyDescent="0.3">
      <c r="A78" s="38" t="s">
        <v>76</v>
      </c>
      <c r="B78" s="60">
        <f t="shared" si="28"/>
        <v>0</v>
      </c>
      <c r="C78" s="55"/>
      <c r="D78" s="49">
        <f t="shared" si="29"/>
        <v>0</v>
      </c>
      <c r="E78" s="49">
        <f>Parametrit!$B$4-2026</f>
        <v>-2</v>
      </c>
      <c r="F78" s="55"/>
      <c r="G78" s="55"/>
      <c r="H78" s="104" t="str">
        <f>IF('Investoinnit ennen 2024'!G78&gt;0,'Investoinnit ennen 2024'!G78,"")</f>
        <v/>
      </c>
      <c r="I78" s="57">
        <f t="shared" si="30"/>
        <v>0</v>
      </c>
      <c r="J78" s="49">
        <f t="shared" si="31"/>
        <v>0</v>
      </c>
      <c r="K78" s="49">
        <f t="shared" si="32"/>
        <v>0</v>
      </c>
      <c r="L78" s="49">
        <f t="shared" si="33"/>
        <v>0</v>
      </c>
      <c r="M78" s="50" cm="1">
        <f t="array" ref="M78">ROUND('Investoinnit ennen 2024'!K78*(Parametrit!$B$10/Parametrit!$B$7),_xlfn.IFS('2024'!U78=100,-2,'2024'!U78=10,-1))</f>
        <v>0</v>
      </c>
      <c r="N78" s="50"/>
      <c r="O78" s="49"/>
      <c r="P78" s="49"/>
      <c r="Q78" s="52">
        <v>35</v>
      </c>
      <c r="R78" s="52">
        <v>50</v>
      </c>
      <c r="S78" s="31" t="str">
        <f t="shared" si="34"/>
        <v>OK</v>
      </c>
      <c r="U78">
        <v>100</v>
      </c>
    </row>
    <row r="79" spans="1:21" ht="15.75" thickBot="1" x14ac:dyDescent="0.3">
      <c r="A79" s="38" t="s">
        <v>77</v>
      </c>
      <c r="B79" s="60">
        <f t="shared" si="28"/>
        <v>0</v>
      </c>
      <c r="C79" s="55"/>
      <c r="D79" s="49">
        <f t="shared" si="29"/>
        <v>0</v>
      </c>
      <c r="E79" s="49">
        <f>Parametrit!$B$4-2026</f>
        <v>-2</v>
      </c>
      <c r="F79" s="55"/>
      <c r="G79" s="55"/>
      <c r="H79" s="104" t="str">
        <f>IF('Investoinnit ennen 2024'!G79&gt;0,'Investoinnit ennen 2024'!G79,"")</f>
        <v/>
      </c>
      <c r="I79" s="57">
        <f t="shared" si="30"/>
        <v>0</v>
      </c>
      <c r="J79" s="49">
        <f t="shared" si="31"/>
        <v>0</v>
      </c>
      <c r="K79" s="49">
        <f t="shared" si="32"/>
        <v>0</v>
      </c>
      <c r="L79" s="49">
        <f t="shared" si="33"/>
        <v>0</v>
      </c>
      <c r="M79" s="50" cm="1">
        <f t="array" ref="M79">ROUND('Investoinnit ennen 2024'!K79*(Parametrit!$B$10/Parametrit!$B$7),_xlfn.IFS('2024'!U79=100,-2,'2024'!U79=10,-1))</f>
        <v>0</v>
      </c>
      <c r="N79" s="50"/>
      <c r="O79" s="49"/>
      <c r="P79" s="49"/>
      <c r="Q79" s="52">
        <v>35</v>
      </c>
      <c r="R79" s="52">
        <v>50</v>
      </c>
      <c r="S79" s="31" t="str">
        <f t="shared" si="34"/>
        <v>OK</v>
      </c>
      <c r="U79">
        <v>100</v>
      </c>
    </row>
    <row r="80" spans="1:21" ht="15.75" thickBot="1" x14ac:dyDescent="0.3">
      <c r="A80" s="38" t="s">
        <v>78</v>
      </c>
      <c r="B80" s="60">
        <f t="shared" si="28"/>
        <v>0</v>
      </c>
      <c r="C80" s="55"/>
      <c r="D80" s="49">
        <f t="shared" si="29"/>
        <v>0</v>
      </c>
      <c r="E80" s="49">
        <f>Parametrit!$B$4-2026</f>
        <v>-2</v>
      </c>
      <c r="F80" s="55"/>
      <c r="G80" s="55"/>
      <c r="H80" s="104" t="str">
        <f>IF('Investoinnit ennen 2024'!G80&gt;0,'Investoinnit ennen 2024'!G80,"")</f>
        <v/>
      </c>
      <c r="I80" s="57">
        <f t="shared" si="30"/>
        <v>0</v>
      </c>
      <c r="J80" s="49">
        <f t="shared" si="31"/>
        <v>0</v>
      </c>
      <c r="K80" s="49">
        <f t="shared" si="32"/>
        <v>0</v>
      </c>
      <c r="L80" s="49">
        <f t="shared" si="33"/>
        <v>0</v>
      </c>
      <c r="M80" s="50" cm="1">
        <f t="array" ref="M80">ROUND('Investoinnit ennen 2024'!K80*(Parametrit!$B$10/Parametrit!$B$7),_xlfn.IFS('2024'!U80=100,-2,'2024'!U80=10,-1))</f>
        <v>0</v>
      </c>
      <c r="N80" s="50"/>
      <c r="O80" s="49"/>
      <c r="P80" s="49"/>
      <c r="Q80" s="52">
        <v>35</v>
      </c>
      <c r="R80" s="52">
        <v>50</v>
      </c>
      <c r="S80" s="31" t="str">
        <f t="shared" si="34"/>
        <v>OK</v>
      </c>
      <c r="U80">
        <v>100</v>
      </c>
    </row>
    <row r="81" spans="1:21" ht="15.75" thickBot="1" x14ac:dyDescent="0.3">
      <c r="A81" s="38" t="s">
        <v>79</v>
      </c>
      <c r="B81" s="60">
        <f t="shared" si="28"/>
        <v>0</v>
      </c>
      <c r="C81" s="55"/>
      <c r="D81" s="49">
        <f t="shared" si="29"/>
        <v>0</v>
      </c>
      <c r="E81" s="49">
        <f>Parametrit!$B$4-2026</f>
        <v>-2</v>
      </c>
      <c r="F81" s="55"/>
      <c r="G81" s="55"/>
      <c r="H81" s="104" t="str">
        <f>IF('Investoinnit ennen 2024'!G81&gt;0,'Investoinnit ennen 2024'!G81,"")</f>
        <v/>
      </c>
      <c r="I81" s="57">
        <f t="shared" si="30"/>
        <v>0</v>
      </c>
      <c r="J81" s="49">
        <f t="shared" si="31"/>
        <v>0</v>
      </c>
      <c r="K81" s="49">
        <f t="shared" si="32"/>
        <v>0</v>
      </c>
      <c r="L81" s="49">
        <f t="shared" si="33"/>
        <v>0</v>
      </c>
      <c r="M81" s="50" cm="1">
        <f t="array" ref="M81">ROUND('Investoinnit ennen 2024'!K81*(Parametrit!$B$10/Parametrit!$B$7),_xlfn.IFS('2024'!U81=100,-2,'2024'!U81=10,-1))</f>
        <v>0</v>
      </c>
      <c r="N81" s="50"/>
      <c r="O81" s="49"/>
      <c r="P81" s="49"/>
      <c r="Q81" s="52">
        <v>35</v>
      </c>
      <c r="R81" s="52">
        <v>50</v>
      </c>
      <c r="S81" s="31" t="str">
        <f t="shared" si="34"/>
        <v>OK</v>
      </c>
      <c r="U81">
        <v>100</v>
      </c>
    </row>
    <row r="82" spans="1:21" ht="15.75" thickBot="1" x14ac:dyDescent="0.3">
      <c r="A82" s="38" t="s">
        <v>80</v>
      </c>
      <c r="B82" s="60">
        <f t="shared" si="28"/>
        <v>0</v>
      </c>
      <c r="C82" s="55"/>
      <c r="D82" s="49">
        <f t="shared" si="29"/>
        <v>0</v>
      </c>
      <c r="E82" s="49">
        <f>Parametrit!$B$4-2026</f>
        <v>-2</v>
      </c>
      <c r="F82" s="55"/>
      <c r="G82" s="55"/>
      <c r="H82" s="104" t="str">
        <f>IF('Investoinnit ennen 2024'!G82&gt;0,'Investoinnit ennen 2024'!G82,"")</f>
        <v/>
      </c>
      <c r="I82" s="57">
        <f t="shared" si="30"/>
        <v>0</v>
      </c>
      <c r="J82" s="49">
        <f t="shared" si="31"/>
        <v>0</v>
      </c>
      <c r="K82" s="49">
        <f t="shared" si="32"/>
        <v>0</v>
      </c>
      <c r="L82" s="49">
        <f t="shared" si="33"/>
        <v>0</v>
      </c>
      <c r="M82" s="50" cm="1">
        <f t="array" ref="M82">ROUND('Investoinnit ennen 2024'!K82*(Parametrit!$B$10/Parametrit!$B$7),_xlfn.IFS('2024'!U82=100,-2,'2024'!U82=10,-1))</f>
        <v>0</v>
      </c>
      <c r="N82" s="50"/>
      <c r="O82" s="49"/>
      <c r="P82" s="49"/>
      <c r="Q82" s="52">
        <v>35</v>
      </c>
      <c r="R82" s="52">
        <v>50</v>
      </c>
      <c r="S82" s="31" t="str">
        <f t="shared" si="34"/>
        <v>OK</v>
      </c>
      <c r="U82">
        <v>100</v>
      </c>
    </row>
    <row r="83" spans="1:21" ht="15.75" thickBot="1" x14ac:dyDescent="0.3">
      <c r="A83" s="6" t="s">
        <v>81</v>
      </c>
      <c r="B83" s="30"/>
      <c r="C83" s="101"/>
      <c r="D83" s="32"/>
      <c r="E83" s="32"/>
      <c r="F83" s="101"/>
      <c r="G83" s="101"/>
      <c r="H83" s="105"/>
      <c r="I83" s="32"/>
      <c r="J83" s="32"/>
      <c r="K83" s="32"/>
      <c r="L83" s="32"/>
      <c r="M83" s="24"/>
      <c r="N83" s="24"/>
      <c r="O83" s="22"/>
      <c r="P83" s="22"/>
      <c r="Q83" s="24"/>
      <c r="R83" s="24"/>
      <c r="S83"/>
    </row>
    <row r="84" spans="1:21" ht="15.75" thickBot="1" x14ac:dyDescent="0.3">
      <c r="A84" s="38" t="s">
        <v>81</v>
      </c>
      <c r="B84" s="60">
        <f>F84-G84</f>
        <v>0</v>
      </c>
      <c r="C84" s="55"/>
      <c r="D84" s="49">
        <f>B84*C84/100</f>
        <v>0</v>
      </c>
      <c r="E84" s="49">
        <f>Parametrit!$B$4-2026</f>
        <v>-2</v>
      </c>
      <c r="F84" s="55"/>
      <c r="G84" s="55"/>
      <c r="H84" s="104" t="str">
        <f>IF('Investoinnit ennen 2024'!G84&gt;0,'Investoinnit ennen 2024'!G84,"")</f>
        <v/>
      </c>
      <c r="I84" s="57">
        <f>IF(N84="",(D84*(M84+O84))/1000,(D84*(N84+P84))/1000)</f>
        <v>0</v>
      </c>
      <c r="J84" s="49">
        <f>IF(D84=0,0,I84*(1-E84/H84))</f>
        <v>0</v>
      </c>
      <c r="K84" s="49">
        <f>IF(I84=0,0,I84/H84)</f>
        <v>0</v>
      </c>
      <c r="L84" s="49">
        <f>IF(N84="",(F84*(C84/100)*(M84+O84))/1000,(F84*(C84/100)*(N84+P84)/1000))</f>
        <v>0</v>
      </c>
      <c r="M84" s="50" cm="1">
        <f t="array" ref="M84">ROUND('Investoinnit ennen 2024'!K84*(Parametrit!$B$10/Parametrit!$B$7),_xlfn.IFS('2024'!U84=100,-2,'2024'!U84=10,-1))</f>
        <v>0</v>
      </c>
      <c r="N84" s="50"/>
      <c r="O84" s="49"/>
      <c r="P84" s="49"/>
      <c r="Q84" s="52">
        <v>40</v>
      </c>
      <c r="R84" s="52">
        <v>50</v>
      </c>
      <c r="S84" s="31" t="str">
        <f>IF(AND(B84&gt;0,C84=""),"Ilmoita tuella rahoitettu osuus",IF(C84&gt;100,"Tuella rahoitettu osuus ei voi olla yli 100",IF(AND(B84&gt;0,H84=""),"Pitoaika puuttuu",IF(E84&gt;H84,"Keski-ikä ei voi olla suurempi kuin pitoaika",IF(AND(B84&gt;0,E84=""),"Keski-ikä puuttuu",IF(AND(B84&gt;0,OR(H84&lt;Q84,H84&gt;R84)),"Syötetty pitoaika ei ole pitoaikavälin sisällä","OK"))))))</f>
        <v>OK</v>
      </c>
      <c r="U84">
        <v>100</v>
      </c>
    </row>
    <row r="85" spans="1:21" ht="15.75" thickBot="1" x14ac:dyDescent="0.3">
      <c r="A85" s="38" t="s">
        <v>82</v>
      </c>
      <c r="B85" s="60">
        <f>F85-G85</f>
        <v>0</v>
      </c>
      <c r="C85" s="55"/>
      <c r="D85" s="49">
        <f>B85*C85/100</f>
        <v>0</v>
      </c>
      <c r="E85" s="49">
        <f>Parametrit!$B$4-2026</f>
        <v>-2</v>
      </c>
      <c r="F85" s="55"/>
      <c r="G85" s="55"/>
      <c r="H85" s="104" t="str">
        <f>IF('Investoinnit ennen 2024'!G85&gt;0,'Investoinnit ennen 2024'!G85,"")</f>
        <v/>
      </c>
      <c r="I85" s="57">
        <f>IF(N85="",(D85*(M85+O85))/1000,(D85*(N85+P85))/1000)</f>
        <v>0</v>
      </c>
      <c r="J85" s="49">
        <f>IF(D85=0,0,I85*(1-E85/H85))</f>
        <v>0</v>
      </c>
      <c r="K85" s="49">
        <f>IF(I85=0,0,I85/H85)</f>
        <v>0</v>
      </c>
      <c r="L85" s="49">
        <f>IF(N85="",(F85*(C85/100)*(M85+O85))/1000,(F85*(C85/100)*(N85+P85)/1000))</f>
        <v>0</v>
      </c>
      <c r="M85" s="50" cm="1">
        <f t="array" ref="M85">ROUND('Investoinnit ennen 2024'!K85*(Parametrit!$B$10/Parametrit!$B$7),_xlfn.IFS('2024'!U85=100,-2,'2024'!U85=10,-1))</f>
        <v>0</v>
      </c>
      <c r="N85" s="50"/>
      <c r="O85" s="49"/>
      <c r="P85" s="49"/>
      <c r="Q85" s="52">
        <v>40</v>
      </c>
      <c r="R85" s="52">
        <v>50</v>
      </c>
      <c r="S85" s="31" t="str">
        <f>IF(AND(B85&gt;0,C85=""),"Ilmoita tuella rahoitettu osuus",IF(C85&gt;100,"Tuella rahoitettu osuus ei voi olla yli 100",IF(AND(B85&gt;0,H85=""),"Pitoaika puuttuu",IF(E85&gt;H85,"Keski-ikä ei voi olla suurempi kuin pitoaika",IF(AND(B85&gt;0,E85=""),"Keski-ikä puuttuu",IF(AND(B85&gt;0,OR(H85&lt;Q85,H85&gt;R85)),"Syötetty pitoaika ei ole pitoaikavälin sisällä","OK"))))))</f>
        <v>OK</v>
      </c>
      <c r="U85">
        <v>100</v>
      </c>
    </row>
    <row r="86" spans="1:21" ht="15.75" thickBot="1" x14ac:dyDescent="0.3">
      <c r="A86" s="3" t="s">
        <v>83</v>
      </c>
      <c r="B86" s="30"/>
      <c r="C86" s="101"/>
      <c r="D86" s="32"/>
      <c r="E86" s="32"/>
      <c r="F86" s="101"/>
      <c r="G86" s="101"/>
      <c r="H86" s="105"/>
      <c r="M86" s="23"/>
      <c r="N86" s="23"/>
      <c r="O86" s="22"/>
      <c r="P86" s="22"/>
      <c r="Q86" s="23"/>
      <c r="R86" s="23"/>
      <c r="S86"/>
    </row>
    <row r="87" spans="1:21" ht="23.25" thickBot="1" x14ac:dyDescent="0.3">
      <c r="A87" s="38" t="s">
        <v>84</v>
      </c>
      <c r="B87" s="60">
        <f t="shared" ref="B87:B96" si="35">F87-G87</f>
        <v>0</v>
      </c>
      <c r="C87" s="55"/>
      <c r="D87" s="49">
        <f t="shared" ref="D87:D96" si="36">B87*C87/100</f>
        <v>0</v>
      </c>
      <c r="E87" s="49">
        <f>Parametrit!$B$4-2026</f>
        <v>-2</v>
      </c>
      <c r="F87" s="55"/>
      <c r="G87" s="55"/>
      <c r="H87" s="104" t="str">
        <f>IF('Investoinnit ennen 2024'!G87&gt;0,'Investoinnit ennen 2024'!G87,"")</f>
        <v/>
      </c>
      <c r="I87" s="57">
        <f t="shared" ref="I87:I96" si="37">IF(N87="",(D87*(M87+O87))/1000,(D87*(N87+P87))/1000)</f>
        <v>0</v>
      </c>
      <c r="J87" s="49">
        <f t="shared" ref="J87:J96" si="38">IF(D87=0,0,I87*(1-E87/H87))</f>
        <v>0</v>
      </c>
      <c r="K87" s="49">
        <f t="shared" ref="K87:K96" si="39">IF(I87=0,0,I87/H87)</f>
        <v>0</v>
      </c>
      <c r="L87" s="49">
        <f t="shared" ref="L87:L96" si="40">IF(N87="",(F87*(C87/100)*(M87+O87))/1000,(F87*(C87/100)*(N87+P87)/1000))</f>
        <v>0</v>
      </c>
      <c r="M87" s="50" cm="1">
        <f t="array" ref="M87">ROUND('Investoinnit ennen 2024'!K87*(Parametrit!$B$10/Parametrit!$B$7),_xlfn.IFS('2024'!U87=100,-2,'2024'!U87=10,-1))</f>
        <v>0</v>
      </c>
      <c r="N87" s="50"/>
      <c r="O87" s="49"/>
      <c r="P87" s="49"/>
      <c r="Q87" s="52">
        <v>30</v>
      </c>
      <c r="R87" s="52">
        <v>45</v>
      </c>
      <c r="S87" s="31" t="str">
        <f t="shared" ref="S87:S96" si="41">IF(AND(B87&gt;0,C87=""),"Ilmoita tuella rahoitettu osuus",IF(C87&gt;100,"Tuella rahoitettu osuus ei voi olla yli 100",IF(AND(B87&gt;0,H87=""),"Pitoaika puuttuu",IF(E87&gt;H87,"Keski-ikä ei voi olla suurempi kuin pitoaika",IF(AND(B87&gt;0,E87=""),"Keski-ikä puuttuu",IF(AND(B87&gt;0,OR(H87&lt;Q87,H87&gt;R87)),"Syötetty pitoaika ei ole pitoaikavälin sisällä","OK"))))))</f>
        <v>OK</v>
      </c>
      <c r="U87">
        <v>10</v>
      </c>
    </row>
    <row r="88" spans="1:21" ht="15.75" thickBot="1" x14ac:dyDescent="0.3">
      <c r="A88" s="38" t="s">
        <v>85</v>
      </c>
      <c r="B88" s="60">
        <f t="shared" si="35"/>
        <v>0</v>
      </c>
      <c r="C88" s="55"/>
      <c r="D88" s="49">
        <f t="shared" si="36"/>
        <v>0</v>
      </c>
      <c r="E88" s="49">
        <f>Parametrit!$B$4-2026</f>
        <v>-2</v>
      </c>
      <c r="F88" s="55"/>
      <c r="G88" s="55"/>
      <c r="H88" s="104" t="str">
        <f>IF('Investoinnit ennen 2024'!G88&gt;0,'Investoinnit ennen 2024'!G88,"")</f>
        <v/>
      </c>
      <c r="I88" s="57">
        <f t="shared" si="37"/>
        <v>0</v>
      </c>
      <c r="J88" s="49">
        <f t="shared" si="38"/>
        <v>0</v>
      </c>
      <c r="K88" s="49">
        <f t="shared" si="39"/>
        <v>0</v>
      </c>
      <c r="L88" s="49">
        <f t="shared" si="40"/>
        <v>0</v>
      </c>
      <c r="M88" s="50" cm="1">
        <f t="array" ref="M88">ROUND('Investoinnit ennen 2024'!K88*(Parametrit!$B$10/Parametrit!$B$7),_xlfn.IFS('2024'!U88=100,-2,'2024'!U88=10,-1))</f>
        <v>0</v>
      </c>
      <c r="N88" s="50"/>
      <c r="O88" s="49"/>
      <c r="P88" s="49"/>
      <c r="Q88" s="52">
        <v>30</v>
      </c>
      <c r="R88" s="52">
        <v>45</v>
      </c>
      <c r="S88" s="31" t="str">
        <f t="shared" si="41"/>
        <v>OK</v>
      </c>
      <c r="U88">
        <v>10</v>
      </c>
    </row>
    <row r="89" spans="1:21" ht="15.75" thickBot="1" x14ac:dyDescent="0.3">
      <c r="A89" s="38" t="s">
        <v>86</v>
      </c>
      <c r="B89" s="60">
        <f t="shared" si="35"/>
        <v>0</v>
      </c>
      <c r="C89" s="55"/>
      <c r="D89" s="49">
        <f t="shared" si="36"/>
        <v>0</v>
      </c>
      <c r="E89" s="49">
        <f>Parametrit!$B$4-2026</f>
        <v>-2</v>
      </c>
      <c r="F89" s="55"/>
      <c r="G89" s="55"/>
      <c r="H89" s="104" t="str">
        <f>IF('Investoinnit ennen 2024'!G89&gt;0,'Investoinnit ennen 2024'!G89,"")</f>
        <v/>
      </c>
      <c r="I89" s="57">
        <f t="shared" si="37"/>
        <v>0</v>
      </c>
      <c r="J89" s="49">
        <f t="shared" si="38"/>
        <v>0</v>
      </c>
      <c r="K89" s="49">
        <f t="shared" si="39"/>
        <v>0</v>
      </c>
      <c r="L89" s="49">
        <f t="shared" si="40"/>
        <v>0</v>
      </c>
      <c r="M89" s="50" cm="1">
        <f t="array" ref="M89">ROUND('Investoinnit ennen 2024'!K89*(Parametrit!$B$10/Parametrit!$B$7),_xlfn.IFS('2024'!U89=100,-2,'2024'!U89=10,-1))</f>
        <v>0</v>
      </c>
      <c r="N89" s="50"/>
      <c r="O89" s="49"/>
      <c r="P89" s="49"/>
      <c r="Q89" s="52">
        <v>30</v>
      </c>
      <c r="R89" s="52">
        <v>45</v>
      </c>
      <c r="S89" s="31" t="str">
        <f t="shared" si="41"/>
        <v>OK</v>
      </c>
      <c r="U89">
        <v>10</v>
      </c>
    </row>
    <row r="90" spans="1:21" ht="15.75" thickBot="1" x14ac:dyDescent="0.3">
      <c r="A90" s="38" t="s">
        <v>87</v>
      </c>
      <c r="B90" s="60">
        <f t="shared" si="35"/>
        <v>0</v>
      </c>
      <c r="C90" s="55"/>
      <c r="D90" s="49">
        <f t="shared" si="36"/>
        <v>0</v>
      </c>
      <c r="E90" s="49">
        <f>Parametrit!$B$4-2026</f>
        <v>-2</v>
      </c>
      <c r="F90" s="55"/>
      <c r="G90" s="55"/>
      <c r="H90" s="104" t="str">
        <f>IF('Investoinnit ennen 2024'!G90&gt;0,'Investoinnit ennen 2024'!G90,"")</f>
        <v/>
      </c>
      <c r="I90" s="57">
        <f t="shared" si="37"/>
        <v>0</v>
      </c>
      <c r="J90" s="49">
        <f t="shared" si="38"/>
        <v>0</v>
      </c>
      <c r="K90" s="49">
        <f t="shared" si="39"/>
        <v>0</v>
      </c>
      <c r="L90" s="49">
        <f t="shared" si="40"/>
        <v>0</v>
      </c>
      <c r="M90" s="50" cm="1">
        <f t="array" ref="M90">ROUND('Investoinnit ennen 2024'!K90*(Parametrit!$B$10/Parametrit!$B$7),_xlfn.IFS('2024'!U90=100,-2,'2024'!U90=10,-1))</f>
        <v>0</v>
      </c>
      <c r="N90" s="50"/>
      <c r="O90" s="49"/>
      <c r="P90" s="49"/>
      <c r="Q90" s="52">
        <v>30</v>
      </c>
      <c r="R90" s="52">
        <v>45</v>
      </c>
      <c r="S90" s="31" t="str">
        <f t="shared" si="41"/>
        <v>OK</v>
      </c>
      <c r="U90">
        <v>10</v>
      </c>
    </row>
    <row r="91" spans="1:21" ht="15.75" thickBot="1" x14ac:dyDescent="0.3">
      <c r="A91" s="38" t="s">
        <v>88</v>
      </c>
      <c r="B91" s="60">
        <f t="shared" si="35"/>
        <v>0</v>
      </c>
      <c r="C91" s="55"/>
      <c r="D91" s="49">
        <f t="shared" si="36"/>
        <v>0</v>
      </c>
      <c r="E91" s="49">
        <f>Parametrit!$B$4-2026</f>
        <v>-2</v>
      </c>
      <c r="F91" s="55"/>
      <c r="G91" s="55"/>
      <c r="H91" s="104" t="str">
        <f>IF('Investoinnit ennen 2024'!G91&gt;0,'Investoinnit ennen 2024'!G91,"")</f>
        <v/>
      </c>
      <c r="I91" s="57">
        <f t="shared" si="37"/>
        <v>0</v>
      </c>
      <c r="J91" s="49">
        <f t="shared" si="38"/>
        <v>0</v>
      </c>
      <c r="K91" s="49">
        <f t="shared" si="39"/>
        <v>0</v>
      </c>
      <c r="L91" s="49">
        <f t="shared" si="40"/>
        <v>0</v>
      </c>
      <c r="M91" s="50" cm="1">
        <f t="array" ref="M91">ROUND('Investoinnit ennen 2024'!K91*(Parametrit!$B$10/Parametrit!$B$7),_xlfn.IFS('2024'!U91=100,-2,'2024'!U91=10,-1))</f>
        <v>0</v>
      </c>
      <c r="N91" s="50"/>
      <c r="O91" s="49"/>
      <c r="P91" s="49"/>
      <c r="Q91" s="52">
        <v>30</v>
      </c>
      <c r="R91" s="52">
        <v>45</v>
      </c>
      <c r="S91" s="31" t="str">
        <f t="shared" si="41"/>
        <v>OK</v>
      </c>
      <c r="U91">
        <v>10</v>
      </c>
    </row>
    <row r="92" spans="1:21" ht="15.75" thickBot="1" x14ac:dyDescent="0.3">
      <c r="A92" s="38" t="s">
        <v>89</v>
      </c>
      <c r="B92" s="60">
        <f t="shared" si="35"/>
        <v>0</v>
      </c>
      <c r="C92" s="55"/>
      <c r="D92" s="49">
        <f t="shared" si="36"/>
        <v>0</v>
      </c>
      <c r="E92" s="49">
        <f>Parametrit!$B$4-2026</f>
        <v>-2</v>
      </c>
      <c r="F92" s="55"/>
      <c r="G92" s="55"/>
      <c r="H92" s="104" t="str">
        <f>IF('Investoinnit ennen 2024'!G92&gt;0,'Investoinnit ennen 2024'!G92,"")</f>
        <v/>
      </c>
      <c r="I92" s="57">
        <f t="shared" si="37"/>
        <v>0</v>
      </c>
      <c r="J92" s="49">
        <f t="shared" si="38"/>
        <v>0</v>
      </c>
      <c r="K92" s="49">
        <f t="shared" si="39"/>
        <v>0</v>
      </c>
      <c r="L92" s="49">
        <f t="shared" si="40"/>
        <v>0</v>
      </c>
      <c r="M92" s="50" cm="1">
        <f t="array" ref="M92">ROUND('Investoinnit ennen 2024'!K92*(Parametrit!$B$10/Parametrit!$B$7),_xlfn.IFS('2024'!U92=100,-2,'2024'!U92=10,-1))</f>
        <v>0</v>
      </c>
      <c r="N92" s="50"/>
      <c r="O92" s="49"/>
      <c r="P92" s="49"/>
      <c r="Q92" s="52">
        <v>30</v>
      </c>
      <c r="R92" s="52">
        <v>45</v>
      </c>
      <c r="S92" s="31" t="str">
        <f t="shared" si="41"/>
        <v>OK</v>
      </c>
      <c r="U92">
        <v>10</v>
      </c>
    </row>
    <row r="93" spans="1:21" ht="15.75" thickBot="1" x14ac:dyDescent="0.3">
      <c r="A93" s="38" t="s">
        <v>90</v>
      </c>
      <c r="B93" s="60">
        <f t="shared" si="35"/>
        <v>0</v>
      </c>
      <c r="C93" s="55"/>
      <c r="D93" s="49">
        <f t="shared" si="36"/>
        <v>0</v>
      </c>
      <c r="E93" s="49">
        <f>Parametrit!$B$4-2026</f>
        <v>-2</v>
      </c>
      <c r="F93" s="55"/>
      <c r="G93" s="55"/>
      <c r="H93" s="104" t="str">
        <f>IF('Investoinnit ennen 2024'!G93&gt;0,'Investoinnit ennen 2024'!G93,"")</f>
        <v/>
      </c>
      <c r="I93" s="57">
        <f t="shared" si="37"/>
        <v>0</v>
      </c>
      <c r="J93" s="49">
        <f t="shared" si="38"/>
        <v>0</v>
      </c>
      <c r="K93" s="49">
        <f t="shared" si="39"/>
        <v>0</v>
      </c>
      <c r="L93" s="49">
        <f t="shared" si="40"/>
        <v>0</v>
      </c>
      <c r="M93" s="50" cm="1">
        <f t="array" ref="M93">ROUND('Investoinnit ennen 2024'!K93*(Parametrit!$B$10/Parametrit!$B$7),_xlfn.IFS('2024'!U93=100,-2,'2024'!U93=10,-1))</f>
        <v>0</v>
      </c>
      <c r="N93" s="50"/>
      <c r="O93" s="49"/>
      <c r="P93" s="49"/>
      <c r="Q93" s="52">
        <v>30</v>
      </c>
      <c r="R93" s="52">
        <v>45</v>
      </c>
      <c r="S93" s="31" t="str">
        <f t="shared" si="41"/>
        <v>OK</v>
      </c>
      <c r="U93">
        <v>10</v>
      </c>
    </row>
    <row r="94" spans="1:21" ht="15.75" thickBot="1" x14ac:dyDescent="0.3">
      <c r="A94" s="38" t="s">
        <v>91</v>
      </c>
      <c r="B94" s="60">
        <f t="shared" si="35"/>
        <v>0</v>
      </c>
      <c r="C94" s="55"/>
      <c r="D94" s="49">
        <f t="shared" si="36"/>
        <v>0</v>
      </c>
      <c r="E94" s="49">
        <f>Parametrit!$B$4-2026</f>
        <v>-2</v>
      </c>
      <c r="F94" s="55"/>
      <c r="G94" s="55"/>
      <c r="H94" s="104" t="str">
        <f>IF('Investoinnit ennen 2024'!G94&gt;0,'Investoinnit ennen 2024'!G94,"")</f>
        <v/>
      </c>
      <c r="I94" s="57">
        <f t="shared" si="37"/>
        <v>0</v>
      </c>
      <c r="J94" s="49">
        <f t="shared" si="38"/>
        <v>0</v>
      </c>
      <c r="K94" s="49">
        <f t="shared" si="39"/>
        <v>0</v>
      </c>
      <c r="L94" s="49">
        <f t="shared" si="40"/>
        <v>0</v>
      </c>
      <c r="M94" s="50" cm="1">
        <f t="array" ref="M94">ROUND('Investoinnit ennen 2024'!K94*(Parametrit!$B$10/Parametrit!$B$7),_xlfn.IFS('2024'!U94=100,-2,'2024'!U94=10,-1))</f>
        <v>0</v>
      </c>
      <c r="N94" s="50"/>
      <c r="O94" s="49"/>
      <c r="P94" s="49"/>
      <c r="Q94" s="52">
        <v>30</v>
      </c>
      <c r="R94" s="52">
        <v>45</v>
      </c>
      <c r="S94" s="31" t="str">
        <f t="shared" si="41"/>
        <v>OK</v>
      </c>
      <c r="U94">
        <v>10</v>
      </c>
    </row>
    <row r="95" spans="1:21" ht="15.75" thickBot="1" x14ac:dyDescent="0.3">
      <c r="A95" s="38" t="s">
        <v>92</v>
      </c>
      <c r="B95" s="60">
        <f t="shared" si="35"/>
        <v>0</v>
      </c>
      <c r="C95" s="55"/>
      <c r="D95" s="49">
        <f t="shared" si="36"/>
        <v>0</v>
      </c>
      <c r="E95" s="49">
        <f>Parametrit!$B$4-2026</f>
        <v>-2</v>
      </c>
      <c r="F95" s="55"/>
      <c r="G95" s="55"/>
      <c r="H95" s="104" t="str">
        <f>IF('Investoinnit ennen 2024'!G95&gt;0,'Investoinnit ennen 2024'!G95,"")</f>
        <v/>
      </c>
      <c r="I95" s="57">
        <f t="shared" si="37"/>
        <v>0</v>
      </c>
      <c r="J95" s="49">
        <f t="shared" si="38"/>
        <v>0</v>
      </c>
      <c r="K95" s="49">
        <f t="shared" si="39"/>
        <v>0</v>
      </c>
      <c r="L95" s="49">
        <f t="shared" si="40"/>
        <v>0</v>
      </c>
      <c r="M95" s="50" cm="1">
        <f t="array" ref="M95">ROUND('Investoinnit ennen 2024'!K95*(Parametrit!$B$10/Parametrit!$B$7),_xlfn.IFS('2024'!U95=100,-2,'2024'!U95=10,-1))</f>
        <v>0</v>
      </c>
      <c r="N95" s="50"/>
      <c r="O95" s="49"/>
      <c r="P95" s="49"/>
      <c r="Q95" s="52">
        <v>30</v>
      </c>
      <c r="R95" s="52">
        <v>45</v>
      </c>
      <c r="S95" s="31" t="str">
        <f t="shared" si="41"/>
        <v>OK</v>
      </c>
      <c r="U95">
        <v>10</v>
      </c>
    </row>
    <row r="96" spans="1:21" ht="15.75" thickBot="1" x14ac:dyDescent="0.3">
      <c r="A96" s="38" t="s">
        <v>93</v>
      </c>
      <c r="B96" s="60">
        <f t="shared" si="35"/>
        <v>0</v>
      </c>
      <c r="C96" s="55"/>
      <c r="D96" s="49">
        <f t="shared" si="36"/>
        <v>0</v>
      </c>
      <c r="E96" s="49">
        <f>Parametrit!$B$4-2026</f>
        <v>-2</v>
      </c>
      <c r="F96" s="55"/>
      <c r="G96" s="55"/>
      <c r="H96" s="104" t="str">
        <f>IF('Investoinnit ennen 2024'!G96&gt;0,'Investoinnit ennen 2024'!G96,"")</f>
        <v/>
      </c>
      <c r="I96" s="57">
        <f t="shared" si="37"/>
        <v>0</v>
      </c>
      <c r="J96" s="49">
        <f t="shared" si="38"/>
        <v>0</v>
      </c>
      <c r="K96" s="49">
        <f t="shared" si="39"/>
        <v>0</v>
      </c>
      <c r="L96" s="49">
        <f t="shared" si="40"/>
        <v>0</v>
      </c>
      <c r="M96" s="50" cm="1">
        <f t="array" ref="M96">ROUND('Investoinnit ennen 2024'!K96*(Parametrit!$B$10/Parametrit!$B$7),_xlfn.IFS('2024'!U96=100,-2,'2024'!U96=10,-1))</f>
        <v>0</v>
      </c>
      <c r="N96" s="50"/>
      <c r="O96" s="49"/>
      <c r="P96" s="49"/>
      <c r="Q96" s="52">
        <v>30</v>
      </c>
      <c r="R96" s="52">
        <v>45</v>
      </c>
      <c r="S96" s="31" t="str">
        <f t="shared" si="41"/>
        <v>OK</v>
      </c>
      <c r="U96">
        <v>10</v>
      </c>
    </row>
    <row r="97" spans="1:21" ht="15.75" thickBot="1" x14ac:dyDescent="0.3">
      <c r="A97" s="3" t="s">
        <v>94</v>
      </c>
      <c r="B97" s="30"/>
      <c r="C97" s="101"/>
      <c r="D97" s="32"/>
      <c r="E97" s="32"/>
      <c r="F97" s="101"/>
      <c r="G97" s="101"/>
      <c r="H97" s="105"/>
      <c r="I97" s="32"/>
      <c r="J97" s="32"/>
      <c r="K97" s="32"/>
      <c r="L97" s="32"/>
      <c r="M97" s="23"/>
      <c r="N97" s="23"/>
      <c r="O97" s="22"/>
      <c r="P97" s="22"/>
      <c r="Q97" s="23"/>
      <c r="R97" s="23"/>
      <c r="S97"/>
    </row>
    <row r="98" spans="1:21" ht="15.75" thickBot="1" x14ac:dyDescent="0.3">
      <c r="A98" s="6" t="s">
        <v>95</v>
      </c>
      <c r="B98" s="30"/>
      <c r="C98" s="101"/>
      <c r="D98" s="32"/>
      <c r="E98" s="32"/>
      <c r="F98" s="101"/>
      <c r="G98" s="101"/>
      <c r="H98" s="105"/>
      <c r="I98" s="32"/>
      <c r="J98" s="32"/>
      <c r="K98" s="32"/>
      <c r="L98" s="32"/>
      <c r="M98" s="24"/>
      <c r="N98" s="24"/>
      <c r="O98" s="22"/>
      <c r="P98" s="22"/>
      <c r="Q98" s="24"/>
      <c r="R98" s="24"/>
      <c r="S98"/>
    </row>
    <row r="99" spans="1:21" ht="15.75" thickBot="1" x14ac:dyDescent="0.3">
      <c r="A99" s="38" t="s">
        <v>96</v>
      </c>
      <c r="B99" s="60">
        <f>F99-G99</f>
        <v>0</v>
      </c>
      <c r="C99" s="55"/>
      <c r="D99" s="49">
        <f>B99*C99/100</f>
        <v>0</v>
      </c>
      <c r="E99" s="49">
        <f>Parametrit!$B$4-2026</f>
        <v>-2</v>
      </c>
      <c r="F99" s="55"/>
      <c r="G99" s="55"/>
      <c r="H99" s="104" t="str">
        <f>IF('Investoinnit ennen 2024'!G99&gt;0,'Investoinnit ennen 2024'!G99,"")</f>
        <v/>
      </c>
      <c r="I99" s="57">
        <f>IF(N99="",(D99*(M99+O99))/1000,(D99*(N99+P99))/1000)</f>
        <v>0</v>
      </c>
      <c r="J99" s="49">
        <f>IF(D99=0,0,I99*(1-E99/H99))</f>
        <v>0</v>
      </c>
      <c r="K99" s="49">
        <f>IF(I99=0,0,I99/H99)</f>
        <v>0</v>
      </c>
      <c r="L99" s="49">
        <f>IF(N99="",(F99*(C99/100)*(M99+O99))/1000,(F99*(C99/100)*(N99+P99)/1000))</f>
        <v>0</v>
      </c>
      <c r="M99" s="50" cm="1">
        <f t="array" ref="M99">ROUND('Investoinnit ennen 2024'!K99*(Parametrit!$B$10/Parametrit!$B$7),_xlfn.IFS('2024'!U99=100,-2,'2024'!U99=10,-1))</f>
        <v>0</v>
      </c>
      <c r="N99" s="50"/>
      <c r="O99" s="49"/>
      <c r="P99" s="49"/>
      <c r="Q99" s="52">
        <v>30</v>
      </c>
      <c r="R99" s="52">
        <v>45</v>
      </c>
      <c r="S99" s="31" t="str">
        <f>IF(AND(B99&gt;0,C99=""),"Ilmoita tuella rahoitettu osuus",IF(C99&gt;100,"Tuella rahoitettu osuus ei voi olla yli 100",IF(AND(B99&gt;0,H99=""),"Pitoaika puuttuu",IF(E99&gt;H99,"Keski-ikä ei voi olla suurempi kuin pitoaika",IF(AND(B99&gt;0,E99=""),"Keski-ikä puuttuu",IF(AND(B99&gt;0,OR(H99&lt;Q99,H99&gt;R99)),"Syötetty pitoaika ei ole pitoaikavälin sisällä","OK"))))))</f>
        <v>OK</v>
      </c>
      <c r="U99">
        <v>10</v>
      </c>
    </row>
    <row r="100" spans="1:21" ht="15.75" thickBot="1" x14ac:dyDescent="0.3">
      <c r="A100" s="38" t="s">
        <v>97</v>
      </c>
      <c r="B100" s="60">
        <f>F100-G100</f>
        <v>0</v>
      </c>
      <c r="C100" s="55"/>
      <c r="D100" s="49">
        <f>B100*C100/100</f>
        <v>0</v>
      </c>
      <c r="E100" s="49">
        <f>Parametrit!$B$4-2026</f>
        <v>-2</v>
      </c>
      <c r="F100" s="55"/>
      <c r="G100" s="55"/>
      <c r="H100" s="104" t="str">
        <f>IF('Investoinnit ennen 2024'!G100&gt;0,'Investoinnit ennen 2024'!G100,"")</f>
        <v/>
      </c>
      <c r="I100" s="57">
        <f>IF(N100="",(D100*(M100+O100))/1000,(D100*(N100+P100))/1000)</f>
        <v>0</v>
      </c>
      <c r="J100" s="49">
        <f>IF(D100=0,0,I100*(1-E100/H100))</f>
        <v>0</v>
      </c>
      <c r="K100" s="49">
        <f>IF(I100=0,0,I100/H100)</f>
        <v>0</v>
      </c>
      <c r="L100" s="49">
        <f>IF(N100="",(F100*(C100/100)*(M100+O100))/1000,(F100*(C100/100)*(N100+P100)/1000))</f>
        <v>0</v>
      </c>
      <c r="M100" s="50" cm="1">
        <f t="array" ref="M100">ROUND('Investoinnit ennen 2024'!K100*(Parametrit!$B$10/Parametrit!$B$7),_xlfn.IFS('2024'!U100=100,-2,'2024'!U100=10,-1))</f>
        <v>0</v>
      </c>
      <c r="N100" s="50"/>
      <c r="O100" s="49"/>
      <c r="P100" s="49"/>
      <c r="Q100" s="52">
        <v>30</v>
      </c>
      <c r="R100" s="52">
        <v>45</v>
      </c>
      <c r="S100" s="31" t="str">
        <f>IF(AND(B100&gt;0,C100=""),"Ilmoita tuella rahoitettu osuus",IF(C100&gt;100,"Tuella rahoitettu osuus ei voi olla yli 100",IF(AND(B100&gt;0,H100=""),"Pitoaika puuttuu",IF(E100&gt;H100,"Keski-ikä ei voi olla suurempi kuin pitoaika",IF(AND(B100&gt;0,E100=""),"Keski-ikä puuttuu",IF(AND(B100&gt;0,OR(H100&lt;Q100,H100&gt;R100)),"Syötetty pitoaika ei ole pitoaikavälin sisällä","OK"))))))</f>
        <v>OK</v>
      </c>
      <c r="U100">
        <v>10</v>
      </c>
    </row>
    <row r="101" spans="1:21" ht="15.75" thickBot="1" x14ac:dyDescent="0.3">
      <c r="A101" s="38" t="s">
        <v>98</v>
      </c>
      <c r="B101" s="60">
        <f>F101-G101</f>
        <v>0</v>
      </c>
      <c r="C101" s="55"/>
      <c r="D101" s="49">
        <f>B101*C101/100</f>
        <v>0</v>
      </c>
      <c r="E101" s="49">
        <f>Parametrit!$B$4-2026</f>
        <v>-2</v>
      </c>
      <c r="F101" s="55"/>
      <c r="G101" s="55"/>
      <c r="H101" s="104" t="str">
        <f>IF('Investoinnit ennen 2024'!G101&gt;0,'Investoinnit ennen 2024'!G101,"")</f>
        <v/>
      </c>
      <c r="I101" s="57">
        <f>IF(N101="",(D101*(M101+O101))/1000,(D101*(N101+P101))/1000)</f>
        <v>0</v>
      </c>
      <c r="J101" s="49">
        <f>IF(D101=0,0,I101*(1-E101/H101))</f>
        <v>0</v>
      </c>
      <c r="K101" s="49">
        <f>IF(I101=0,0,I101/H101)</f>
        <v>0</v>
      </c>
      <c r="L101" s="49">
        <f>IF(N101="",(F101*(C101/100)*(M101+O101))/1000,(F101*(C101/100)*(N101+P101)/1000))</f>
        <v>0</v>
      </c>
      <c r="M101" s="50" cm="1">
        <f t="array" ref="M101">ROUND('Investoinnit ennen 2024'!K101*(Parametrit!$B$10/Parametrit!$B$7),_xlfn.IFS('2024'!U101=100,-2,'2024'!U101=10,-1))</f>
        <v>0</v>
      </c>
      <c r="N101" s="50"/>
      <c r="O101" s="49"/>
      <c r="P101" s="49"/>
      <c r="Q101" s="52">
        <v>30</v>
      </c>
      <c r="R101" s="52">
        <v>45</v>
      </c>
      <c r="S101" s="31" t="str">
        <f>IF(AND(B101&gt;0,C101=""),"Ilmoita tuella rahoitettu osuus",IF(C101&gt;100,"Tuella rahoitettu osuus ei voi olla yli 100",IF(AND(B101&gt;0,H101=""),"Pitoaika puuttuu",IF(E101&gt;H101,"Keski-ikä ei voi olla suurempi kuin pitoaika",IF(AND(B101&gt;0,E101=""),"Keski-ikä puuttuu",IF(AND(B101&gt;0,OR(H101&lt;Q101,H101&gt;R101)),"Syötetty pitoaika ei ole pitoaikavälin sisällä","OK"))))))</f>
        <v>OK</v>
      </c>
      <c r="U101">
        <v>10</v>
      </c>
    </row>
    <row r="102" spans="1:21" ht="15.75" thickBot="1" x14ac:dyDescent="0.3">
      <c r="A102" s="38" t="s">
        <v>99</v>
      </c>
      <c r="B102" s="60">
        <f>F102-G102</f>
        <v>0</v>
      </c>
      <c r="C102" s="55"/>
      <c r="D102" s="49">
        <f>B102*C102/100</f>
        <v>0</v>
      </c>
      <c r="E102" s="49">
        <f>Parametrit!$B$4-2026</f>
        <v>-2</v>
      </c>
      <c r="F102" s="55"/>
      <c r="G102" s="55"/>
      <c r="H102" s="104" t="str">
        <f>IF('Investoinnit ennen 2024'!G102&gt;0,'Investoinnit ennen 2024'!G102,"")</f>
        <v/>
      </c>
      <c r="I102" s="57">
        <f>IF(N102="",(D102*(M102+O102))/1000,(D102*(N102+P102))/1000)</f>
        <v>0</v>
      </c>
      <c r="J102" s="49">
        <f>IF(D102=0,0,I102*(1-E102/H102))</f>
        <v>0</v>
      </c>
      <c r="K102" s="49">
        <f>IF(I102=0,0,I102/H102)</f>
        <v>0</v>
      </c>
      <c r="L102" s="49">
        <f>IF(N102="",(F102*(C102/100)*(M102+O102))/1000,(F102*(C102/100)*(N102+P102)/1000))</f>
        <v>0</v>
      </c>
      <c r="M102" s="50" cm="1">
        <f t="array" ref="M102">ROUND('Investoinnit ennen 2024'!K102*(Parametrit!$B$10/Parametrit!$B$7),_xlfn.IFS('2024'!U102=100,-2,'2024'!U102=10,-1))</f>
        <v>0</v>
      </c>
      <c r="N102" s="50"/>
      <c r="O102" s="49"/>
      <c r="P102" s="49"/>
      <c r="Q102" s="52">
        <v>30</v>
      </c>
      <c r="R102" s="52">
        <v>45</v>
      </c>
      <c r="S102" s="31" t="str">
        <f>IF(AND(B102&gt;0,C102=""),"Ilmoita tuella rahoitettu osuus",IF(C102&gt;100,"Tuella rahoitettu osuus ei voi olla yli 100",IF(AND(B102&gt;0,H102=""),"Pitoaika puuttuu",IF(E102&gt;H102,"Keski-ikä ei voi olla suurempi kuin pitoaika",IF(AND(B102&gt;0,E102=""),"Keski-ikä puuttuu",IF(AND(B102&gt;0,OR(H102&lt;Q102,H102&gt;R102)),"Syötetty pitoaika ei ole pitoaikavälin sisällä","OK"))))))</f>
        <v>OK</v>
      </c>
      <c r="U102">
        <v>10</v>
      </c>
    </row>
    <row r="103" spans="1:21" ht="15.75" thickBot="1" x14ac:dyDescent="0.3">
      <c r="A103" s="38" t="s">
        <v>100</v>
      </c>
      <c r="B103" s="60">
        <f>F103-G103</f>
        <v>0</v>
      </c>
      <c r="C103" s="55"/>
      <c r="D103" s="49">
        <f>B103*C103/100</f>
        <v>0</v>
      </c>
      <c r="E103" s="49">
        <f>Parametrit!$B$4-2026</f>
        <v>-2</v>
      </c>
      <c r="F103" s="55"/>
      <c r="G103" s="55"/>
      <c r="H103" s="104" t="str">
        <f>IF('Investoinnit ennen 2024'!G103&gt;0,'Investoinnit ennen 2024'!G103,"")</f>
        <v/>
      </c>
      <c r="I103" s="57">
        <f>IF(N103="",(D103*(M103+O103))/1000,(D103*(N103+P103))/1000)</f>
        <v>0</v>
      </c>
      <c r="J103" s="49">
        <f>IF(D103=0,0,I103*(1-E103/H103))</f>
        <v>0</v>
      </c>
      <c r="K103" s="49">
        <f>IF(I103=0,0,I103/H103)</f>
        <v>0</v>
      </c>
      <c r="L103" s="49">
        <f>IF(N103="",(F103*(C103/100)*(M103+O103))/1000,(F103*(C103/100)*(N103+P103)/1000))</f>
        <v>0</v>
      </c>
      <c r="M103" s="50" cm="1">
        <f t="array" ref="M103">ROUND('Investoinnit ennen 2024'!K103*(Parametrit!$B$10/Parametrit!$B$7),_xlfn.IFS('2024'!U103=100,-2,'2024'!U103=10,-1))</f>
        <v>0</v>
      </c>
      <c r="N103" s="50"/>
      <c r="O103" s="49"/>
      <c r="P103" s="49"/>
      <c r="Q103" s="52">
        <v>30</v>
      </c>
      <c r="R103" s="52">
        <v>45</v>
      </c>
      <c r="S103" s="31" t="str">
        <f>IF(AND(B103&gt;0,C103=""),"Ilmoita tuella rahoitettu osuus",IF(C103&gt;100,"Tuella rahoitettu osuus ei voi olla yli 100",IF(AND(B103&gt;0,H103=""),"Pitoaika puuttuu",IF(E103&gt;H103,"Keski-ikä ei voi olla suurempi kuin pitoaika",IF(AND(B103&gt;0,E103=""),"Keski-ikä puuttuu",IF(AND(B103&gt;0,OR(H103&lt;Q103,H103&gt;R103)),"Syötetty pitoaika ei ole pitoaikavälin sisällä","OK"))))))</f>
        <v>OK</v>
      </c>
      <c r="U103">
        <v>10</v>
      </c>
    </row>
    <row r="104" spans="1:21" ht="15.75" thickBot="1" x14ac:dyDescent="0.3">
      <c r="A104" s="6" t="s">
        <v>101</v>
      </c>
      <c r="B104" s="30"/>
      <c r="C104" s="101"/>
      <c r="D104" s="32"/>
      <c r="E104" s="32"/>
      <c r="F104" s="101"/>
      <c r="G104" s="101"/>
      <c r="H104" s="105"/>
      <c r="I104" s="32"/>
      <c r="J104" s="32"/>
      <c r="K104" s="32"/>
      <c r="L104" s="32"/>
      <c r="M104" s="24"/>
      <c r="N104" s="24"/>
      <c r="O104" s="22"/>
      <c r="P104" s="22"/>
      <c r="Q104" s="24"/>
      <c r="R104" s="24"/>
      <c r="S104"/>
    </row>
    <row r="105" spans="1:21" ht="15.75" thickBot="1" x14ac:dyDescent="0.3">
      <c r="A105" s="38" t="s">
        <v>96</v>
      </c>
      <c r="B105" s="60">
        <f t="shared" ref="B105:B110" si="42">F105-G105</f>
        <v>0</v>
      </c>
      <c r="C105" s="55"/>
      <c r="D105" s="49">
        <f t="shared" ref="D105:D110" si="43">B105*C105/100</f>
        <v>0</v>
      </c>
      <c r="E105" s="49">
        <f>Parametrit!$B$4-2026</f>
        <v>-2</v>
      </c>
      <c r="F105" s="55"/>
      <c r="G105" s="55"/>
      <c r="H105" s="104" t="str">
        <f>IF('Investoinnit ennen 2024'!G105&gt;0,'Investoinnit ennen 2024'!G105,"")</f>
        <v/>
      </c>
      <c r="I105" s="57">
        <f t="shared" ref="I105:I110" si="44">IF(N105="",(D105*(M105+O105))/1000,(D105*(N105+P105))/1000)</f>
        <v>0</v>
      </c>
      <c r="J105" s="49">
        <f t="shared" ref="J105:J110" si="45">IF(D105=0,0,I105*(1-E105/H105))</f>
        <v>0</v>
      </c>
      <c r="K105" s="49">
        <f t="shared" ref="K105:K110" si="46">IF(I105=0,0,I105/H105)</f>
        <v>0</v>
      </c>
      <c r="L105" s="49">
        <f t="shared" ref="L105:L110" si="47">IF(N105="",(F105*(C105/100)*(M105+O105))/1000,(F105*(C105/100)*(N105+P105)/1000))</f>
        <v>0</v>
      </c>
      <c r="M105" s="50" cm="1">
        <f t="array" ref="M105">ROUND('Investoinnit ennen 2024'!K105*(Parametrit!$B$10/Parametrit!$B$7),_xlfn.IFS('2024'!U105=100,-2,'2024'!U105=10,-1))</f>
        <v>0</v>
      </c>
      <c r="N105" s="50"/>
      <c r="O105" s="49"/>
      <c r="P105" s="49"/>
      <c r="Q105" s="52">
        <v>30</v>
      </c>
      <c r="R105" s="52">
        <v>45</v>
      </c>
      <c r="S105" s="31" t="str">
        <f t="shared" ref="S105:S110" si="48">IF(AND(B105&gt;0,C105=""),"Ilmoita tuella rahoitettu osuus",IF(C105&gt;100,"Tuella rahoitettu osuus ei voi olla yli 100",IF(AND(B105&gt;0,H105=""),"Pitoaika puuttuu",IF(E105&gt;H105,"Keski-ikä ei voi olla suurempi kuin pitoaika",IF(AND(B105&gt;0,E105=""),"Keski-ikä puuttuu",IF(AND(B105&gt;0,OR(H105&lt;Q105,H105&gt;R105)),"Syötetty pitoaika ei ole pitoaikavälin sisällä","OK"))))))</f>
        <v>OK</v>
      </c>
      <c r="U105">
        <v>10</v>
      </c>
    </row>
    <row r="106" spans="1:21" ht="15.75" thickBot="1" x14ac:dyDescent="0.3">
      <c r="A106" s="38" t="s">
        <v>97</v>
      </c>
      <c r="B106" s="60">
        <f t="shared" si="42"/>
        <v>0</v>
      </c>
      <c r="C106" s="55"/>
      <c r="D106" s="49">
        <f t="shared" si="43"/>
        <v>0</v>
      </c>
      <c r="E106" s="49">
        <f>Parametrit!$B$4-2026</f>
        <v>-2</v>
      </c>
      <c r="F106" s="55"/>
      <c r="G106" s="55"/>
      <c r="H106" s="104" t="str">
        <f>IF('Investoinnit ennen 2024'!G106&gt;0,'Investoinnit ennen 2024'!G106,"")</f>
        <v/>
      </c>
      <c r="I106" s="57">
        <f t="shared" si="44"/>
        <v>0</v>
      </c>
      <c r="J106" s="49">
        <f t="shared" si="45"/>
        <v>0</v>
      </c>
      <c r="K106" s="49">
        <f t="shared" si="46"/>
        <v>0</v>
      </c>
      <c r="L106" s="49">
        <f t="shared" si="47"/>
        <v>0</v>
      </c>
      <c r="M106" s="50" cm="1">
        <f t="array" ref="M106">ROUND('Investoinnit ennen 2024'!K106*(Parametrit!$B$10/Parametrit!$B$7),_xlfn.IFS('2024'!U106=100,-2,'2024'!U106=10,-1))</f>
        <v>0</v>
      </c>
      <c r="N106" s="50"/>
      <c r="O106" s="49"/>
      <c r="P106" s="49"/>
      <c r="Q106" s="52">
        <v>30</v>
      </c>
      <c r="R106" s="52">
        <v>45</v>
      </c>
      <c r="S106" s="31" t="str">
        <f t="shared" si="48"/>
        <v>OK</v>
      </c>
      <c r="U106">
        <v>10</v>
      </c>
    </row>
    <row r="107" spans="1:21" ht="15.75" thickBot="1" x14ac:dyDescent="0.3">
      <c r="A107" s="38" t="s">
        <v>98</v>
      </c>
      <c r="B107" s="60">
        <f t="shared" si="42"/>
        <v>0</v>
      </c>
      <c r="C107" s="55"/>
      <c r="D107" s="49">
        <f t="shared" si="43"/>
        <v>0</v>
      </c>
      <c r="E107" s="49">
        <f>Parametrit!$B$4-2026</f>
        <v>-2</v>
      </c>
      <c r="F107" s="55"/>
      <c r="G107" s="55"/>
      <c r="H107" s="104" t="str">
        <f>IF('Investoinnit ennen 2024'!G107&gt;0,'Investoinnit ennen 2024'!G107,"")</f>
        <v/>
      </c>
      <c r="I107" s="57">
        <f t="shared" si="44"/>
        <v>0</v>
      </c>
      <c r="J107" s="49">
        <f t="shared" si="45"/>
        <v>0</v>
      </c>
      <c r="K107" s="49">
        <f t="shared" si="46"/>
        <v>0</v>
      </c>
      <c r="L107" s="49">
        <f t="shared" si="47"/>
        <v>0</v>
      </c>
      <c r="M107" s="50" cm="1">
        <f t="array" ref="M107">ROUND('Investoinnit ennen 2024'!K107*(Parametrit!$B$10/Parametrit!$B$7),_xlfn.IFS('2024'!U107=100,-2,'2024'!U107=10,-1))</f>
        <v>0</v>
      </c>
      <c r="N107" s="50"/>
      <c r="O107" s="49"/>
      <c r="P107" s="49"/>
      <c r="Q107" s="52">
        <v>30</v>
      </c>
      <c r="R107" s="52">
        <v>45</v>
      </c>
      <c r="S107" s="31" t="str">
        <f t="shared" si="48"/>
        <v>OK</v>
      </c>
      <c r="U107">
        <v>10</v>
      </c>
    </row>
    <row r="108" spans="1:21" ht="15.75" thickBot="1" x14ac:dyDescent="0.3">
      <c r="A108" s="38" t="s">
        <v>99</v>
      </c>
      <c r="B108" s="60">
        <f t="shared" si="42"/>
        <v>0</v>
      </c>
      <c r="C108" s="55"/>
      <c r="D108" s="49">
        <f t="shared" si="43"/>
        <v>0</v>
      </c>
      <c r="E108" s="49">
        <f>Parametrit!$B$4-2026</f>
        <v>-2</v>
      </c>
      <c r="F108" s="55"/>
      <c r="G108" s="55"/>
      <c r="H108" s="104" t="str">
        <f>IF('Investoinnit ennen 2024'!G108&gt;0,'Investoinnit ennen 2024'!G108,"")</f>
        <v/>
      </c>
      <c r="I108" s="57">
        <f t="shared" si="44"/>
        <v>0</v>
      </c>
      <c r="J108" s="49">
        <f t="shared" si="45"/>
        <v>0</v>
      </c>
      <c r="K108" s="49">
        <f t="shared" si="46"/>
        <v>0</v>
      </c>
      <c r="L108" s="49">
        <f t="shared" si="47"/>
        <v>0</v>
      </c>
      <c r="M108" s="50" cm="1">
        <f t="array" ref="M108">ROUND('Investoinnit ennen 2024'!K108*(Parametrit!$B$10/Parametrit!$B$7),_xlfn.IFS('2024'!U108=100,-2,'2024'!U108=10,-1))</f>
        <v>0</v>
      </c>
      <c r="N108" s="50"/>
      <c r="O108" s="49"/>
      <c r="P108" s="49"/>
      <c r="Q108" s="52">
        <v>30</v>
      </c>
      <c r="R108" s="52">
        <v>45</v>
      </c>
      <c r="S108" s="31" t="str">
        <f t="shared" si="48"/>
        <v>OK</v>
      </c>
      <c r="U108">
        <v>10</v>
      </c>
    </row>
    <row r="109" spans="1:21" ht="15.75" thickBot="1" x14ac:dyDescent="0.3">
      <c r="A109" s="38" t="s">
        <v>102</v>
      </c>
      <c r="B109" s="60">
        <f t="shared" si="42"/>
        <v>0</v>
      </c>
      <c r="C109" s="55"/>
      <c r="D109" s="49">
        <f t="shared" si="43"/>
        <v>0</v>
      </c>
      <c r="E109" s="49">
        <f>Parametrit!$B$4-2026</f>
        <v>-2</v>
      </c>
      <c r="F109" s="55"/>
      <c r="G109" s="55"/>
      <c r="H109" s="104" t="str">
        <f>IF('Investoinnit ennen 2024'!G109&gt;0,'Investoinnit ennen 2024'!G109,"")</f>
        <v/>
      </c>
      <c r="I109" s="57">
        <f t="shared" si="44"/>
        <v>0</v>
      </c>
      <c r="J109" s="49">
        <f t="shared" si="45"/>
        <v>0</v>
      </c>
      <c r="K109" s="49">
        <f t="shared" si="46"/>
        <v>0</v>
      </c>
      <c r="L109" s="49">
        <f t="shared" si="47"/>
        <v>0</v>
      </c>
      <c r="M109" s="50" cm="1">
        <f t="array" ref="M109">ROUND('Investoinnit ennen 2024'!K109*(Parametrit!$B$10/Parametrit!$B$7),_xlfn.IFS('2024'!U109=100,-2,'2024'!U109=10,-1))</f>
        <v>0</v>
      </c>
      <c r="N109" s="50"/>
      <c r="O109" s="49"/>
      <c r="P109" s="49"/>
      <c r="Q109" s="52">
        <v>30</v>
      </c>
      <c r="R109" s="52">
        <v>45</v>
      </c>
      <c r="S109" s="31" t="str">
        <f t="shared" si="48"/>
        <v>OK</v>
      </c>
      <c r="U109">
        <v>10</v>
      </c>
    </row>
    <row r="110" spans="1:21" ht="15.75" thickBot="1" x14ac:dyDescent="0.3">
      <c r="A110" s="38" t="s">
        <v>103</v>
      </c>
      <c r="B110" s="60">
        <f t="shared" si="42"/>
        <v>0</v>
      </c>
      <c r="C110" s="55"/>
      <c r="D110" s="49">
        <f t="shared" si="43"/>
        <v>0</v>
      </c>
      <c r="E110" s="49">
        <f>Parametrit!$B$4-2026</f>
        <v>-2</v>
      </c>
      <c r="F110" s="55"/>
      <c r="G110" s="55"/>
      <c r="H110" s="104" t="str">
        <f>IF('Investoinnit ennen 2024'!G110&gt;0,'Investoinnit ennen 2024'!G110,"")</f>
        <v/>
      </c>
      <c r="I110" s="57">
        <f t="shared" si="44"/>
        <v>0</v>
      </c>
      <c r="J110" s="49">
        <f t="shared" si="45"/>
        <v>0</v>
      </c>
      <c r="K110" s="49">
        <f t="shared" si="46"/>
        <v>0</v>
      </c>
      <c r="L110" s="49">
        <f t="shared" si="47"/>
        <v>0</v>
      </c>
      <c r="M110" s="50" cm="1">
        <f t="array" ref="M110">ROUND('Investoinnit ennen 2024'!K110*(Parametrit!$B$10/Parametrit!$B$7),_xlfn.IFS('2024'!U110=100,-2,'2024'!U110=10,-1))</f>
        <v>0</v>
      </c>
      <c r="N110" s="50"/>
      <c r="O110" s="49"/>
      <c r="P110" s="49"/>
      <c r="Q110" s="52">
        <v>30</v>
      </c>
      <c r="R110" s="52">
        <v>45</v>
      </c>
      <c r="S110" s="31" t="str">
        <f t="shared" si="48"/>
        <v>OK</v>
      </c>
      <c r="U110">
        <v>10</v>
      </c>
    </row>
    <row r="111" spans="1:21" ht="15.75" thickBot="1" x14ac:dyDescent="0.3">
      <c r="A111" s="6" t="s">
        <v>104</v>
      </c>
      <c r="B111" s="30"/>
      <c r="C111" s="101"/>
      <c r="D111" s="32"/>
      <c r="E111" s="32"/>
      <c r="F111" s="101"/>
      <c r="G111" s="101"/>
      <c r="H111" s="105"/>
      <c r="M111" s="24"/>
      <c r="N111" s="24"/>
      <c r="O111" s="22"/>
      <c r="P111" s="22"/>
      <c r="Q111" s="24"/>
      <c r="R111" s="24"/>
      <c r="S111"/>
    </row>
    <row r="112" spans="1:21" ht="15.75" thickBot="1" x14ac:dyDescent="0.3">
      <c r="A112" s="38" t="s">
        <v>105</v>
      </c>
      <c r="B112" s="60">
        <f t="shared" ref="B112:B117" si="49">F112-G112</f>
        <v>0</v>
      </c>
      <c r="C112" s="55"/>
      <c r="D112" s="49">
        <f t="shared" ref="D112:D117" si="50">B112*C112/100</f>
        <v>0</v>
      </c>
      <c r="E112" s="49">
        <f>Parametrit!$B$4-2026</f>
        <v>-2</v>
      </c>
      <c r="F112" s="55"/>
      <c r="G112" s="55"/>
      <c r="H112" s="104" t="str">
        <f>IF('Investoinnit ennen 2024'!G112&gt;0,'Investoinnit ennen 2024'!G112,"")</f>
        <v/>
      </c>
      <c r="I112" s="57">
        <f t="shared" ref="I112:I117" si="51">IF(N112="",(D112*(M112+O112))/1000,(D112*(N112+P112))/1000)</f>
        <v>0</v>
      </c>
      <c r="J112" s="49">
        <f t="shared" ref="J112:J117" si="52">IF(D112=0,0,I112*(1-E112/H112))</f>
        <v>0</v>
      </c>
      <c r="K112" s="49">
        <f t="shared" ref="K112:K117" si="53">IF(I112=0,0,I112/H112)</f>
        <v>0</v>
      </c>
      <c r="L112" s="49">
        <f t="shared" ref="L112:L117" si="54">IF(N112="",(F112*(C112/100)*(M112+O112))/1000,(F112*(C112/100)*(N112+P112)/1000))</f>
        <v>0</v>
      </c>
      <c r="M112" s="50" cm="1">
        <f t="array" ref="M112">ROUND('Investoinnit ennen 2024'!K112*(Parametrit!$B$10/Parametrit!$B$7),_xlfn.IFS('2024'!U112=100,-2,'2024'!U112=10,-1))</f>
        <v>0</v>
      </c>
      <c r="N112" s="50"/>
      <c r="O112" s="49"/>
      <c r="P112" s="49"/>
      <c r="Q112" s="52">
        <v>30</v>
      </c>
      <c r="R112" s="52">
        <v>45</v>
      </c>
      <c r="S112" s="31" t="str">
        <f t="shared" ref="S112:S117" si="55">IF(AND(B112&gt;0,C112=""),"Ilmoita tuella rahoitettu osuus",IF(C112&gt;100,"Tuella rahoitettu osuus ei voi olla yli 100",IF(AND(B112&gt;0,H112=""),"Pitoaika puuttuu",IF(E112&gt;H112,"Keski-ikä ei voi olla suurempi kuin pitoaika",IF(AND(B112&gt;0,E112=""),"Keski-ikä puuttuu",IF(AND(B112&gt;0,OR(H112&lt;Q112,H112&gt;R112)),"Syötetty pitoaika ei ole pitoaikavälin sisällä","OK"))))))</f>
        <v>OK</v>
      </c>
      <c r="U112">
        <v>10</v>
      </c>
    </row>
    <row r="113" spans="1:21" ht="15.75" thickBot="1" x14ac:dyDescent="0.3">
      <c r="A113" s="38" t="s">
        <v>106</v>
      </c>
      <c r="B113" s="60">
        <f t="shared" si="49"/>
        <v>0</v>
      </c>
      <c r="C113" s="55"/>
      <c r="D113" s="49">
        <f t="shared" si="50"/>
        <v>0</v>
      </c>
      <c r="E113" s="49">
        <f>Parametrit!$B$4-2026</f>
        <v>-2</v>
      </c>
      <c r="F113" s="55"/>
      <c r="G113" s="55"/>
      <c r="H113" s="104" t="str">
        <f>IF('Investoinnit ennen 2024'!G113&gt;0,'Investoinnit ennen 2024'!G113,"")</f>
        <v/>
      </c>
      <c r="I113" s="57">
        <f t="shared" si="51"/>
        <v>0</v>
      </c>
      <c r="J113" s="49">
        <f t="shared" si="52"/>
        <v>0</v>
      </c>
      <c r="K113" s="49">
        <f t="shared" si="53"/>
        <v>0</v>
      </c>
      <c r="L113" s="49">
        <f t="shared" si="54"/>
        <v>0</v>
      </c>
      <c r="M113" s="50" cm="1">
        <f t="array" ref="M113">ROUND('Investoinnit ennen 2024'!K113*(Parametrit!$B$10/Parametrit!$B$7),_xlfn.IFS('2024'!U113=100,-2,'2024'!U113=10,-1))</f>
        <v>0</v>
      </c>
      <c r="N113" s="50"/>
      <c r="O113" s="49"/>
      <c r="P113" s="49"/>
      <c r="Q113" s="52">
        <v>30</v>
      </c>
      <c r="R113" s="52">
        <v>45</v>
      </c>
      <c r="S113" s="31" t="str">
        <f t="shared" si="55"/>
        <v>OK</v>
      </c>
      <c r="U113">
        <v>10</v>
      </c>
    </row>
    <row r="114" spans="1:21" ht="15.75" thickBot="1" x14ac:dyDescent="0.3">
      <c r="A114" s="38" t="s">
        <v>107</v>
      </c>
      <c r="B114" s="60">
        <f t="shared" si="49"/>
        <v>0</v>
      </c>
      <c r="C114" s="55"/>
      <c r="D114" s="49">
        <f t="shared" si="50"/>
        <v>0</v>
      </c>
      <c r="E114" s="49">
        <f>Parametrit!$B$4-2026</f>
        <v>-2</v>
      </c>
      <c r="F114" s="55"/>
      <c r="G114" s="55"/>
      <c r="H114" s="104" t="str">
        <f>IF('Investoinnit ennen 2024'!G114&gt;0,'Investoinnit ennen 2024'!G114,"")</f>
        <v/>
      </c>
      <c r="I114" s="57">
        <f t="shared" si="51"/>
        <v>0</v>
      </c>
      <c r="J114" s="49">
        <f t="shared" si="52"/>
        <v>0</v>
      </c>
      <c r="K114" s="49">
        <f t="shared" si="53"/>
        <v>0</v>
      </c>
      <c r="L114" s="49">
        <f t="shared" si="54"/>
        <v>0</v>
      </c>
      <c r="M114" s="50" cm="1">
        <f t="array" ref="M114">ROUND('Investoinnit ennen 2024'!K114*(Parametrit!$B$10/Parametrit!$B$7),_xlfn.IFS('2024'!U114=100,-2,'2024'!U114=10,-1))</f>
        <v>0</v>
      </c>
      <c r="N114" s="50"/>
      <c r="O114" s="49"/>
      <c r="P114" s="49"/>
      <c r="Q114" s="52">
        <v>30</v>
      </c>
      <c r="R114" s="52">
        <v>45</v>
      </c>
      <c r="S114" s="31" t="str">
        <f t="shared" si="55"/>
        <v>OK</v>
      </c>
      <c r="U114">
        <v>10</v>
      </c>
    </row>
    <row r="115" spans="1:21" ht="15.75" thickBot="1" x14ac:dyDescent="0.3">
      <c r="A115" s="38" t="s">
        <v>108</v>
      </c>
      <c r="B115" s="60">
        <f t="shared" si="49"/>
        <v>0</v>
      </c>
      <c r="C115" s="55"/>
      <c r="D115" s="49">
        <f t="shared" si="50"/>
        <v>0</v>
      </c>
      <c r="E115" s="49">
        <f>Parametrit!$B$4-2026</f>
        <v>-2</v>
      </c>
      <c r="F115" s="55"/>
      <c r="G115" s="55"/>
      <c r="H115" s="104" t="str">
        <f>IF('Investoinnit ennen 2024'!G115&gt;0,'Investoinnit ennen 2024'!G115,"")</f>
        <v/>
      </c>
      <c r="I115" s="57">
        <f t="shared" si="51"/>
        <v>0</v>
      </c>
      <c r="J115" s="49">
        <f t="shared" si="52"/>
        <v>0</v>
      </c>
      <c r="K115" s="49">
        <f t="shared" si="53"/>
        <v>0</v>
      </c>
      <c r="L115" s="49">
        <f t="shared" si="54"/>
        <v>0</v>
      </c>
      <c r="M115" s="50" cm="1">
        <f t="array" ref="M115">ROUND('Investoinnit ennen 2024'!K115*(Parametrit!$B$10/Parametrit!$B$7),_xlfn.IFS('2024'!U115=100,-2,'2024'!U115=10,-1))</f>
        <v>0</v>
      </c>
      <c r="N115" s="50"/>
      <c r="O115" s="49"/>
      <c r="P115" s="49"/>
      <c r="Q115" s="52">
        <v>30</v>
      </c>
      <c r="R115" s="52">
        <v>45</v>
      </c>
      <c r="S115" s="31" t="str">
        <f t="shared" si="55"/>
        <v>OK</v>
      </c>
      <c r="U115">
        <v>10</v>
      </c>
    </row>
    <row r="116" spans="1:21" ht="15.75" thickBot="1" x14ac:dyDescent="0.3">
      <c r="A116" s="38" t="s">
        <v>109</v>
      </c>
      <c r="B116" s="60">
        <f t="shared" si="49"/>
        <v>0</v>
      </c>
      <c r="C116" s="55"/>
      <c r="D116" s="49">
        <f t="shared" si="50"/>
        <v>0</v>
      </c>
      <c r="E116" s="49">
        <f>Parametrit!$B$4-2026</f>
        <v>-2</v>
      </c>
      <c r="F116" s="55"/>
      <c r="G116" s="55"/>
      <c r="H116" s="104" t="str">
        <f>IF('Investoinnit ennen 2024'!G116&gt;0,'Investoinnit ennen 2024'!G116,"")</f>
        <v/>
      </c>
      <c r="I116" s="57">
        <f t="shared" si="51"/>
        <v>0</v>
      </c>
      <c r="J116" s="49">
        <f t="shared" si="52"/>
        <v>0</v>
      </c>
      <c r="K116" s="49">
        <f t="shared" si="53"/>
        <v>0</v>
      </c>
      <c r="L116" s="49">
        <f t="shared" si="54"/>
        <v>0</v>
      </c>
      <c r="M116" s="50" cm="1">
        <f t="array" ref="M116">ROUND('Investoinnit ennen 2024'!K116*(Parametrit!$B$10/Parametrit!$B$7),_xlfn.IFS('2024'!U116=100,-2,'2024'!U116=10,-1))</f>
        <v>0</v>
      </c>
      <c r="N116" s="50"/>
      <c r="O116" s="49"/>
      <c r="P116" s="49"/>
      <c r="Q116" s="52">
        <v>30</v>
      </c>
      <c r="R116" s="52">
        <v>45</v>
      </c>
      <c r="S116" s="31" t="str">
        <f t="shared" si="55"/>
        <v>OK</v>
      </c>
      <c r="U116">
        <v>10</v>
      </c>
    </row>
    <row r="117" spans="1:21" ht="15.75" thickBot="1" x14ac:dyDescent="0.3">
      <c r="A117" s="38" t="s">
        <v>110</v>
      </c>
      <c r="B117" s="60">
        <f t="shared" si="49"/>
        <v>0</v>
      </c>
      <c r="C117" s="55"/>
      <c r="D117" s="49">
        <f t="shared" si="50"/>
        <v>0</v>
      </c>
      <c r="E117" s="49">
        <f>Parametrit!$B$4-2026</f>
        <v>-2</v>
      </c>
      <c r="F117" s="55"/>
      <c r="G117" s="55"/>
      <c r="H117" s="104" t="str">
        <f>IF('Investoinnit ennen 2024'!G117&gt;0,'Investoinnit ennen 2024'!G117,"")</f>
        <v/>
      </c>
      <c r="I117" s="57">
        <f t="shared" si="51"/>
        <v>0</v>
      </c>
      <c r="J117" s="49">
        <f t="shared" si="52"/>
        <v>0</v>
      </c>
      <c r="K117" s="49">
        <f t="shared" si="53"/>
        <v>0</v>
      </c>
      <c r="L117" s="49">
        <f t="shared" si="54"/>
        <v>0</v>
      </c>
      <c r="M117" s="50" cm="1">
        <f t="array" ref="M117">ROUND('Investoinnit ennen 2024'!K117*(Parametrit!$B$10/Parametrit!$B$7),_xlfn.IFS('2024'!U117=100,-2,'2024'!U117=10,-1))</f>
        <v>0</v>
      </c>
      <c r="N117" s="50"/>
      <c r="O117" s="49"/>
      <c r="P117" s="49"/>
      <c r="Q117" s="52">
        <v>30</v>
      </c>
      <c r="R117" s="52">
        <v>45</v>
      </c>
      <c r="S117" s="31" t="str">
        <f t="shared" si="55"/>
        <v>OK</v>
      </c>
      <c r="U117">
        <v>10</v>
      </c>
    </row>
    <row r="118" spans="1:21" ht="15.75" thickBot="1" x14ac:dyDescent="0.3">
      <c r="A118" s="6" t="s">
        <v>111</v>
      </c>
      <c r="B118" s="30"/>
      <c r="C118" s="101"/>
      <c r="D118" s="32"/>
      <c r="E118" s="32"/>
      <c r="F118" s="101"/>
      <c r="G118" s="101"/>
      <c r="H118" s="105"/>
      <c r="M118" s="24"/>
      <c r="N118" s="24"/>
      <c r="O118" s="22"/>
      <c r="P118" s="22"/>
      <c r="Q118" s="24"/>
      <c r="R118" s="24"/>
      <c r="S118"/>
    </row>
    <row r="119" spans="1:21" ht="15.75" thickBot="1" x14ac:dyDescent="0.3">
      <c r="A119" s="38" t="s">
        <v>105</v>
      </c>
      <c r="B119" s="60">
        <f t="shared" ref="B119:B124" si="56">F119-G119</f>
        <v>0</v>
      </c>
      <c r="C119" s="55"/>
      <c r="D119" s="49">
        <f t="shared" ref="D119:D124" si="57">B119*C119/100</f>
        <v>0</v>
      </c>
      <c r="E119" s="49">
        <f>Parametrit!$B$4-2026</f>
        <v>-2</v>
      </c>
      <c r="F119" s="55"/>
      <c r="G119" s="55"/>
      <c r="H119" s="104" t="str">
        <f>IF('Investoinnit ennen 2024'!G119&gt;0,'Investoinnit ennen 2024'!G119,"")</f>
        <v/>
      </c>
      <c r="I119" s="57">
        <f t="shared" ref="I119:I124" si="58">IF(N119="",(D119*(M119+O119))/1000,(D119*(N119+P119))/1000)</f>
        <v>0</v>
      </c>
      <c r="J119" s="49">
        <f t="shared" ref="J119:J124" si="59">IF(D119=0,0,I119*(1-E119/H119))</f>
        <v>0</v>
      </c>
      <c r="K119" s="49">
        <f t="shared" ref="K119:K124" si="60">IF(I119=0,0,I119/H119)</f>
        <v>0</v>
      </c>
      <c r="L119" s="49">
        <f t="shared" ref="L119:L124" si="61">IF(N119="",(F119*(C119/100)*(M119+O119))/1000,(F119*(C119/100)*(N119+P119)/1000))</f>
        <v>0</v>
      </c>
      <c r="M119" s="50" cm="1">
        <f t="array" ref="M119">ROUND('Investoinnit ennen 2024'!K119*(Parametrit!$B$10/Parametrit!$B$7),_xlfn.IFS('2024'!U119=100,-2,'2024'!U119=10,-1))</f>
        <v>0</v>
      </c>
      <c r="N119" s="50"/>
      <c r="O119" s="49"/>
      <c r="P119" s="49"/>
      <c r="Q119" s="52">
        <v>30</v>
      </c>
      <c r="R119" s="52">
        <v>45</v>
      </c>
      <c r="S119" s="31" t="str">
        <f t="shared" ref="S119:S124" si="62">IF(AND(B119&gt;0,C119=""),"Ilmoita tuella rahoitettu osuus",IF(C119&gt;100,"Tuella rahoitettu osuus ei voi olla yli 100",IF(AND(B119&gt;0,H119=""),"Pitoaika puuttuu",IF(E119&gt;H119,"Keski-ikä ei voi olla suurempi kuin pitoaika",IF(AND(B119&gt;0,E119=""),"Keski-ikä puuttuu",IF(AND(B119&gt;0,OR(H119&lt;Q119,H119&gt;R119)),"Syötetty pitoaika ei ole pitoaikavälin sisällä","OK"))))))</f>
        <v>OK</v>
      </c>
      <c r="U119">
        <v>10</v>
      </c>
    </row>
    <row r="120" spans="1:21" ht="15.75" thickBot="1" x14ac:dyDescent="0.3">
      <c r="A120" s="38" t="s">
        <v>106</v>
      </c>
      <c r="B120" s="60">
        <f t="shared" si="56"/>
        <v>0</v>
      </c>
      <c r="C120" s="55"/>
      <c r="D120" s="49">
        <f t="shared" si="57"/>
        <v>0</v>
      </c>
      <c r="E120" s="49">
        <f>Parametrit!$B$4-2026</f>
        <v>-2</v>
      </c>
      <c r="F120" s="55"/>
      <c r="G120" s="55"/>
      <c r="H120" s="104" t="str">
        <f>IF('Investoinnit ennen 2024'!G120&gt;0,'Investoinnit ennen 2024'!G120,"")</f>
        <v/>
      </c>
      <c r="I120" s="57">
        <f t="shared" si="58"/>
        <v>0</v>
      </c>
      <c r="J120" s="49">
        <f t="shared" si="59"/>
        <v>0</v>
      </c>
      <c r="K120" s="49">
        <f t="shared" si="60"/>
        <v>0</v>
      </c>
      <c r="L120" s="49">
        <f t="shared" si="61"/>
        <v>0</v>
      </c>
      <c r="M120" s="50" cm="1">
        <f t="array" ref="M120">ROUND('Investoinnit ennen 2024'!K120*(Parametrit!$B$10/Parametrit!$B$7),_xlfn.IFS('2024'!U120=100,-2,'2024'!U120=10,-1))</f>
        <v>0</v>
      </c>
      <c r="N120" s="50"/>
      <c r="O120" s="49"/>
      <c r="P120" s="49"/>
      <c r="Q120" s="52">
        <v>30</v>
      </c>
      <c r="R120" s="52">
        <v>45</v>
      </c>
      <c r="S120" s="31" t="str">
        <f t="shared" si="62"/>
        <v>OK</v>
      </c>
      <c r="U120">
        <v>10</v>
      </c>
    </row>
    <row r="121" spans="1:21" ht="15.75" thickBot="1" x14ac:dyDescent="0.3">
      <c r="A121" s="38" t="s">
        <v>107</v>
      </c>
      <c r="B121" s="60">
        <f t="shared" si="56"/>
        <v>0</v>
      </c>
      <c r="C121" s="55"/>
      <c r="D121" s="49">
        <f t="shared" si="57"/>
        <v>0</v>
      </c>
      <c r="E121" s="49">
        <f>Parametrit!$B$4-2026</f>
        <v>-2</v>
      </c>
      <c r="F121" s="55"/>
      <c r="G121" s="55"/>
      <c r="H121" s="104" t="str">
        <f>IF('Investoinnit ennen 2024'!G121&gt;0,'Investoinnit ennen 2024'!G121,"")</f>
        <v/>
      </c>
      <c r="I121" s="57">
        <f t="shared" si="58"/>
        <v>0</v>
      </c>
      <c r="J121" s="49">
        <f t="shared" si="59"/>
        <v>0</v>
      </c>
      <c r="K121" s="49">
        <f t="shared" si="60"/>
        <v>0</v>
      </c>
      <c r="L121" s="49">
        <f t="shared" si="61"/>
        <v>0</v>
      </c>
      <c r="M121" s="50" cm="1">
        <f t="array" ref="M121">ROUND('Investoinnit ennen 2024'!K121*(Parametrit!$B$10/Parametrit!$B$7),_xlfn.IFS('2024'!U121=100,-2,'2024'!U121=10,-1))</f>
        <v>0</v>
      </c>
      <c r="N121" s="50"/>
      <c r="O121" s="49"/>
      <c r="P121" s="49"/>
      <c r="Q121" s="52">
        <v>30</v>
      </c>
      <c r="R121" s="52">
        <v>45</v>
      </c>
      <c r="S121" s="31" t="str">
        <f t="shared" si="62"/>
        <v>OK</v>
      </c>
      <c r="U121">
        <v>10</v>
      </c>
    </row>
    <row r="122" spans="1:21" ht="15.75" thickBot="1" x14ac:dyDescent="0.3">
      <c r="A122" s="38" t="s">
        <v>108</v>
      </c>
      <c r="B122" s="60">
        <f t="shared" si="56"/>
        <v>0</v>
      </c>
      <c r="C122" s="55"/>
      <c r="D122" s="49">
        <f t="shared" si="57"/>
        <v>0</v>
      </c>
      <c r="E122" s="49">
        <f>Parametrit!$B$4-2026</f>
        <v>-2</v>
      </c>
      <c r="F122" s="55"/>
      <c r="G122" s="55"/>
      <c r="H122" s="104" t="str">
        <f>IF('Investoinnit ennen 2024'!G122&gt;0,'Investoinnit ennen 2024'!G122,"")</f>
        <v/>
      </c>
      <c r="I122" s="57">
        <f t="shared" si="58"/>
        <v>0</v>
      </c>
      <c r="J122" s="49">
        <f t="shared" si="59"/>
        <v>0</v>
      </c>
      <c r="K122" s="49">
        <f t="shared" si="60"/>
        <v>0</v>
      </c>
      <c r="L122" s="49">
        <f t="shared" si="61"/>
        <v>0</v>
      </c>
      <c r="M122" s="50" cm="1">
        <f t="array" ref="M122">ROUND('Investoinnit ennen 2024'!K122*(Parametrit!$B$10/Parametrit!$B$7),_xlfn.IFS('2024'!U122=100,-2,'2024'!U122=10,-1))</f>
        <v>0</v>
      </c>
      <c r="N122" s="50"/>
      <c r="O122" s="49"/>
      <c r="P122" s="49"/>
      <c r="Q122" s="52">
        <v>30</v>
      </c>
      <c r="R122" s="52">
        <v>45</v>
      </c>
      <c r="S122" s="31" t="str">
        <f t="shared" si="62"/>
        <v>OK</v>
      </c>
      <c r="U122">
        <v>10</v>
      </c>
    </row>
    <row r="123" spans="1:21" ht="15.75" thickBot="1" x14ac:dyDescent="0.3">
      <c r="A123" s="38" t="s">
        <v>112</v>
      </c>
      <c r="B123" s="60">
        <f t="shared" si="56"/>
        <v>0</v>
      </c>
      <c r="C123" s="55"/>
      <c r="D123" s="49">
        <f t="shared" si="57"/>
        <v>0</v>
      </c>
      <c r="E123" s="49">
        <f>Parametrit!$B$4-2026</f>
        <v>-2</v>
      </c>
      <c r="F123" s="55"/>
      <c r="G123" s="55"/>
      <c r="H123" s="104" t="str">
        <f>IF('Investoinnit ennen 2024'!G123&gt;0,'Investoinnit ennen 2024'!G123,"")</f>
        <v/>
      </c>
      <c r="I123" s="57">
        <f t="shared" si="58"/>
        <v>0</v>
      </c>
      <c r="J123" s="49">
        <f t="shared" si="59"/>
        <v>0</v>
      </c>
      <c r="K123" s="49">
        <f t="shared" si="60"/>
        <v>0</v>
      </c>
      <c r="L123" s="49">
        <f t="shared" si="61"/>
        <v>0</v>
      </c>
      <c r="M123" s="50" cm="1">
        <f t="array" ref="M123">ROUND('Investoinnit ennen 2024'!K123*(Parametrit!$B$10/Parametrit!$B$7),_xlfn.IFS('2024'!U123=100,-2,'2024'!U123=10,-1))</f>
        <v>0</v>
      </c>
      <c r="N123" s="50"/>
      <c r="O123" s="49"/>
      <c r="P123" s="49"/>
      <c r="Q123" s="52">
        <v>30</v>
      </c>
      <c r="R123" s="52">
        <v>45</v>
      </c>
      <c r="S123" s="31" t="str">
        <f t="shared" si="62"/>
        <v>OK</v>
      </c>
      <c r="U123">
        <v>10</v>
      </c>
    </row>
    <row r="124" spans="1:21" ht="15.75" thickBot="1" x14ac:dyDescent="0.3">
      <c r="A124" s="38" t="s">
        <v>110</v>
      </c>
      <c r="B124" s="60">
        <f t="shared" si="56"/>
        <v>0</v>
      </c>
      <c r="C124" s="55"/>
      <c r="D124" s="49">
        <f t="shared" si="57"/>
        <v>0</v>
      </c>
      <c r="E124" s="49">
        <f>Parametrit!$B$4-2026</f>
        <v>-2</v>
      </c>
      <c r="F124" s="55"/>
      <c r="G124" s="55"/>
      <c r="H124" s="104" t="str">
        <f>IF('Investoinnit ennen 2024'!G124&gt;0,'Investoinnit ennen 2024'!G124,"")</f>
        <v/>
      </c>
      <c r="I124" s="57">
        <f t="shared" si="58"/>
        <v>0</v>
      </c>
      <c r="J124" s="49">
        <f t="shared" si="59"/>
        <v>0</v>
      </c>
      <c r="K124" s="49">
        <f t="shared" si="60"/>
        <v>0</v>
      </c>
      <c r="L124" s="49">
        <f t="shared" si="61"/>
        <v>0</v>
      </c>
      <c r="M124" s="50" cm="1">
        <f t="array" ref="M124">ROUND('Investoinnit ennen 2024'!K124*(Parametrit!$B$10/Parametrit!$B$7),_xlfn.IFS('2024'!U124=100,-2,'2024'!U124=10,-1))</f>
        <v>0</v>
      </c>
      <c r="N124" s="50"/>
      <c r="O124" s="49"/>
      <c r="P124" s="49"/>
      <c r="Q124" s="52">
        <v>30</v>
      </c>
      <c r="R124" s="52">
        <v>45</v>
      </c>
      <c r="S124" s="31" t="str">
        <f t="shared" si="62"/>
        <v>OK</v>
      </c>
      <c r="U124">
        <v>10</v>
      </c>
    </row>
    <row r="125" spans="1:21" ht="15.75" thickBot="1" x14ac:dyDescent="0.3">
      <c r="A125" s="3" t="s">
        <v>113</v>
      </c>
      <c r="B125" s="30"/>
      <c r="C125" s="101"/>
      <c r="D125" s="32"/>
      <c r="E125" s="32"/>
      <c r="F125" s="101"/>
      <c r="G125" s="101"/>
      <c r="H125" s="105"/>
      <c r="I125" s="32"/>
      <c r="J125" s="32"/>
      <c r="K125" s="32"/>
      <c r="L125" s="32"/>
      <c r="M125" s="23"/>
      <c r="N125" s="23"/>
      <c r="O125" s="22"/>
      <c r="P125" s="22"/>
      <c r="Q125" s="23"/>
      <c r="R125" s="23"/>
      <c r="S125"/>
    </row>
    <row r="126" spans="1:21" ht="15.75" thickBot="1" x14ac:dyDescent="0.3">
      <c r="A126" s="38" t="s">
        <v>114</v>
      </c>
      <c r="B126" s="60">
        <f>F126-G126</f>
        <v>0</v>
      </c>
      <c r="C126" s="55"/>
      <c r="D126" s="49">
        <f>B126*C126/100</f>
        <v>0</v>
      </c>
      <c r="E126" s="49">
        <f>Parametrit!$B$4-2026</f>
        <v>-2</v>
      </c>
      <c r="F126" s="55"/>
      <c r="G126" s="55"/>
      <c r="H126" s="104" t="str">
        <f>IF('Investoinnit ennen 2024'!G126&gt;0,'Investoinnit ennen 2024'!G126,"")</f>
        <v/>
      </c>
      <c r="I126" s="57">
        <f>IF(N126="",(D126*(M126+O126))/1000,(D126*(N126+P126))/1000)</f>
        <v>0</v>
      </c>
      <c r="J126" s="49">
        <f>IF(D126=0,0,I126*(1-E126/H126))</f>
        <v>0</v>
      </c>
      <c r="K126" s="49">
        <f>IF(I126=0,0,I126/H126)</f>
        <v>0</v>
      </c>
      <c r="L126" s="49">
        <f>IF(N126="",(F126*(C126/100)*(M126+O126))/1000,(F126*(C126/100)*(N126+P126)/1000))</f>
        <v>0</v>
      </c>
      <c r="M126" s="50" cm="1">
        <f t="array" ref="M126">ROUND('Investoinnit ennen 2024'!K126*(Parametrit!$B$10/Parametrit!$B$7),_xlfn.IFS('2024'!U126=100,-2,'2024'!U126=10,-1))</f>
        <v>0</v>
      </c>
      <c r="N126" s="50"/>
      <c r="O126" s="49"/>
      <c r="P126" s="49"/>
      <c r="Q126" s="52">
        <v>25</v>
      </c>
      <c r="R126" s="52">
        <v>35</v>
      </c>
      <c r="S126" s="31" t="str">
        <f>IF(AND(B126&gt;0,C126=""),"Ilmoita tuella rahoitettu osuus",IF(C126&gt;100,"Tuella rahoitettu osuus ei voi olla yli 100",IF(AND(B126&gt;0,H126=""),"Pitoaika puuttuu",IF(E126&gt;H126,"Keski-ikä ei voi olla suurempi kuin pitoaika",IF(AND(B126&gt;0,E126=""),"Keski-ikä puuttuu",IF(AND(B126&gt;0,OR(H126&lt;Q126,H126&gt;R126)),"Syötetty pitoaika ei ole pitoaikavälin sisällä","OK"))))))</f>
        <v>OK</v>
      </c>
      <c r="U126">
        <v>100</v>
      </c>
    </row>
    <row r="127" spans="1:21" ht="15.75" thickBot="1" x14ac:dyDescent="0.3">
      <c r="A127" s="38" t="s">
        <v>115</v>
      </c>
      <c r="B127" s="60">
        <f>F127-G127</f>
        <v>0</v>
      </c>
      <c r="C127" s="55"/>
      <c r="D127" s="49">
        <f>B127*C127/100</f>
        <v>0</v>
      </c>
      <c r="E127" s="49">
        <f>Parametrit!$B$4-2026</f>
        <v>-2</v>
      </c>
      <c r="F127" s="55"/>
      <c r="G127" s="55"/>
      <c r="H127" s="104" t="str">
        <f>IF('Investoinnit ennen 2024'!G127&gt;0,'Investoinnit ennen 2024'!G127,"")</f>
        <v/>
      </c>
      <c r="I127" s="57">
        <f>IF(N127="",(D127*(M127+O127))/1000,(D127*(N127+P127))/1000)</f>
        <v>0</v>
      </c>
      <c r="J127" s="49">
        <f>IF(D127=0,0,I127*(1-E127/H127))</f>
        <v>0</v>
      </c>
      <c r="K127" s="49">
        <f>IF(I127=0,0,I127/H127)</f>
        <v>0</v>
      </c>
      <c r="L127" s="49">
        <f>IF(N127="",(F127*(C127/100)*(M127+O127))/1000,(F127*(C127/100)*(N127+P127)/1000))</f>
        <v>0</v>
      </c>
      <c r="M127" s="50" cm="1">
        <f t="array" ref="M127">ROUND('Investoinnit ennen 2024'!K127*(Parametrit!$B$10/Parametrit!$B$7),_xlfn.IFS('2024'!U127=100,-2,'2024'!U127=10,-1))</f>
        <v>0</v>
      </c>
      <c r="N127" s="50"/>
      <c r="O127" s="49"/>
      <c r="P127" s="49"/>
      <c r="Q127" s="52">
        <v>35</v>
      </c>
      <c r="R127" s="52">
        <v>50</v>
      </c>
      <c r="S127" s="31" t="str">
        <f>IF(AND(B127&gt;0,C127=""),"Ilmoita tuella rahoitettu osuus",IF(C127&gt;100,"Tuella rahoitettu osuus ei voi olla yli 100",IF(AND(B127&gt;0,H127=""),"Pitoaika puuttuu",IF(E127&gt;H127,"Keski-ikä ei voi olla suurempi kuin pitoaika",IF(AND(B127&gt;0,E127=""),"Keski-ikä puuttuu",IF(AND(B127&gt;0,OR(H127&lt;Q127,H127&gt;R127)),"Syötetty pitoaika ei ole pitoaikavälin sisällä","OK"))))))</f>
        <v>OK</v>
      </c>
      <c r="U127">
        <v>100</v>
      </c>
    </row>
    <row r="128" spans="1:21" ht="15.75" thickBot="1" x14ac:dyDescent="0.3">
      <c r="A128" s="38" t="s">
        <v>116</v>
      </c>
      <c r="B128" s="60">
        <f>F128-G128</f>
        <v>0</v>
      </c>
      <c r="C128" s="55"/>
      <c r="D128" s="49">
        <f>B128*C128/100</f>
        <v>0</v>
      </c>
      <c r="E128" s="49">
        <f>Parametrit!$B$4-2026</f>
        <v>-2</v>
      </c>
      <c r="F128" s="55"/>
      <c r="G128" s="55"/>
      <c r="H128" s="104" t="str">
        <f>IF('Investoinnit ennen 2024'!G128&gt;0,'Investoinnit ennen 2024'!G128,"")</f>
        <v/>
      </c>
      <c r="I128" s="57">
        <f>IF(N128="",(D128*(M128+O128))/1000,(D128*(N128+P128))/1000)</f>
        <v>0</v>
      </c>
      <c r="J128" s="49">
        <f>IF(D128=0,0,I128*(1-E128/H128))</f>
        <v>0</v>
      </c>
      <c r="K128" s="49">
        <f>IF(I128=0,0,I128/H128)</f>
        <v>0</v>
      </c>
      <c r="L128" s="49">
        <f>IF(N128="",(F128*(C128/100)*(M128+O128))/1000,(F128*(C128/100)*(N128+P128)/1000))</f>
        <v>0</v>
      </c>
      <c r="M128" s="50" cm="1">
        <f t="array" ref="M128">ROUND('Investoinnit ennen 2024'!K128*(Parametrit!$B$10/Parametrit!$B$7),_xlfn.IFS('2024'!U128=100,-2,'2024'!U128=10,-1))</f>
        <v>0</v>
      </c>
      <c r="N128" s="50"/>
      <c r="O128" s="49"/>
      <c r="P128" s="49"/>
      <c r="Q128" s="52">
        <v>35</v>
      </c>
      <c r="R128" s="52">
        <v>45</v>
      </c>
      <c r="S128" s="31" t="str">
        <f>IF(AND(B128&gt;0,C128=""),"Ilmoita tuella rahoitettu osuus",IF(C128&gt;100,"Tuella rahoitettu osuus ei voi olla yli 100",IF(AND(B128&gt;0,H128=""),"Pitoaika puuttuu",IF(E128&gt;H128,"Keski-ikä ei voi olla suurempi kuin pitoaika",IF(AND(B128&gt;0,E128=""),"Keski-ikä puuttuu",IF(AND(B128&gt;0,OR(H128&lt;Q128,H128&gt;R128)),"Syötetty pitoaika ei ole pitoaikavälin sisällä","OK"))))))</f>
        <v>OK</v>
      </c>
      <c r="U128">
        <v>100</v>
      </c>
    </row>
    <row r="129" spans="1:21" ht="15.75" thickBot="1" x14ac:dyDescent="0.3">
      <c r="A129" s="3" t="s">
        <v>117</v>
      </c>
      <c r="B129" s="30"/>
      <c r="C129" s="101"/>
      <c r="D129" s="32"/>
      <c r="E129" s="32"/>
      <c r="F129" s="101"/>
      <c r="G129" s="101"/>
      <c r="H129" s="105"/>
      <c r="I129" s="32"/>
      <c r="J129" s="32"/>
      <c r="K129" s="32"/>
      <c r="L129" s="32"/>
      <c r="M129" s="23"/>
      <c r="N129" s="23"/>
      <c r="O129" s="22"/>
      <c r="P129" s="22"/>
      <c r="Q129" s="23"/>
      <c r="R129" s="23"/>
      <c r="S129"/>
    </row>
    <row r="130" spans="1:21" ht="15.75" thickBot="1" x14ac:dyDescent="0.3">
      <c r="A130" s="6" t="s">
        <v>118</v>
      </c>
      <c r="B130" s="30"/>
      <c r="C130" s="101"/>
      <c r="D130" s="32"/>
      <c r="E130" s="32"/>
      <c r="F130" s="101"/>
      <c r="G130" s="101"/>
      <c r="H130" s="105"/>
      <c r="I130" s="32"/>
      <c r="J130" s="32"/>
      <c r="K130" s="32"/>
      <c r="L130" s="32"/>
      <c r="M130" s="24"/>
      <c r="N130" s="24"/>
      <c r="O130" s="22"/>
      <c r="P130" s="22"/>
      <c r="Q130" s="24"/>
      <c r="R130" s="24"/>
      <c r="S130"/>
    </row>
    <row r="131" spans="1:21" ht="15.75" thickBot="1" x14ac:dyDescent="0.3">
      <c r="A131" s="38" t="s">
        <v>119</v>
      </c>
      <c r="B131" s="60">
        <f t="shared" ref="B131:B141" si="63">F131-G131</f>
        <v>0</v>
      </c>
      <c r="C131" s="55"/>
      <c r="D131" s="49">
        <f t="shared" ref="D131:D141" si="64">B131*C131/100</f>
        <v>0</v>
      </c>
      <c r="E131" s="49">
        <f>Parametrit!$B$4-2026</f>
        <v>-2</v>
      </c>
      <c r="F131" s="55"/>
      <c r="G131" s="55"/>
      <c r="H131" s="104" t="str">
        <f>IF('Investoinnit ennen 2024'!G131&gt;0,'Investoinnit ennen 2024'!G131,"")</f>
        <v/>
      </c>
      <c r="I131" s="57">
        <f t="shared" ref="I131:I141" si="65">IF(N131="",(D131*(M131+O131))/1000,(D131*(N131+P131))/1000)</f>
        <v>0</v>
      </c>
      <c r="J131" s="49">
        <f t="shared" ref="J131:J141" si="66">IF(D131=0,0,I131*(1-E131/H131))</f>
        <v>0</v>
      </c>
      <c r="K131" s="49">
        <f t="shared" ref="K131:K141" si="67">IF(I131=0,0,I131/H131)</f>
        <v>0</v>
      </c>
      <c r="L131" s="49">
        <f t="shared" ref="L131:L141" si="68">IF(N131="",(F131*(C131/100)*(M131+O131))/1000,(F131*(C131/100)*(N131+P131)/1000))</f>
        <v>0</v>
      </c>
      <c r="M131" s="50" cm="1">
        <f t="array" ref="M131">ROUND('Investoinnit ennen 2024'!K131*(Parametrit!$B$10/Parametrit!$B$7),_xlfn.IFS('2024'!U131=100,-2,'2024'!U131=10,-1))</f>
        <v>0</v>
      </c>
      <c r="N131" s="50"/>
      <c r="O131" s="49" cm="1">
        <f t="array" ref="O131">_xlfn.IFS($V$2=2024,'Kaivun hintavaikutus'!$B$4,$V$2=2025,'Kaivun hintavaikutus'!$B$5,$V$2=2026,'Kaivun hintavaikutus'!$B$6,$V$2=2027,'Kaivun hintavaikutus'!$B$7)</f>
        <v>0</v>
      </c>
      <c r="P131" s="49" cm="1">
        <f t="array" ref="P131">_xlfn.IFS($V$2=2024,'Kaivun hintavaikutus'!$C$4,$V$2=2025,'Kaivun hintavaikutus'!$C$5,$V$2=2026,'Kaivun hintavaikutus'!$C$6,$V$2=2027,'Kaivun hintavaikutus'!$C$7)</f>
        <v>0</v>
      </c>
      <c r="Q131" s="52">
        <v>40</v>
      </c>
      <c r="R131" s="52">
        <v>55</v>
      </c>
      <c r="S131" s="31" t="str">
        <f t="shared" ref="S131:S141" si="69">IF(AND(B131&gt;0,C131=""),"Ilmoita tuella rahoitettu osuus",IF(C131&gt;100,"Tuella rahoitettu osuus ei voi olla yli 100",IF(AND(B131&gt;0,H131=""),"Pitoaika puuttuu",IF(E131&gt;H131,"Keski-ikä ei voi olla suurempi kuin pitoaika",IF(AND(B131&gt;0,E131=""),"Keski-ikä puuttuu",IF(AND(B131&gt;0,OR(H131&lt;Q131,H131&gt;R131)),"Syötetty pitoaika ei ole pitoaikavälin sisällä",IF(AND(B131&gt;0,O131=0),"Syötä kaivun hintavaikutus Kaivun hintavaikutus -välilehdelle","OK")))))))</f>
        <v>OK</v>
      </c>
      <c r="U131">
        <v>100</v>
      </c>
    </row>
    <row r="132" spans="1:21" ht="15.75" thickBot="1" x14ac:dyDescent="0.3">
      <c r="A132" s="38" t="s">
        <v>58</v>
      </c>
      <c r="B132" s="60">
        <f t="shared" si="63"/>
        <v>0</v>
      </c>
      <c r="C132" s="55"/>
      <c r="D132" s="49">
        <f t="shared" si="64"/>
        <v>0</v>
      </c>
      <c r="E132" s="49">
        <f>Parametrit!$B$4-2026</f>
        <v>-2</v>
      </c>
      <c r="F132" s="55"/>
      <c r="G132" s="55"/>
      <c r="H132" s="104" t="str">
        <f>IF('Investoinnit ennen 2024'!G132&gt;0,'Investoinnit ennen 2024'!G132,"")</f>
        <v/>
      </c>
      <c r="I132" s="57">
        <f t="shared" si="65"/>
        <v>0</v>
      </c>
      <c r="J132" s="49">
        <f t="shared" si="66"/>
        <v>0</v>
      </c>
      <c r="K132" s="49">
        <f t="shared" si="67"/>
        <v>0</v>
      </c>
      <c r="L132" s="49">
        <f t="shared" si="68"/>
        <v>0</v>
      </c>
      <c r="M132" s="50" cm="1">
        <f t="array" ref="M132">ROUND('Investoinnit ennen 2024'!K132*(Parametrit!$B$10/Parametrit!$B$7),_xlfn.IFS('2024'!U132=100,-2,'2024'!U132=10,-1))</f>
        <v>0</v>
      </c>
      <c r="N132" s="50"/>
      <c r="O132" s="49" cm="1">
        <f t="array" ref="O132">_xlfn.IFS($V$2=2024,'Kaivun hintavaikutus'!$B$4,$V$2=2025,'Kaivun hintavaikutus'!$B$5,$V$2=2026,'Kaivun hintavaikutus'!$B$6,$V$2=2027,'Kaivun hintavaikutus'!$B$7)</f>
        <v>0</v>
      </c>
      <c r="P132" s="49" cm="1">
        <f t="array" ref="P132">_xlfn.IFS($V$2=2024,'Kaivun hintavaikutus'!$C$4,$V$2=2025,'Kaivun hintavaikutus'!$C$5,$V$2=2026,'Kaivun hintavaikutus'!$C$6,$V$2=2027,'Kaivun hintavaikutus'!$C$7)</f>
        <v>0</v>
      </c>
      <c r="Q132" s="52">
        <v>40</v>
      </c>
      <c r="R132" s="52">
        <v>55</v>
      </c>
      <c r="S132" s="31" t="str">
        <f t="shared" si="69"/>
        <v>OK</v>
      </c>
      <c r="U132">
        <v>100</v>
      </c>
    </row>
    <row r="133" spans="1:21" ht="15.75" thickBot="1" x14ac:dyDescent="0.3">
      <c r="A133" s="38" t="s">
        <v>59</v>
      </c>
      <c r="B133" s="60">
        <f t="shared" si="63"/>
        <v>0</v>
      </c>
      <c r="C133" s="55"/>
      <c r="D133" s="49">
        <f t="shared" si="64"/>
        <v>0</v>
      </c>
      <c r="E133" s="49">
        <f>Parametrit!$B$4-2026</f>
        <v>-2</v>
      </c>
      <c r="F133" s="55"/>
      <c r="G133" s="55"/>
      <c r="H133" s="104" t="str">
        <f>IF('Investoinnit ennen 2024'!G133&gt;0,'Investoinnit ennen 2024'!G133,"")</f>
        <v/>
      </c>
      <c r="I133" s="57">
        <f t="shared" si="65"/>
        <v>0</v>
      </c>
      <c r="J133" s="49">
        <f t="shared" si="66"/>
        <v>0</v>
      </c>
      <c r="K133" s="49">
        <f t="shared" si="67"/>
        <v>0</v>
      </c>
      <c r="L133" s="49">
        <f t="shared" si="68"/>
        <v>0</v>
      </c>
      <c r="M133" s="50" cm="1">
        <f t="array" ref="M133">ROUND('Investoinnit ennen 2024'!K133*(Parametrit!$B$10/Parametrit!$B$7),_xlfn.IFS('2024'!U133=100,-2,'2024'!U133=10,-1))</f>
        <v>0</v>
      </c>
      <c r="N133" s="50"/>
      <c r="O133" s="49" cm="1">
        <f t="array" ref="O133">_xlfn.IFS($V$2=2024,'Kaivun hintavaikutus'!$B$4,$V$2=2025,'Kaivun hintavaikutus'!$B$5,$V$2=2026,'Kaivun hintavaikutus'!$B$6,$V$2=2027,'Kaivun hintavaikutus'!$B$7)</f>
        <v>0</v>
      </c>
      <c r="P133" s="49" cm="1">
        <f t="array" ref="P133">_xlfn.IFS($V$2=2024,'Kaivun hintavaikutus'!$C$4,$V$2=2025,'Kaivun hintavaikutus'!$C$5,$V$2=2026,'Kaivun hintavaikutus'!$C$6,$V$2=2027,'Kaivun hintavaikutus'!$C$7)</f>
        <v>0</v>
      </c>
      <c r="Q133" s="52">
        <v>40</v>
      </c>
      <c r="R133" s="52">
        <v>55</v>
      </c>
      <c r="S133" s="31" t="str">
        <f t="shared" si="69"/>
        <v>OK</v>
      </c>
      <c r="U133">
        <v>100</v>
      </c>
    </row>
    <row r="134" spans="1:21" ht="15.75" thickBot="1" x14ac:dyDescent="0.3">
      <c r="A134" s="38" t="s">
        <v>60</v>
      </c>
      <c r="B134" s="60">
        <f t="shared" si="63"/>
        <v>0</v>
      </c>
      <c r="C134" s="55"/>
      <c r="D134" s="49">
        <f t="shared" si="64"/>
        <v>0</v>
      </c>
      <c r="E134" s="49">
        <f>Parametrit!$B$4-2026</f>
        <v>-2</v>
      </c>
      <c r="F134" s="55"/>
      <c r="G134" s="55"/>
      <c r="H134" s="104" t="str">
        <f>IF('Investoinnit ennen 2024'!G134&gt;0,'Investoinnit ennen 2024'!G134,"")</f>
        <v/>
      </c>
      <c r="I134" s="57">
        <f t="shared" si="65"/>
        <v>0</v>
      </c>
      <c r="J134" s="49">
        <f t="shared" si="66"/>
        <v>0</v>
      </c>
      <c r="K134" s="49">
        <f t="shared" si="67"/>
        <v>0</v>
      </c>
      <c r="L134" s="49">
        <f t="shared" si="68"/>
        <v>0</v>
      </c>
      <c r="M134" s="50" cm="1">
        <f t="array" ref="M134">ROUND('Investoinnit ennen 2024'!K134*(Parametrit!$B$10/Parametrit!$B$7),_xlfn.IFS('2024'!U134=100,-2,'2024'!U134=10,-1))</f>
        <v>0</v>
      </c>
      <c r="N134" s="50"/>
      <c r="O134" s="49" cm="1">
        <f t="array" ref="O134">_xlfn.IFS($V$2=2024,'Kaivun hintavaikutus'!$B$4,$V$2=2025,'Kaivun hintavaikutus'!$B$5,$V$2=2026,'Kaivun hintavaikutus'!$B$6,$V$2=2027,'Kaivun hintavaikutus'!$B$7)</f>
        <v>0</v>
      </c>
      <c r="P134" s="49" cm="1">
        <f t="array" ref="P134">_xlfn.IFS($V$2=2024,'Kaivun hintavaikutus'!$C$4,$V$2=2025,'Kaivun hintavaikutus'!$C$5,$V$2=2026,'Kaivun hintavaikutus'!$C$6,$V$2=2027,'Kaivun hintavaikutus'!$C$7)</f>
        <v>0</v>
      </c>
      <c r="Q134" s="52">
        <v>40</v>
      </c>
      <c r="R134" s="52">
        <v>55</v>
      </c>
      <c r="S134" s="31" t="str">
        <f t="shared" si="69"/>
        <v>OK</v>
      </c>
      <c r="U134">
        <v>100</v>
      </c>
    </row>
    <row r="135" spans="1:21" ht="15.75" thickBot="1" x14ac:dyDescent="0.3">
      <c r="A135" s="38" t="s">
        <v>61</v>
      </c>
      <c r="B135" s="60">
        <f t="shared" si="63"/>
        <v>0</v>
      </c>
      <c r="C135" s="55"/>
      <c r="D135" s="49">
        <f t="shared" si="64"/>
        <v>0</v>
      </c>
      <c r="E135" s="49">
        <f>Parametrit!$B$4-2026</f>
        <v>-2</v>
      </c>
      <c r="F135" s="55"/>
      <c r="G135" s="55"/>
      <c r="H135" s="104" t="str">
        <f>IF('Investoinnit ennen 2024'!G135&gt;0,'Investoinnit ennen 2024'!G135,"")</f>
        <v/>
      </c>
      <c r="I135" s="57">
        <f t="shared" si="65"/>
        <v>0</v>
      </c>
      <c r="J135" s="49">
        <f t="shared" si="66"/>
        <v>0</v>
      </c>
      <c r="K135" s="49">
        <f t="shared" si="67"/>
        <v>0</v>
      </c>
      <c r="L135" s="49">
        <f t="shared" si="68"/>
        <v>0</v>
      </c>
      <c r="M135" s="50" cm="1">
        <f t="array" ref="M135">ROUND('Investoinnit ennen 2024'!K135*(Parametrit!$B$10/Parametrit!$B$7),_xlfn.IFS('2024'!U135=100,-2,'2024'!U135=10,-1))</f>
        <v>0</v>
      </c>
      <c r="N135" s="50"/>
      <c r="O135" s="49" cm="1">
        <f t="array" ref="O135">_xlfn.IFS($V$2=2024,'Kaivun hintavaikutus'!$B$4,$V$2=2025,'Kaivun hintavaikutus'!$B$5,$V$2=2026,'Kaivun hintavaikutus'!$B$6,$V$2=2027,'Kaivun hintavaikutus'!$B$7)</f>
        <v>0</v>
      </c>
      <c r="P135" s="49" cm="1">
        <f t="array" ref="P135">_xlfn.IFS($V$2=2024,'Kaivun hintavaikutus'!$C$4,$V$2=2025,'Kaivun hintavaikutus'!$C$5,$V$2=2026,'Kaivun hintavaikutus'!$C$6,$V$2=2027,'Kaivun hintavaikutus'!$C$7)</f>
        <v>0</v>
      </c>
      <c r="Q135" s="52">
        <v>40</v>
      </c>
      <c r="R135" s="52">
        <v>55</v>
      </c>
      <c r="S135" s="31" t="str">
        <f t="shared" si="69"/>
        <v>OK</v>
      </c>
      <c r="U135">
        <v>100</v>
      </c>
    </row>
    <row r="136" spans="1:21" ht="15.75" thickBot="1" x14ac:dyDescent="0.3">
      <c r="A136" s="38" t="s">
        <v>62</v>
      </c>
      <c r="B136" s="60">
        <f t="shared" si="63"/>
        <v>0</v>
      </c>
      <c r="C136" s="55"/>
      <c r="D136" s="49">
        <f t="shared" si="64"/>
        <v>0</v>
      </c>
      <c r="E136" s="49">
        <f>Parametrit!$B$4-2026</f>
        <v>-2</v>
      </c>
      <c r="F136" s="55"/>
      <c r="G136" s="55"/>
      <c r="H136" s="104" t="str">
        <f>IF('Investoinnit ennen 2024'!G136&gt;0,'Investoinnit ennen 2024'!G136,"")</f>
        <v/>
      </c>
      <c r="I136" s="57">
        <f t="shared" si="65"/>
        <v>0</v>
      </c>
      <c r="J136" s="49">
        <f t="shared" si="66"/>
        <v>0</v>
      </c>
      <c r="K136" s="49">
        <f t="shared" si="67"/>
        <v>0</v>
      </c>
      <c r="L136" s="49">
        <f t="shared" si="68"/>
        <v>0</v>
      </c>
      <c r="M136" s="50" cm="1">
        <f t="array" ref="M136">ROUND('Investoinnit ennen 2024'!K136*(Parametrit!$B$10/Parametrit!$B$7),_xlfn.IFS('2024'!U136=100,-2,'2024'!U136=10,-1))</f>
        <v>0</v>
      </c>
      <c r="N136" s="50"/>
      <c r="O136" s="49" cm="1">
        <f t="array" ref="O136">_xlfn.IFS($V$2=2024,'Kaivun hintavaikutus'!$B$4,$V$2=2025,'Kaivun hintavaikutus'!$B$5,$V$2=2026,'Kaivun hintavaikutus'!$B$6,$V$2=2027,'Kaivun hintavaikutus'!$B$7)</f>
        <v>0</v>
      </c>
      <c r="P136" s="49" cm="1">
        <f t="array" ref="P136">_xlfn.IFS($V$2=2024,'Kaivun hintavaikutus'!$C$4,$V$2=2025,'Kaivun hintavaikutus'!$C$5,$V$2=2026,'Kaivun hintavaikutus'!$C$6,$V$2=2027,'Kaivun hintavaikutus'!$C$7)</f>
        <v>0</v>
      </c>
      <c r="Q136" s="52">
        <v>40</v>
      </c>
      <c r="R136" s="52">
        <v>55</v>
      </c>
      <c r="S136" s="31" t="str">
        <f t="shared" si="69"/>
        <v>OK</v>
      </c>
      <c r="U136">
        <v>100</v>
      </c>
    </row>
    <row r="137" spans="1:21" ht="15.75" thickBot="1" x14ac:dyDescent="0.3">
      <c r="A137" s="38" t="s">
        <v>63</v>
      </c>
      <c r="B137" s="60">
        <f t="shared" si="63"/>
        <v>0</v>
      </c>
      <c r="C137" s="55"/>
      <c r="D137" s="49">
        <f t="shared" si="64"/>
        <v>0</v>
      </c>
      <c r="E137" s="49">
        <f>Parametrit!$B$4-2026</f>
        <v>-2</v>
      </c>
      <c r="F137" s="55"/>
      <c r="G137" s="55"/>
      <c r="H137" s="104" t="str">
        <f>IF('Investoinnit ennen 2024'!G137&gt;0,'Investoinnit ennen 2024'!G137,"")</f>
        <v/>
      </c>
      <c r="I137" s="57">
        <f t="shared" si="65"/>
        <v>0</v>
      </c>
      <c r="J137" s="49">
        <f t="shared" si="66"/>
        <v>0</v>
      </c>
      <c r="K137" s="49">
        <f t="shared" si="67"/>
        <v>0</v>
      </c>
      <c r="L137" s="49">
        <f t="shared" si="68"/>
        <v>0</v>
      </c>
      <c r="M137" s="50" cm="1">
        <f t="array" ref="M137">ROUND('Investoinnit ennen 2024'!K137*(Parametrit!$B$10/Parametrit!$B$7),_xlfn.IFS('2024'!U137=100,-2,'2024'!U137=10,-1))</f>
        <v>0</v>
      </c>
      <c r="N137" s="50"/>
      <c r="O137" s="49" cm="1">
        <f t="array" ref="O137">_xlfn.IFS($V$2=2024,'Kaivun hintavaikutus'!$B$4,$V$2=2025,'Kaivun hintavaikutus'!$B$5,$V$2=2026,'Kaivun hintavaikutus'!$B$6,$V$2=2027,'Kaivun hintavaikutus'!$B$7)</f>
        <v>0</v>
      </c>
      <c r="P137" s="49" cm="1">
        <f t="array" ref="P137">_xlfn.IFS($V$2=2024,'Kaivun hintavaikutus'!$C$4,$V$2=2025,'Kaivun hintavaikutus'!$C$5,$V$2=2026,'Kaivun hintavaikutus'!$C$6,$V$2=2027,'Kaivun hintavaikutus'!$C$7)</f>
        <v>0</v>
      </c>
      <c r="Q137" s="52">
        <v>40</v>
      </c>
      <c r="R137" s="52">
        <v>55</v>
      </c>
      <c r="S137" s="31" t="str">
        <f t="shared" si="69"/>
        <v>OK</v>
      </c>
      <c r="U137">
        <v>100</v>
      </c>
    </row>
    <row r="138" spans="1:21" ht="15.75" thickBot="1" x14ac:dyDescent="0.3">
      <c r="A138" s="38" t="s">
        <v>120</v>
      </c>
      <c r="B138" s="60">
        <f t="shared" si="63"/>
        <v>0</v>
      </c>
      <c r="C138" s="55"/>
      <c r="D138" s="49">
        <f t="shared" si="64"/>
        <v>0</v>
      </c>
      <c r="E138" s="49">
        <f>Parametrit!$B$4-2026</f>
        <v>-2</v>
      </c>
      <c r="F138" s="55"/>
      <c r="G138" s="55"/>
      <c r="H138" s="104" t="str">
        <f>IF('Investoinnit ennen 2024'!G138&gt;0,'Investoinnit ennen 2024'!G138,"")</f>
        <v/>
      </c>
      <c r="I138" s="57">
        <f t="shared" si="65"/>
        <v>0</v>
      </c>
      <c r="J138" s="49">
        <f t="shared" si="66"/>
        <v>0</v>
      </c>
      <c r="K138" s="49">
        <f t="shared" si="67"/>
        <v>0</v>
      </c>
      <c r="L138" s="49">
        <f t="shared" si="68"/>
        <v>0</v>
      </c>
      <c r="M138" s="50" cm="1">
        <f t="array" ref="M138">ROUND('Investoinnit ennen 2024'!K138*(Parametrit!$B$10/Parametrit!$B$7),_xlfn.IFS('2024'!U138=100,-2,'2024'!U138=10,-1))</f>
        <v>0</v>
      </c>
      <c r="N138" s="50"/>
      <c r="O138" s="49" cm="1">
        <f t="array" ref="O138">_xlfn.IFS($V$2=2024,'Kaivun hintavaikutus'!$B$4,$V$2=2025,'Kaivun hintavaikutus'!$B$5,$V$2=2026,'Kaivun hintavaikutus'!$B$6,$V$2=2027,'Kaivun hintavaikutus'!$B$7)</f>
        <v>0</v>
      </c>
      <c r="P138" s="49" cm="1">
        <f t="array" ref="P138">_xlfn.IFS($V$2=2024,'Kaivun hintavaikutus'!$C$4,$V$2=2025,'Kaivun hintavaikutus'!$C$5,$V$2=2026,'Kaivun hintavaikutus'!$C$6,$V$2=2027,'Kaivun hintavaikutus'!$C$7)</f>
        <v>0</v>
      </c>
      <c r="Q138" s="52">
        <v>40</v>
      </c>
      <c r="R138" s="52">
        <v>55</v>
      </c>
      <c r="S138" s="31" t="str">
        <f t="shared" si="69"/>
        <v>OK</v>
      </c>
      <c r="U138">
        <v>100</v>
      </c>
    </row>
    <row r="139" spans="1:21" ht="15.75" thickBot="1" x14ac:dyDescent="0.3">
      <c r="A139" s="38" t="s">
        <v>121</v>
      </c>
      <c r="B139" s="60">
        <f t="shared" si="63"/>
        <v>0</v>
      </c>
      <c r="C139" s="55"/>
      <c r="D139" s="49">
        <f t="shared" si="64"/>
        <v>0</v>
      </c>
      <c r="E139" s="49">
        <f>Parametrit!$B$4-2026</f>
        <v>-2</v>
      </c>
      <c r="F139" s="55"/>
      <c r="G139" s="55"/>
      <c r="H139" s="104" t="str">
        <f>IF('Investoinnit ennen 2024'!G139&gt;0,'Investoinnit ennen 2024'!G139,"")</f>
        <v/>
      </c>
      <c r="I139" s="57">
        <f t="shared" si="65"/>
        <v>0</v>
      </c>
      <c r="J139" s="49">
        <f t="shared" si="66"/>
        <v>0</v>
      </c>
      <c r="K139" s="49">
        <f t="shared" si="67"/>
        <v>0</v>
      </c>
      <c r="L139" s="49">
        <f t="shared" si="68"/>
        <v>0</v>
      </c>
      <c r="M139" s="50" cm="1">
        <f t="array" ref="M139">ROUND('Investoinnit ennen 2024'!K139*(Parametrit!$B$10/Parametrit!$B$7),_xlfn.IFS('2024'!U139=100,-2,'2024'!U139=10,-1))</f>
        <v>0</v>
      </c>
      <c r="N139" s="50"/>
      <c r="O139" s="49" cm="1">
        <f t="array" ref="O139">_xlfn.IFS($V$2=2024,'Kaivun hintavaikutus'!$B$4,$V$2=2025,'Kaivun hintavaikutus'!$B$5,$V$2=2026,'Kaivun hintavaikutus'!$B$6,$V$2=2027,'Kaivun hintavaikutus'!$B$7)</f>
        <v>0</v>
      </c>
      <c r="P139" s="49" cm="1">
        <f t="array" ref="P139">_xlfn.IFS($V$2=2024,'Kaivun hintavaikutus'!$C$4,$V$2=2025,'Kaivun hintavaikutus'!$C$5,$V$2=2026,'Kaivun hintavaikutus'!$C$6,$V$2=2027,'Kaivun hintavaikutus'!$C$7)</f>
        <v>0</v>
      </c>
      <c r="Q139" s="52">
        <v>40</v>
      </c>
      <c r="R139" s="52">
        <v>55</v>
      </c>
      <c r="S139" s="31" t="str">
        <f t="shared" si="69"/>
        <v>OK</v>
      </c>
      <c r="U139">
        <v>100</v>
      </c>
    </row>
    <row r="140" spans="1:21" ht="15.75" thickBot="1" x14ac:dyDescent="0.3">
      <c r="A140" s="38" t="s">
        <v>122</v>
      </c>
      <c r="B140" s="60">
        <f t="shared" si="63"/>
        <v>0</v>
      </c>
      <c r="C140" s="55"/>
      <c r="D140" s="49">
        <f t="shared" si="64"/>
        <v>0</v>
      </c>
      <c r="E140" s="49">
        <f>Parametrit!$B$4-2026</f>
        <v>-2</v>
      </c>
      <c r="F140" s="55"/>
      <c r="G140" s="55"/>
      <c r="H140" s="104" t="str">
        <f>IF('Investoinnit ennen 2024'!G140&gt;0,'Investoinnit ennen 2024'!G140,"")</f>
        <v/>
      </c>
      <c r="I140" s="57">
        <f t="shared" si="65"/>
        <v>0</v>
      </c>
      <c r="J140" s="49">
        <f t="shared" si="66"/>
        <v>0</v>
      </c>
      <c r="K140" s="49">
        <f t="shared" si="67"/>
        <v>0</v>
      </c>
      <c r="L140" s="49">
        <f t="shared" si="68"/>
        <v>0</v>
      </c>
      <c r="M140" s="50" cm="1">
        <f t="array" ref="M140">ROUND('Investoinnit ennen 2024'!K140*(Parametrit!$B$10/Parametrit!$B$7),_xlfn.IFS('2024'!U140=100,-2,'2024'!U140=10,-1))</f>
        <v>0</v>
      </c>
      <c r="N140" s="50"/>
      <c r="O140" s="49" cm="1">
        <f t="array" ref="O140">_xlfn.IFS($V$2=2024,'Kaivun hintavaikutus'!$B$4,$V$2=2025,'Kaivun hintavaikutus'!$B$5,$V$2=2026,'Kaivun hintavaikutus'!$B$6,$V$2=2027,'Kaivun hintavaikutus'!$B$7)</f>
        <v>0</v>
      </c>
      <c r="P140" s="49" cm="1">
        <f t="array" ref="P140">_xlfn.IFS($V$2=2024,'Kaivun hintavaikutus'!$C$4,$V$2=2025,'Kaivun hintavaikutus'!$C$5,$V$2=2026,'Kaivun hintavaikutus'!$C$6,$V$2=2027,'Kaivun hintavaikutus'!$C$7)</f>
        <v>0</v>
      </c>
      <c r="Q140" s="52">
        <v>40</v>
      </c>
      <c r="R140" s="52">
        <v>55</v>
      </c>
      <c r="S140" s="31" t="str">
        <f t="shared" si="69"/>
        <v>OK</v>
      </c>
      <c r="U140">
        <v>100</v>
      </c>
    </row>
    <row r="141" spans="1:21" ht="15.75" thickBot="1" x14ac:dyDescent="0.3">
      <c r="A141" s="38" t="s">
        <v>123</v>
      </c>
      <c r="B141" s="60">
        <f t="shared" si="63"/>
        <v>0</v>
      </c>
      <c r="C141" s="55"/>
      <c r="D141" s="49">
        <f t="shared" si="64"/>
        <v>0</v>
      </c>
      <c r="E141" s="49">
        <f>Parametrit!$B$4-2026</f>
        <v>-2</v>
      </c>
      <c r="F141" s="55"/>
      <c r="G141" s="55"/>
      <c r="H141" s="104" t="str">
        <f>IF('Investoinnit ennen 2024'!G141&gt;0,'Investoinnit ennen 2024'!G141,"")</f>
        <v/>
      </c>
      <c r="I141" s="57">
        <f t="shared" si="65"/>
        <v>0</v>
      </c>
      <c r="J141" s="49">
        <f t="shared" si="66"/>
        <v>0</v>
      </c>
      <c r="K141" s="49">
        <f t="shared" si="67"/>
        <v>0</v>
      </c>
      <c r="L141" s="49">
        <f t="shared" si="68"/>
        <v>0</v>
      </c>
      <c r="M141" s="50" cm="1">
        <f t="array" ref="M141">ROUND('Investoinnit ennen 2024'!K141*(Parametrit!$B$10/Parametrit!$B$7),_xlfn.IFS('2024'!U141=100,-2,'2024'!U141=10,-1))</f>
        <v>0</v>
      </c>
      <c r="N141" s="50"/>
      <c r="O141" s="49" cm="1">
        <f t="array" ref="O141">_xlfn.IFS($V$2=2024,'Kaivun hintavaikutus'!$B$4,$V$2=2025,'Kaivun hintavaikutus'!$B$5,$V$2=2026,'Kaivun hintavaikutus'!$B$6,$V$2=2027,'Kaivun hintavaikutus'!$B$7)</f>
        <v>0</v>
      </c>
      <c r="P141" s="49" cm="1">
        <f t="array" ref="P141">_xlfn.IFS($V$2=2024,'Kaivun hintavaikutus'!$C$4,$V$2=2025,'Kaivun hintavaikutus'!$C$5,$V$2=2026,'Kaivun hintavaikutus'!$C$6,$V$2=2027,'Kaivun hintavaikutus'!$C$7)</f>
        <v>0</v>
      </c>
      <c r="Q141" s="52">
        <v>40</v>
      </c>
      <c r="R141" s="52">
        <v>55</v>
      </c>
      <c r="S141" s="31" t="str">
        <f t="shared" si="69"/>
        <v>OK</v>
      </c>
      <c r="U141">
        <v>100</v>
      </c>
    </row>
    <row r="142" spans="1:21" ht="15.75" thickBot="1" x14ac:dyDescent="0.3">
      <c r="A142" s="7" t="s">
        <v>124</v>
      </c>
      <c r="B142" s="30"/>
      <c r="C142" s="101"/>
      <c r="D142" s="32"/>
      <c r="E142" s="32"/>
      <c r="F142" s="101"/>
      <c r="G142" s="101"/>
      <c r="H142" s="105"/>
      <c r="I142" s="32"/>
      <c r="J142" s="32"/>
      <c r="K142" s="32"/>
      <c r="L142" s="32"/>
      <c r="M142" s="24"/>
      <c r="N142" s="24"/>
      <c r="O142" s="22"/>
      <c r="P142" s="22"/>
      <c r="Q142" s="24"/>
      <c r="R142" s="24"/>
      <c r="S142"/>
    </row>
    <row r="143" spans="1:21" ht="15.75" thickBot="1" x14ac:dyDescent="0.3">
      <c r="A143" s="38" t="s">
        <v>119</v>
      </c>
      <c r="B143" s="60">
        <f t="shared" ref="B143:B153" si="70">F143-G143</f>
        <v>0</v>
      </c>
      <c r="C143" s="55"/>
      <c r="D143" s="49">
        <f t="shared" ref="D143:D153" si="71">B143*C143/100</f>
        <v>0</v>
      </c>
      <c r="E143" s="49">
        <f>Parametrit!$B$4-2026</f>
        <v>-2</v>
      </c>
      <c r="F143" s="55"/>
      <c r="G143" s="55"/>
      <c r="H143" s="104" t="str">
        <f>IF('Investoinnit ennen 2024'!G143&gt;0,'Investoinnit ennen 2024'!G143,"")</f>
        <v/>
      </c>
      <c r="I143" s="57">
        <f t="shared" ref="I143:I153" si="72">IF(N143="",(D143*(M143+O143))/1000,(D143*(N143+P143))/1000)</f>
        <v>0</v>
      </c>
      <c r="J143" s="49">
        <f t="shared" ref="J143:J153" si="73">IF(D143=0,0,I143*(1-E143/H143))</f>
        <v>0</v>
      </c>
      <c r="K143" s="49">
        <f t="shared" ref="K143:K153" si="74">IF(I143=0,0,I143/H143)</f>
        <v>0</v>
      </c>
      <c r="L143" s="49">
        <f t="shared" ref="L143:L153" si="75">IF(N143="",(F143*(C143/100)*(M143+O143))/1000,(F143*(C143/100)*(N143+P143)/1000))</f>
        <v>0</v>
      </c>
      <c r="M143" s="50" cm="1">
        <f t="array" ref="M143">ROUND('Investoinnit ennen 2024'!K143*(Parametrit!$B$10/Parametrit!$B$7),_xlfn.IFS('2024'!U143=100,-2,'2024'!U143=10,-1))</f>
        <v>0</v>
      </c>
      <c r="N143" s="50"/>
      <c r="O143" s="49" cm="1">
        <f t="array" ref="O143">_xlfn.IFS($V$2=2024,'Kaivun hintavaikutus'!$B$4,$V$2=2025,'Kaivun hintavaikutus'!$B$5,$V$2=2026,'Kaivun hintavaikutus'!$B$6,$V$2=2027,'Kaivun hintavaikutus'!$B$7)</f>
        <v>0</v>
      </c>
      <c r="P143" s="49" cm="1">
        <f t="array" ref="P143">_xlfn.IFS($V$2=2024,'Kaivun hintavaikutus'!$C$4,$V$2=2025,'Kaivun hintavaikutus'!$C$5,$V$2=2026,'Kaivun hintavaikutus'!$C$6,$V$2=2027,'Kaivun hintavaikutus'!$C$7)</f>
        <v>0</v>
      </c>
      <c r="Q143" s="52">
        <v>40</v>
      </c>
      <c r="R143" s="52">
        <v>55</v>
      </c>
      <c r="S143" s="31" t="str">
        <f t="shared" ref="S143:S153" si="76">IF(AND(B143&gt;0,C143=""),"Ilmoita tuella rahoitettu osuus",IF(C143&gt;100,"Tuella rahoitettu osuus ei voi olla yli 100",IF(AND(B143&gt;0,H143=""),"Pitoaika puuttuu",IF(E143&gt;H143,"Keski-ikä ei voi olla suurempi kuin pitoaika",IF(AND(B143&gt;0,E143=""),"Keski-ikä puuttuu",IF(AND(B143&gt;0,OR(H143&lt;Q143,H143&gt;R143)),"Syötetty pitoaika ei ole pitoaikavälin sisällä",IF(AND(B143&gt;0,O143=0),"Syötä kaivun hintavaikutus Kaivun hintavaikutus -välilehdelle","OK")))))))</f>
        <v>OK</v>
      </c>
      <c r="U143">
        <v>100</v>
      </c>
    </row>
    <row r="144" spans="1:21" ht="15.75" thickBot="1" x14ac:dyDescent="0.3">
      <c r="A144" s="38" t="s">
        <v>58</v>
      </c>
      <c r="B144" s="60">
        <f t="shared" si="70"/>
        <v>0</v>
      </c>
      <c r="C144" s="55"/>
      <c r="D144" s="49">
        <f t="shared" si="71"/>
        <v>0</v>
      </c>
      <c r="E144" s="49">
        <f>Parametrit!$B$4-2026</f>
        <v>-2</v>
      </c>
      <c r="F144" s="55"/>
      <c r="G144" s="55"/>
      <c r="H144" s="104" t="str">
        <f>IF('Investoinnit ennen 2024'!G144&gt;0,'Investoinnit ennen 2024'!G144,"")</f>
        <v/>
      </c>
      <c r="I144" s="57">
        <f t="shared" si="72"/>
        <v>0</v>
      </c>
      <c r="J144" s="49">
        <f t="shared" si="73"/>
        <v>0</v>
      </c>
      <c r="K144" s="49">
        <f t="shared" si="74"/>
        <v>0</v>
      </c>
      <c r="L144" s="49">
        <f t="shared" si="75"/>
        <v>0</v>
      </c>
      <c r="M144" s="50" cm="1">
        <f t="array" ref="M144">ROUND('Investoinnit ennen 2024'!K144*(Parametrit!$B$10/Parametrit!$B$7),_xlfn.IFS('2024'!U144=100,-2,'2024'!U144=10,-1))</f>
        <v>0</v>
      </c>
      <c r="N144" s="50"/>
      <c r="O144" s="49" cm="1">
        <f t="array" ref="O144">_xlfn.IFS($V$2=2024,'Kaivun hintavaikutus'!$B$4,$V$2=2025,'Kaivun hintavaikutus'!$B$5,$V$2=2026,'Kaivun hintavaikutus'!$B$6,$V$2=2027,'Kaivun hintavaikutus'!$B$7)</f>
        <v>0</v>
      </c>
      <c r="P144" s="49" cm="1">
        <f t="array" ref="P144">_xlfn.IFS($V$2=2024,'Kaivun hintavaikutus'!$C$4,$V$2=2025,'Kaivun hintavaikutus'!$C$5,$V$2=2026,'Kaivun hintavaikutus'!$C$6,$V$2=2027,'Kaivun hintavaikutus'!$C$7)</f>
        <v>0</v>
      </c>
      <c r="Q144" s="52">
        <v>40</v>
      </c>
      <c r="R144" s="52">
        <v>55</v>
      </c>
      <c r="S144" s="31" t="str">
        <f t="shared" si="76"/>
        <v>OK</v>
      </c>
      <c r="U144">
        <v>100</v>
      </c>
    </row>
    <row r="145" spans="1:21" ht="15.75" thickBot="1" x14ac:dyDescent="0.3">
      <c r="A145" s="38" t="s">
        <v>59</v>
      </c>
      <c r="B145" s="60">
        <f t="shared" si="70"/>
        <v>0</v>
      </c>
      <c r="C145" s="55"/>
      <c r="D145" s="49">
        <f t="shared" si="71"/>
        <v>0</v>
      </c>
      <c r="E145" s="49">
        <f>Parametrit!$B$4-2026</f>
        <v>-2</v>
      </c>
      <c r="F145" s="55"/>
      <c r="G145" s="55"/>
      <c r="H145" s="104" t="str">
        <f>IF('Investoinnit ennen 2024'!G145&gt;0,'Investoinnit ennen 2024'!G145,"")</f>
        <v/>
      </c>
      <c r="I145" s="57">
        <f t="shared" si="72"/>
        <v>0</v>
      </c>
      <c r="J145" s="49">
        <f t="shared" si="73"/>
        <v>0</v>
      </c>
      <c r="K145" s="49">
        <f t="shared" si="74"/>
        <v>0</v>
      </c>
      <c r="L145" s="49">
        <f t="shared" si="75"/>
        <v>0</v>
      </c>
      <c r="M145" s="50" cm="1">
        <f t="array" ref="M145">ROUND('Investoinnit ennen 2024'!K145*(Parametrit!$B$10/Parametrit!$B$7),_xlfn.IFS('2024'!U145=100,-2,'2024'!U145=10,-1))</f>
        <v>0</v>
      </c>
      <c r="N145" s="50"/>
      <c r="O145" s="49" cm="1">
        <f t="array" ref="O145">_xlfn.IFS($V$2=2024,'Kaivun hintavaikutus'!$B$4,$V$2=2025,'Kaivun hintavaikutus'!$B$5,$V$2=2026,'Kaivun hintavaikutus'!$B$6,$V$2=2027,'Kaivun hintavaikutus'!$B$7)</f>
        <v>0</v>
      </c>
      <c r="P145" s="49" cm="1">
        <f t="array" ref="P145">_xlfn.IFS($V$2=2024,'Kaivun hintavaikutus'!$C$4,$V$2=2025,'Kaivun hintavaikutus'!$C$5,$V$2=2026,'Kaivun hintavaikutus'!$C$6,$V$2=2027,'Kaivun hintavaikutus'!$C$7)</f>
        <v>0</v>
      </c>
      <c r="Q145" s="52">
        <v>40</v>
      </c>
      <c r="R145" s="52">
        <v>55</v>
      </c>
      <c r="S145" s="31" t="str">
        <f t="shared" si="76"/>
        <v>OK</v>
      </c>
      <c r="U145">
        <v>100</v>
      </c>
    </row>
    <row r="146" spans="1:21" ht="15.75" thickBot="1" x14ac:dyDescent="0.3">
      <c r="A146" s="38" t="s">
        <v>60</v>
      </c>
      <c r="B146" s="60">
        <f t="shared" si="70"/>
        <v>0</v>
      </c>
      <c r="C146" s="55"/>
      <c r="D146" s="49">
        <f t="shared" si="71"/>
        <v>0</v>
      </c>
      <c r="E146" s="49">
        <f>Parametrit!$B$4-2026</f>
        <v>-2</v>
      </c>
      <c r="F146" s="55"/>
      <c r="G146" s="55"/>
      <c r="H146" s="104" t="str">
        <f>IF('Investoinnit ennen 2024'!G146&gt;0,'Investoinnit ennen 2024'!G146,"")</f>
        <v/>
      </c>
      <c r="I146" s="57">
        <f t="shared" si="72"/>
        <v>0</v>
      </c>
      <c r="J146" s="49">
        <f t="shared" si="73"/>
        <v>0</v>
      </c>
      <c r="K146" s="49">
        <f t="shared" si="74"/>
        <v>0</v>
      </c>
      <c r="L146" s="49">
        <f t="shared" si="75"/>
        <v>0</v>
      </c>
      <c r="M146" s="50" cm="1">
        <f t="array" ref="M146">ROUND('Investoinnit ennen 2024'!K146*(Parametrit!$B$10/Parametrit!$B$7),_xlfn.IFS('2024'!U146=100,-2,'2024'!U146=10,-1))</f>
        <v>0</v>
      </c>
      <c r="N146" s="50"/>
      <c r="O146" s="49" cm="1">
        <f t="array" ref="O146">_xlfn.IFS($V$2=2024,'Kaivun hintavaikutus'!$B$4,$V$2=2025,'Kaivun hintavaikutus'!$B$5,$V$2=2026,'Kaivun hintavaikutus'!$B$6,$V$2=2027,'Kaivun hintavaikutus'!$B$7)</f>
        <v>0</v>
      </c>
      <c r="P146" s="49" cm="1">
        <f t="array" ref="P146">_xlfn.IFS($V$2=2024,'Kaivun hintavaikutus'!$C$4,$V$2=2025,'Kaivun hintavaikutus'!$C$5,$V$2=2026,'Kaivun hintavaikutus'!$C$6,$V$2=2027,'Kaivun hintavaikutus'!$C$7)</f>
        <v>0</v>
      </c>
      <c r="Q146" s="52">
        <v>40</v>
      </c>
      <c r="R146" s="52">
        <v>55</v>
      </c>
      <c r="S146" s="31" t="str">
        <f t="shared" si="76"/>
        <v>OK</v>
      </c>
      <c r="U146">
        <v>100</v>
      </c>
    </row>
    <row r="147" spans="1:21" ht="15.75" thickBot="1" x14ac:dyDescent="0.3">
      <c r="A147" s="38" t="s">
        <v>61</v>
      </c>
      <c r="B147" s="60">
        <f t="shared" si="70"/>
        <v>0</v>
      </c>
      <c r="C147" s="55"/>
      <c r="D147" s="49">
        <f t="shared" si="71"/>
        <v>0</v>
      </c>
      <c r="E147" s="49">
        <f>Parametrit!$B$4-2026</f>
        <v>-2</v>
      </c>
      <c r="F147" s="55"/>
      <c r="G147" s="55"/>
      <c r="H147" s="104" t="str">
        <f>IF('Investoinnit ennen 2024'!G147&gt;0,'Investoinnit ennen 2024'!G147,"")</f>
        <v/>
      </c>
      <c r="I147" s="57">
        <f t="shared" si="72"/>
        <v>0</v>
      </c>
      <c r="J147" s="49">
        <f t="shared" si="73"/>
        <v>0</v>
      </c>
      <c r="K147" s="49">
        <f t="shared" si="74"/>
        <v>0</v>
      </c>
      <c r="L147" s="49">
        <f t="shared" si="75"/>
        <v>0</v>
      </c>
      <c r="M147" s="50" cm="1">
        <f t="array" ref="M147">ROUND('Investoinnit ennen 2024'!K147*(Parametrit!$B$10/Parametrit!$B$7),_xlfn.IFS('2024'!U147=100,-2,'2024'!U147=10,-1))</f>
        <v>0</v>
      </c>
      <c r="N147" s="50"/>
      <c r="O147" s="49" cm="1">
        <f t="array" ref="O147">_xlfn.IFS($V$2=2024,'Kaivun hintavaikutus'!$B$4,$V$2=2025,'Kaivun hintavaikutus'!$B$5,$V$2=2026,'Kaivun hintavaikutus'!$B$6,$V$2=2027,'Kaivun hintavaikutus'!$B$7)</f>
        <v>0</v>
      </c>
      <c r="P147" s="49" cm="1">
        <f t="array" ref="P147">_xlfn.IFS($V$2=2024,'Kaivun hintavaikutus'!$C$4,$V$2=2025,'Kaivun hintavaikutus'!$C$5,$V$2=2026,'Kaivun hintavaikutus'!$C$6,$V$2=2027,'Kaivun hintavaikutus'!$C$7)</f>
        <v>0</v>
      </c>
      <c r="Q147" s="52">
        <v>40</v>
      </c>
      <c r="R147" s="52">
        <v>55</v>
      </c>
      <c r="S147" s="31" t="str">
        <f t="shared" si="76"/>
        <v>OK</v>
      </c>
      <c r="U147">
        <v>100</v>
      </c>
    </row>
    <row r="148" spans="1:21" ht="15.75" thickBot="1" x14ac:dyDescent="0.3">
      <c r="A148" s="38" t="s">
        <v>62</v>
      </c>
      <c r="B148" s="60">
        <f t="shared" si="70"/>
        <v>0</v>
      </c>
      <c r="C148" s="55"/>
      <c r="D148" s="49">
        <f t="shared" si="71"/>
        <v>0</v>
      </c>
      <c r="E148" s="49">
        <f>Parametrit!$B$4-2026</f>
        <v>-2</v>
      </c>
      <c r="F148" s="55"/>
      <c r="G148" s="55"/>
      <c r="H148" s="104" t="str">
        <f>IF('Investoinnit ennen 2024'!G148&gt;0,'Investoinnit ennen 2024'!G148,"")</f>
        <v/>
      </c>
      <c r="I148" s="57">
        <f t="shared" si="72"/>
        <v>0</v>
      </c>
      <c r="J148" s="49">
        <f t="shared" si="73"/>
        <v>0</v>
      </c>
      <c r="K148" s="49">
        <f t="shared" si="74"/>
        <v>0</v>
      </c>
      <c r="L148" s="49">
        <f t="shared" si="75"/>
        <v>0</v>
      </c>
      <c r="M148" s="50" cm="1">
        <f t="array" ref="M148">ROUND('Investoinnit ennen 2024'!K148*(Parametrit!$B$10/Parametrit!$B$7),_xlfn.IFS('2024'!U148=100,-2,'2024'!U148=10,-1))</f>
        <v>0</v>
      </c>
      <c r="N148" s="50"/>
      <c r="O148" s="49" cm="1">
        <f t="array" ref="O148">_xlfn.IFS($V$2=2024,'Kaivun hintavaikutus'!$B$4,$V$2=2025,'Kaivun hintavaikutus'!$B$5,$V$2=2026,'Kaivun hintavaikutus'!$B$6,$V$2=2027,'Kaivun hintavaikutus'!$B$7)</f>
        <v>0</v>
      </c>
      <c r="P148" s="49" cm="1">
        <f t="array" ref="P148">_xlfn.IFS($V$2=2024,'Kaivun hintavaikutus'!$C$4,$V$2=2025,'Kaivun hintavaikutus'!$C$5,$V$2=2026,'Kaivun hintavaikutus'!$C$6,$V$2=2027,'Kaivun hintavaikutus'!$C$7)</f>
        <v>0</v>
      </c>
      <c r="Q148" s="52">
        <v>40</v>
      </c>
      <c r="R148" s="52">
        <v>55</v>
      </c>
      <c r="S148" s="31" t="str">
        <f t="shared" si="76"/>
        <v>OK</v>
      </c>
      <c r="U148">
        <v>100</v>
      </c>
    </row>
    <row r="149" spans="1:21" ht="15.75" thickBot="1" x14ac:dyDescent="0.3">
      <c r="A149" s="38" t="s">
        <v>63</v>
      </c>
      <c r="B149" s="60">
        <f t="shared" si="70"/>
        <v>0</v>
      </c>
      <c r="C149" s="55"/>
      <c r="D149" s="49">
        <f t="shared" si="71"/>
        <v>0</v>
      </c>
      <c r="E149" s="49">
        <f>Parametrit!$B$4-2026</f>
        <v>-2</v>
      </c>
      <c r="F149" s="55"/>
      <c r="G149" s="55"/>
      <c r="H149" s="104" t="str">
        <f>IF('Investoinnit ennen 2024'!G149&gt;0,'Investoinnit ennen 2024'!G149,"")</f>
        <v/>
      </c>
      <c r="I149" s="57">
        <f t="shared" si="72"/>
        <v>0</v>
      </c>
      <c r="J149" s="49">
        <f t="shared" si="73"/>
        <v>0</v>
      </c>
      <c r="K149" s="49">
        <f t="shared" si="74"/>
        <v>0</v>
      </c>
      <c r="L149" s="49">
        <f t="shared" si="75"/>
        <v>0</v>
      </c>
      <c r="M149" s="50" cm="1">
        <f t="array" ref="M149">ROUND('Investoinnit ennen 2024'!K149*(Parametrit!$B$10/Parametrit!$B$7),_xlfn.IFS('2024'!U149=100,-2,'2024'!U149=10,-1))</f>
        <v>0</v>
      </c>
      <c r="N149" s="50"/>
      <c r="O149" s="49" cm="1">
        <f t="array" ref="O149">_xlfn.IFS($V$2=2024,'Kaivun hintavaikutus'!$B$4,$V$2=2025,'Kaivun hintavaikutus'!$B$5,$V$2=2026,'Kaivun hintavaikutus'!$B$6,$V$2=2027,'Kaivun hintavaikutus'!$B$7)</f>
        <v>0</v>
      </c>
      <c r="P149" s="49" cm="1">
        <f t="array" ref="P149">_xlfn.IFS($V$2=2024,'Kaivun hintavaikutus'!$C$4,$V$2=2025,'Kaivun hintavaikutus'!$C$5,$V$2=2026,'Kaivun hintavaikutus'!$C$6,$V$2=2027,'Kaivun hintavaikutus'!$C$7)</f>
        <v>0</v>
      </c>
      <c r="Q149" s="52">
        <v>40</v>
      </c>
      <c r="R149" s="52">
        <v>55</v>
      </c>
      <c r="S149" s="31" t="str">
        <f t="shared" si="76"/>
        <v>OK</v>
      </c>
      <c r="U149">
        <v>100</v>
      </c>
    </row>
    <row r="150" spans="1:21" ht="15.75" thickBot="1" x14ac:dyDescent="0.3">
      <c r="A150" s="38" t="s">
        <v>120</v>
      </c>
      <c r="B150" s="60">
        <f t="shared" si="70"/>
        <v>0</v>
      </c>
      <c r="C150" s="55"/>
      <c r="D150" s="49">
        <f t="shared" si="71"/>
        <v>0</v>
      </c>
      <c r="E150" s="49">
        <f>Parametrit!$B$4-2026</f>
        <v>-2</v>
      </c>
      <c r="F150" s="55"/>
      <c r="G150" s="55"/>
      <c r="H150" s="104" t="str">
        <f>IF('Investoinnit ennen 2024'!G150&gt;0,'Investoinnit ennen 2024'!G150,"")</f>
        <v/>
      </c>
      <c r="I150" s="57">
        <f t="shared" si="72"/>
        <v>0</v>
      </c>
      <c r="J150" s="49">
        <f t="shared" si="73"/>
        <v>0</v>
      </c>
      <c r="K150" s="49">
        <f t="shared" si="74"/>
        <v>0</v>
      </c>
      <c r="L150" s="49">
        <f t="shared" si="75"/>
        <v>0</v>
      </c>
      <c r="M150" s="50" cm="1">
        <f t="array" ref="M150">ROUND('Investoinnit ennen 2024'!K150*(Parametrit!$B$10/Parametrit!$B$7),_xlfn.IFS('2024'!U150=100,-2,'2024'!U150=10,-1))</f>
        <v>0</v>
      </c>
      <c r="N150" s="50"/>
      <c r="O150" s="49" cm="1">
        <f t="array" ref="O150">_xlfn.IFS($V$2=2024,'Kaivun hintavaikutus'!$B$4,$V$2=2025,'Kaivun hintavaikutus'!$B$5,$V$2=2026,'Kaivun hintavaikutus'!$B$6,$V$2=2027,'Kaivun hintavaikutus'!$B$7)</f>
        <v>0</v>
      </c>
      <c r="P150" s="49" cm="1">
        <f t="array" ref="P150">_xlfn.IFS($V$2=2024,'Kaivun hintavaikutus'!$C$4,$V$2=2025,'Kaivun hintavaikutus'!$C$5,$V$2=2026,'Kaivun hintavaikutus'!$C$6,$V$2=2027,'Kaivun hintavaikutus'!$C$7)</f>
        <v>0</v>
      </c>
      <c r="Q150" s="52">
        <v>40</v>
      </c>
      <c r="R150" s="52">
        <v>55</v>
      </c>
      <c r="S150" s="31" t="str">
        <f t="shared" si="76"/>
        <v>OK</v>
      </c>
      <c r="U150">
        <v>100</v>
      </c>
    </row>
    <row r="151" spans="1:21" ht="15.75" thickBot="1" x14ac:dyDescent="0.3">
      <c r="A151" s="38" t="s">
        <v>121</v>
      </c>
      <c r="B151" s="60">
        <f t="shared" si="70"/>
        <v>0</v>
      </c>
      <c r="C151" s="55"/>
      <c r="D151" s="49">
        <f t="shared" si="71"/>
        <v>0</v>
      </c>
      <c r="E151" s="49">
        <f>Parametrit!$B$4-2026</f>
        <v>-2</v>
      </c>
      <c r="F151" s="55"/>
      <c r="G151" s="55"/>
      <c r="H151" s="104" t="str">
        <f>IF('Investoinnit ennen 2024'!G151&gt;0,'Investoinnit ennen 2024'!G151,"")</f>
        <v/>
      </c>
      <c r="I151" s="57">
        <f t="shared" si="72"/>
        <v>0</v>
      </c>
      <c r="J151" s="49">
        <f t="shared" si="73"/>
        <v>0</v>
      </c>
      <c r="K151" s="49">
        <f t="shared" si="74"/>
        <v>0</v>
      </c>
      <c r="L151" s="49">
        <f t="shared" si="75"/>
        <v>0</v>
      </c>
      <c r="M151" s="50" cm="1">
        <f t="array" ref="M151">ROUND('Investoinnit ennen 2024'!K151*(Parametrit!$B$10/Parametrit!$B$7),_xlfn.IFS('2024'!U151=100,-2,'2024'!U151=10,-1))</f>
        <v>0</v>
      </c>
      <c r="N151" s="50"/>
      <c r="O151" s="49" cm="1">
        <f t="array" ref="O151">_xlfn.IFS($V$2=2024,'Kaivun hintavaikutus'!$B$4,$V$2=2025,'Kaivun hintavaikutus'!$B$5,$V$2=2026,'Kaivun hintavaikutus'!$B$6,$V$2=2027,'Kaivun hintavaikutus'!$B$7)</f>
        <v>0</v>
      </c>
      <c r="P151" s="49" cm="1">
        <f t="array" ref="P151">_xlfn.IFS($V$2=2024,'Kaivun hintavaikutus'!$C$4,$V$2=2025,'Kaivun hintavaikutus'!$C$5,$V$2=2026,'Kaivun hintavaikutus'!$C$6,$V$2=2027,'Kaivun hintavaikutus'!$C$7)</f>
        <v>0</v>
      </c>
      <c r="Q151" s="52">
        <v>40</v>
      </c>
      <c r="R151" s="52">
        <v>55</v>
      </c>
      <c r="S151" s="31" t="str">
        <f t="shared" si="76"/>
        <v>OK</v>
      </c>
      <c r="U151">
        <v>100</v>
      </c>
    </row>
    <row r="152" spans="1:21" ht="15.75" thickBot="1" x14ac:dyDescent="0.3">
      <c r="A152" s="38" t="s">
        <v>122</v>
      </c>
      <c r="B152" s="60">
        <f t="shared" si="70"/>
        <v>0</v>
      </c>
      <c r="C152" s="55"/>
      <c r="D152" s="49">
        <f t="shared" si="71"/>
        <v>0</v>
      </c>
      <c r="E152" s="49">
        <f>Parametrit!$B$4-2026</f>
        <v>-2</v>
      </c>
      <c r="F152" s="55"/>
      <c r="G152" s="55"/>
      <c r="H152" s="104" t="str">
        <f>IF('Investoinnit ennen 2024'!G152&gt;0,'Investoinnit ennen 2024'!G152,"")</f>
        <v/>
      </c>
      <c r="I152" s="57">
        <f t="shared" si="72"/>
        <v>0</v>
      </c>
      <c r="J152" s="49">
        <f t="shared" si="73"/>
        <v>0</v>
      </c>
      <c r="K152" s="49">
        <f t="shared" si="74"/>
        <v>0</v>
      </c>
      <c r="L152" s="49">
        <f t="shared" si="75"/>
        <v>0</v>
      </c>
      <c r="M152" s="50" cm="1">
        <f t="array" ref="M152">ROUND('Investoinnit ennen 2024'!K152*(Parametrit!$B$10/Parametrit!$B$7),_xlfn.IFS('2024'!U152=100,-2,'2024'!U152=10,-1))</f>
        <v>0</v>
      </c>
      <c r="N152" s="50"/>
      <c r="O152" s="49" cm="1">
        <f t="array" ref="O152">_xlfn.IFS($V$2=2024,'Kaivun hintavaikutus'!$B$4,$V$2=2025,'Kaivun hintavaikutus'!$B$5,$V$2=2026,'Kaivun hintavaikutus'!$B$6,$V$2=2027,'Kaivun hintavaikutus'!$B$7)</f>
        <v>0</v>
      </c>
      <c r="P152" s="49" cm="1">
        <f t="array" ref="P152">_xlfn.IFS($V$2=2024,'Kaivun hintavaikutus'!$C$4,$V$2=2025,'Kaivun hintavaikutus'!$C$5,$V$2=2026,'Kaivun hintavaikutus'!$C$6,$V$2=2027,'Kaivun hintavaikutus'!$C$7)</f>
        <v>0</v>
      </c>
      <c r="Q152" s="52">
        <v>40</v>
      </c>
      <c r="R152" s="52">
        <v>55</v>
      </c>
      <c r="S152" s="31" t="str">
        <f t="shared" si="76"/>
        <v>OK</v>
      </c>
      <c r="U152">
        <v>100</v>
      </c>
    </row>
    <row r="153" spans="1:21" ht="15.75" thickBot="1" x14ac:dyDescent="0.3">
      <c r="A153" s="38" t="s">
        <v>123</v>
      </c>
      <c r="B153" s="60">
        <f t="shared" si="70"/>
        <v>0</v>
      </c>
      <c r="C153" s="55"/>
      <c r="D153" s="49">
        <f t="shared" si="71"/>
        <v>0</v>
      </c>
      <c r="E153" s="49">
        <f>Parametrit!$B$4-2026</f>
        <v>-2</v>
      </c>
      <c r="F153" s="55"/>
      <c r="G153" s="55"/>
      <c r="H153" s="104" t="str">
        <f>IF('Investoinnit ennen 2024'!G153&gt;0,'Investoinnit ennen 2024'!G153,"")</f>
        <v/>
      </c>
      <c r="I153" s="57">
        <f t="shared" si="72"/>
        <v>0</v>
      </c>
      <c r="J153" s="49">
        <f t="shared" si="73"/>
        <v>0</v>
      </c>
      <c r="K153" s="49">
        <f t="shared" si="74"/>
        <v>0</v>
      </c>
      <c r="L153" s="49">
        <f t="shared" si="75"/>
        <v>0</v>
      </c>
      <c r="M153" s="50" cm="1">
        <f t="array" ref="M153">ROUND('Investoinnit ennen 2024'!K153*(Parametrit!$B$10/Parametrit!$B$7),_xlfn.IFS('2024'!U153=100,-2,'2024'!U153=10,-1))</f>
        <v>0</v>
      </c>
      <c r="N153" s="50"/>
      <c r="O153" s="49" cm="1">
        <f t="array" ref="O153">_xlfn.IFS($V$2=2024,'Kaivun hintavaikutus'!$B$4,$V$2=2025,'Kaivun hintavaikutus'!$B$5,$V$2=2026,'Kaivun hintavaikutus'!$B$6,$V$2=2027,'Kaivun hintavaikutus'!$B$7)</f>
        <v>0</v>
      </c>
      <c r="P153" s="49" cm="1">
        <f t="array" ref="P153">_xlfn.IFS($V$2=2024,'Kaivun hintavaikutus'!$C$4,$V$2=2025,'Kaivun hintavaikutus'!$C$5,$V$2=2026,'Kaivun hintavaikutus'!$C$6,$V$2=2027,'Kaivun hintavaikutus'!$C$7)</f>
        <v>0</v>
      </c>
      <c r="Q153" s="52">
        <v>40</v>
      </c>
      <c r="R153" s="52">
        <v>55</v>
      </c>
      <c r="S153" s="31" t="str">
        <f t="shared" si="76"/>
        <v>OK</v>
      </c>
      <c r="U153">
        <v>100</v>
      </c>
    </row>
    <row r="154" spans="1:21" ht="15.75" thickBot="1" x14ac:dyDescent="0.3">
      <c r="A154" s="3" t="s">
        <v>125</v>
      </c>
      <c r="B154" s="30"/>
      <c r="C154" s="101"/>
      <c r="D154" s="32"/>
      <c r="E154" s="32"/>
      <c r="F154" s="101"/>
      <c r="G154" s="101"/>
      <c r="H154" s="105"/>
      <c r="I154" s="32"/>
      <c r="J154" s="32"/>
      <c r="K154" s="32"/>
      <c r="L154" s="32"/>
      <c r="M154" s="23"/>
      <c r="N154" s="23"/>
      <c r="O154" s="22"/>
      <c r="P154" s="22"/>
      <c r="Q154" s="23"/>
      <c r="R154" s="23"/>
      <c r="S154"/>
    </row>
    <row r="155" spans="1:21" ht="15.75" thickBot="1" x14ac:dyDescent="0.3">
      <c r="A155" s="38" t="s">
        <v>126</v>
      </c>
      <c r="B155" s="60">
        <f t="shared" ref="B155:B161" si="77">F155-G155</f>
        <v>0</v>
      </c>
      <c r="C155" s="55"/>
      <c r="D155" s="49">
        <f t="shared" ref="D155:D161" si="78">B155*C155/100</f>
        <v>0</v>
      </c>
      <c r="E155" s="49">
        <f>Parametrit!$B$4-2026</f>
        <v>-2</v>
      </c>
      <c r="F155" s="55"/>
      <c r="G155" s="55"/>
      <c r="H155" s="104" t="str">
        <f>IF('Investoinnit ennen 2024'!G155&gt;0,'Investoinnit ennen 2024'!G155,"")</f>
        <v/>
      </c>
      <c r="I155" s="57">
        <f t="shared" ref="I155:I161" si="79">IF(N155="",(D155*(M155+O155))/1000,(D155*(N155+P155))/1000)</f>
        <v>0</v>
      </c>
      <c r="J155" s="49">
        <f t="shared" ref="J155:J161" si="80">IF(D155=0,0,I155*(1-E155/H155))</f>
        <v>0</v>
      </c>
      <c r="K155" s="49">
        <f t="shared" ref="K155:K161" si="81">IF(I155=0,0,I155/H155)</f>
        <v>0</v>
      </c>
      <c r="L155" s="49">
        <f t="shared" ref="L155:L161" si="82">IF(N155="",(F155*(C155/100)*(M155+O155))/1000,(F155*(C155/100)*(N155+P155)/1000))</f>
        <v>0</v>
      </c>
      <c r="M155" s="50" cm="1">
        <f t="array" ref="M155">ROUND('Investoinnit ennen 2024'!K155*(Parametrit!$B$10/Parametrit!$B$7),_xlfn.IFS('2024'!U155=100,-2,'2024'!U155=10,-1))</f>
        <v>0</v>
      </c>
      <c r="N155" s="50"/>
      <c r="O155" s="49"/>
      <c r="P155" s="49"/>
      <c r="Q155" s="52">
        <v>40</v>
      </c>
      <c r="R155" s="52">
        <v>55</v>
      </c>
      <c r="S155" s="31" t="str">
        <f t="shared" ref="S155:S161" si="83">IF(AND(B155&gt;0,C155=""),"Ilmoita tuella rahoitettu osuus",IF(C155&gt;100,"Tuella rahoitettu osuus ei voi olla yli 100",IF(AND(B155&gt;0,H155=""),"Pitoaika puuttuu",IF(E155&gt;H155,"Keski-ikä ei voi olla suurempi kuin pitoaika",IF(AND(B155&gt;0,E155=""),"Keski-ikä puuttuu",IF(AND(B155&gt;0,OR(H155&lt;Q155,H155&gt;R155)),"Syötetty pitoaika ei ole pitoaikavälin sisällä","OK"))))))</f>
        <v>OK</v>
      </c>
      <c r="U155">
        <v>100</v>
      </c>
    </row>
    <row r="156" spans="1:21" ht="15.75" thickBot="1" x14ac:dyDescent="0.3">
      <c r="A156" s="38" t="s">
        <v>127</v>
      </c>
      <c r="B156" s="60">
        <f t="shared" si="77"/>
        <v>0</v>
      </c>
      <c r="C156" s="55"/>
      <c r="D156" s="49">
        <f t="shared" si="78"/>
        <v>0</v>
      </c>
      <c r="E156" s="49">
        <f>Parametrit!$B$4-2026</f>
        <v>-2</v>
      </c>
      <c r="F156" s="55"/>
      <c r="G156" s="55"/>
      <c r="H156" s="104" t="str">
        <f>IF('Investoinnit ennen 2024'!G156&gt;0,'Investoinnit ennen 2024'!G156,"")</f>
        <v/>
      </c>
      <c r="I156" s="57">
        <f t="shared" si="79"/>
        <v>0</v>
      </c>
      <c r="J156" s="49">
        <f t="shared" si="80"/>
        <v>0</v>
      </c>
      <c r="K156" s="49">
        <f t="shared" si="81"/>
        <v>0</v>
      </c>
      <c r="L156" s="49">
        <f t="shared" si="82"/>
        <v>0</v>
      </c>
      <c r="M156" s="50" cm="1">
        <f t="array" ref="M156">ROUND('Investoinnit ennen 2024'!K156*(Parametrit!$B$10/Parametrit!$B$7),_xlfn.IFS('2024'!U156=100,-2,'2024'!U156=10,-1))</f>
        <v>0</v>
      </c>
      <c r="N156" s="50"/>
      <c r="O156" s="49"/>
      <c r="P156" s="49"/>
      <c r="Q156" s="52">
        <v>40</v>
      </c>
      <c r="R156" s="52">
        <v>55</v>
      </c>
      <c r="S156" s="31" t="str">
        <f t="shared" si="83"/>
        <v>OK</v>
      </c>
      <c r="U156">
        <v>100</v>
      </c>
    </row>
    <row r="157" spans="1:21" ht="15.75" thickBot="1" x14ac:dyDescent="0.3">
      <c r="A157" s="38" t="s">
        <v>69</v>
      </c>
      <c r="B157" s="60">
        <f t="shared" si="77"/>
        <v>0</v>
      </c>
      <c r="C157" s="55"/>
      <c r="D157" s="49">
        <f t="shared" si="78"/>
        <v>0</v>
      </c>
      <c r="E157" s="49">
        <f>Parametrit!$B$4-2026</f>
        <v>-2</v>
      </c>
      <c r="F157" s="55"/>
      <c r="G157" s="55"/>
      <c r="H157" s="104" t="str">
        <f>IF('Investoinnit ennen 2024'!G157&gt;0,'Investoinnit ennen 2024'!G157,"")</f>
        <v/>
      </c>
      <c r="I157" s="57">
        <f t="shared" si="79"/>
        <v>0</v>
      </c>
      <c r="J157" s="49">
        <f t="shared" si="80"/>
        <v>0</v>
      </c>
      <c r="K157" s="49">
        <f t="shared" si="81"/>
        <v>0</v>
      </c>
      <c r="L157" s="49">
        <f t="shared" si="82"/>
        <v>0</v>
      </c>
      <c r="M157" s="50" cm="1">
        <f t="array" ref="M157">ROUND('Investoinnit ennen 2024'!K157*(Parametrit!$B$10/Parametrit!$B$7),_xlfn.IFS('2024'!U157=100,-2,'2024'!U157=10,-1))</f>
        <v>0</v>
      </c>
      <c r="N157" s="50"/>
      <c r="O157" s="49"/>
      <c r="P157" s="49"/>
      <c r="Q157" s="52">
        <v>40</v>
      </c>
      <c r="R157" s="52">
        <v>55</v>
      </c>
      <c r="S157" s="31" t="str">
        <f t="shared" si="83"/>
        <v>OK</v>
      </c>
      <c r="U157">
        <v>100</v>
      </c>
    </row>
    <row r="158" spans="1:21" ht="15.75" thickBot="1" x14ac:dyDescent="0.3">
      <c r="A158" s="38" t="s">
        <v>70</v>
      </c>
      <c r="B158" s="60">
        <f t="shared" si="77"/>
        <v>0</v>
      </c>
      <c r="C158" s="55"/>
      <c r="D158" s="49">
        <f t="shared" si="78"/>
        <v>0</v>
      </c>
      <c r="E158" s="49">
        <f>Parametrit!$B$4-2026</f>
        <v>-2</v>
      </c>
      <c r="F158" s="55"/>
      <c r="G158" s="55"/>
      <c r="H158" s="104" t="str">
        <f>IF('Investoinnit ennen 2024'!G158&gt;0,'Investoinnit ennen 2024'!G158,"")</f>
        <v/>
      </c>
      <c r="I158" s="57">
        <f t="shared" si="79"/>
        <v>0</v>
      </c>
      <c r="J158" s="49">
        <f t="shared" si="80"/>
        <v>0</v>
      </c>
      <c r="K158" s="49">
        <f t="shared" si="81"/>
        <v>0</v>
      </c>
      <c r="L158" s="49">
        <f t="shared" si="82"/>
        <v>0</v>
      </c>
      <c r="M158" s="50" cm="1">
        <f t="array" ref="M158">ROUND('Investoinnit ennen 2024'!K158*(Parametrit!$B$10/Parametrit!$B$7),_xlfn.IFS('2024'!U158=100,-2,'2024'!U158=10,-1))</f>
        <v>0</v>
      </c>
      <c r="N158" s="50"/>
      <c r="O158" s="49"/>
      <c r="P158" s="49"/>
      <c r="Q158" s="52">
        <v>40</v>
      </c>
      <c r="R158" s="52">
        <v>55</v>
      </c>
      <c r="S158" s="31" t="str">
        <f t="shared" si="83"/>
        <v>OK</v>
      </c>
      <c r="U158">
        <v>100</v>
      </c>
    </row>
    <row r="159" spans="1:21" ht="15.75" thickBot="1" x14ac:dyDescent="0.3">
      <c r="A159" s="38" t="s">
        <v>71</v>
      </c>
      <c r="B159" s="60">
        <f t="shared" si="77"/>
        <v>0</v>
      </c>
      <c r="C159" s="55"/>
      <c r="D159" s="49">
        <f t="shared" si="78"/>
        <v>0</v>
      </c>
      <c r="E159" s="49">
        <f>Parametrit!$B$4-2026</f>
        <v>-2</v>
      </c>
      <c r="F159" s="55"/>
      <c r="G159" s="55"/>
      <c r="H159" s="104" t="str">
        <f>IF('Investoinnit ennen 2024'!G159&gt;0,'Investoinnit ennen 2024'!G159,"")</f>
        <v/>
      </c>
      <c r="I159" s="57">
        <f t="shared" si="79"/>
        <v>0</v>
      </c>
      <c r="J159" s="49">
        <f t="shared" si="80"/>
        <v>0</v>
      </c>
      <c r="K159" s="49">
        <f t="shared" si="81"/>
        <v>0</v>
      </c>
      <c r="L159" s="49">
        <f t="shared" si="82"/>
        <v>0</v>
      </c>
      <c r="M159" s="50" cm="1">
        <f t="array" ref="M159">ROUND('Investoinnit ennen 2024'!K159*(Parametrit!$B$10/Parametrit!$B$7),_xlfn.IFS('2024'!U159=100,-2,'2024'!U159=10,-1))</f>
        <v>0</v>
      </c>
      <c r="N159" s="50"/>
      <c r="O159" s="49"/>
      <c r="P159" s="49"/>
      <c r="Q159" s="52">
        <v>40</v>
      </c>
      <c r="R159" s="52">
        <v>55</v>
      </c>
      <c r="S159" s="31" t="str">
        <f t="shared" si="83"/>
        <v>OK</v>
      </c>
      <c r="U159">
        <v>100</v>
      </c>
    </row>
    <row r="160" spans="1:21" ht="15.75" thickBot="1" x14ac:dyDescent="0.3">
      <c r="A160" s="38" t="s">
        <v>128</v>
      </c>
      <c r="B160" s="60">
        <f t="shared" si="77"/>
        <v>0</v>
      </c>
      <c r="C160" s="55"/>
      <c r="D160" s="49">
        <f t="shared" si="78"/>
        <v>0</v>
      </c>
      <c r="E160" s="49">
        <f>Parametrit!$B$4-2026</f>
        <v>-2</v>
      </c>
      <c r="F160" s="55"/>
      <c r="G160" s="55"/>
      <c r="H160" s="104" t="str">
        <f>IF('Investoinnit ennen 2024'!G160&gt;0,'Investoinnit ennen 2024'!G160,"")</f>
        <v/>
      </c>
      <c r="I160" s="57">
        <f t="shared" si="79"/>
        <v>0</v>
      </c>
      <c r="J160" s="49">
        <f t="shared" si="80"/>
        <v>0</v>
      </c>
      <c r="K160" s="49">
        <f t="shared" si="81"/>
        <v>0</v>
      </c>
      <c r="L160" s="49">
        <f t="shared" si="82"/>
        <v>0</v>
      </c>
      <c r="M160" s="50" cm="1">
        <f t="array" ref="M160">ROUND('Investoinnit ennen 2024'!K160*(Parametrit!$B$10/Parametrit!$B$7),_xlfn.IFS('2024'!U160=100,-2,'2024'!U160=10,-1))</f>
        <v>0</v>
      </c>
      <c r="N160" s="50"/>
      <c r="O160" s="49"/>
      <c r="P160" s="49"/>
      <c r="Q160" s="52">
        <v>40</v>
      </c>
      <c r="R160" s="52">
        <v>55</v>
      </c>
      <c r="S160" s="31" t="str">
        <f t="shared" si="83"/>
        <v>OK</v>
      </c>
      <c r="U160">
        <v>100</v>
      </c>
    </row>
    <row r="161" spans="1:21" ht="15.75" thickBot="1" x14ac:dyDescent="0.3">
      <c r="A161" s="38" t="s">
        <v>129</v>
      </c>
      <c r="B161" s="60">
        <f t="shared" si="77"/>
        <v>0</v>
      </c>
      <c r="C161" s="55"/>
      <c r="D161" s="49">
        <f t="shared" si="78"/>
        <v>0</v>
      </c>
      <c r="E161" s="49">
        <f>Parametrit!$B$4-2026</f>
        <v>-2</v>
      </c>
      <c r="F161" s="55"/>
      <c r="G161" s="55"/>
      <c r="H161" s="104" t="str">
        <f>IF('Investoinnit ennen 2024'!G161&gt;0,'Investoinnit ennen 2024'!G161,"")</f>
        <v/>
      </c>
      <c r="I161" s="57">
        <f t="shared" si="79"/>
        <v>0</v>
      </c>
      <c r="J161" s="49">
        <f t="shared" si="80"/>
        <v>0</v>
      </c>
      <c r="K161" s="49">
        <f t="shared" si="81"/>
        <v>0</v>
      </c>
      <c r="L161" s="49">
        <f t="shared" si="82"/>
        <v>0</v>
      </c>
      <c r="M161" s="50" cm="1">
        <f t="array" ref="M161">ROUND('Investoinnit ennen 2024'!K161*(Parametrit!$B$10/Parametrit!$B$7),_xlfn.IFS('2024'!U161=100,-2,'2024'!U161=10,-1))</f>
        <v>0</v>
      </c>
      <c r="N161" s="50"/>
      <c r="O161" s="49"/>
      <c r="P161" s="49"/>
      <c r="Q161" s="52">
        <v>40</v>
      </c>
      <c r="R161" s="52">
        <v>55</v>
      </c>
      <c r="S161" s="31" t="str">
        <f t="shared" si="83"/>
        <v>OK</v>
      </c>
      <c r="U161">
        <v>100</v>
      </c>
    </row>
    <row r="162" spans="1:21" ht="15.75" thickBot="1" x14ac:dyDescent="0.3">
      <c r="A162" s="6" t="s">
        <v>130</v>
      </c>
      <c r="B162" s="30"/>
      <c r="C162" s="101"/>
      <c r="D162" s="32"/>
      <c r="E162" s="32"/>
      <c r="F162" s="101"/>
      <c r="G162" s="101"/>
      <c r="H162" s="105"/>
      <c r="I162" s="32"/>
      <c r="J162" s="32"/>
      <c r="K162" s="32"/>
      <c r="L162" s="32"/>
      <c r="M162" s="24"/>
      <c r="N162" s="24"/>
      <c r="O162" s="22"/>
      <c r="P162" s="22"/>
      <c r="Q162" s="24"/>
      <c r="R162" s="24"/>
      <c r="S162"/>
    </row>
    <row r="163" spans="1:21" ht="15.75" thickBot="1" x14ac:dyDescent="0.3">
      <c r="A163" s="38" t="s">
        <v>131</v>
      </c>
      <c r="B163" s="60">
        <f t="shared" ref="B163:B169" si="84">F163-G163</f>
        <v>0</v>
      </c>
      <c r="C163" s="55"/>
      <c r="D163" s="49">
        <f t="shared" ref="D163:D169" si="85">B163*C163/100</f>
        <v>0</v>
      </c>
      <c r="E163" s="49">
        <f>Parametrit!$B$4-2026</f>
        <v>-2</v>
      </c>
      <c r="F163" s="55"/>
      <c r="G163" s="55"/>
      <c r="H163" s="104" t="str">
        <f>IF('Investoinnit ennen 2024'!G163&gt;0,'Investoinnit ennen 2024'!G163,"")</f>
        <v/>
      </c>
      <c r="I163" s="57">
        <f t="shared" ref="I163:I169" si="86">IF(N163="",(D163*(M163+O163))/1000,(D163*(N163+P163))/1000)</f>
        <v>0</v>
      </c>
      <c r="J163" s="49">
        <f t="shared" ref="J163:J169" si="87">IF(D163=0,0,I163*(1-E163/H163))</f>
        <v>0</v>
      </c>
      <c r="K163" s="49">
        <f t="shared" ref="K163:K169" si="88">IF(I163=0,0,I163/H163)</f>
        <v>0</v>
      </c>
      <c r="L163" s="49">
        <f t="shared" ref="L163:L169" si="89">IF(N163="",(F163*(C163/100)*(M163+O163))/1000,(F163*(C163/100)*(N163+P163)/1000))</f>
        <v>0</v>
      </c>
      <c r="M163" s="50" cm="1">
        <f t="array" ref="M163">ROUND('Investoinnit ennen 2024'!K163*(Parametrit!$B$10/Parametrit!$B$7),_xlfn.IFS('2024'!U163=100,-2,'2024'!U163=10,-1))</f>
        <v>0</v>
      </c>
      <c r="N163" s="50"/>
      <c r="O163" s="49"/>
      <c r="P163" s="49"/>
      <c r="Q163" s="52">
        <v>40</v>
      </c>
      <c r="R163" s="52">
        <v>55</v>
      </c>
      <c r="S163" s="31" t="str">
        <f t="shared" ref="S163:S169" si="90">IF(AND(B163&gt;0,C163=""),"Ilmoita tuella rahoitettu osuus",IF(C163&gt;100,"Tuella rahoitettu osuus ei voi olla yli 100",IF(AND(B163&gt;0,H163=""),"Pitoaika puuttuu",IF(E163&gt;H163,"Keski-ikä ei voi olla suurempi kuin pitoaika",IF(AND(B163&gt;0,E163=""),"Keski-ikä puuttuu",IF(AND(B163&gt;0,OR(H163&lt;Q163,H163&gt;R163)),"Syötetty pitoaika ei ole pitoaikavälin sisällä","OK"))))))</f>
        <v>OK</v>
      </c>
      <c r="U163">
        <v>100</v>
      </c>
    </row>
    <row r="164" spans="1:21" ht="15.75" thickBot="1" x14ac:dyDescent="0.3">
      <c r="A164" s="38" t="s">
        <v>132</v>
      </c>
      <c r="B164" s="60">
        <f t="shared" si="84"/>
        <v>0</v>
      </c>
      <c r="C164" s="55"/>
      <c r="D164" s="49">
        <f t="shared" si="85"/>
        <v>0</v>
      </c>
      <c r="E164" s="49">
        <f>Parametrit!$B$4-2026</f>
        <v>-2</v>
      </c>
      <c r="F164" s="55"/>
      <c r="G164" s="55"/>
      <c r="H164" s="104" t="str">
        <f>IF('Investoinnit ennen 2024'!G164&gt;0,'Investoinnit ennen 2024'!G164,"")</f>
        <v/>
      </c>
      <c r="I164" s="57">
        <f t="shared" si="86"/>
        <v>0</v>
      </c>
      <c r="J164" s="49">
        <f t="shared" si="87"/>
        <v>0</v>
      </c>
      <c r="K164" s="49">
        <f t="shared" si="88"/>
        <v>0</v>
      </c>
      <c r="L164" s="49">
        <f t="shared" si="89"/>
        <v>0</v>
      </c>
      <c r="M164" s="50" cm="1">
        <f t="array" ref="M164">ROUND('Investoinnit ennen 2024'!K164*(Parametrit!$B$10/Parametrit!$B$7),_xlfn.IFS('2024'!U164=100,-2,'2024'!U164=10,-1))</f>
        <v>0</v>
      </c>
      <c r="N164" s="50"/>
      <c r="O164" s="49"/>
      <c r="P164" s="49"/>
      <c r="Q164" s="52">
        <v>40</v>
      </c>
      <c r="R164" s="52">
        <v>55</v>
      </c>
      <c r="S164" s="31" t="str">
        <f t="shared" si="90"/>
        <v>OK</v>
      </c>
      <c r="U164">
        <v>100</v>
      </c>
    </row>
    <row r="165" spans="1:21" ht="15.75" thickBot="1" x14ac:dyDescent="0.3">
      <c r="A165" s="38" t="s">
        <v>77</v>
      </c>
      <c r="B165" s="60">
        <f t="shared" si="84"/>
        <v>0</v>
      </c>
      <c r="C165" s="55"/>
      <c r="D165" s="49">
        <f t="shared" si="85"/>
        <v>0</v>
      </c>
      <c r="E165" s="49">
        <f>Parametrit!$B$4-2026</f>
        <v>-2</v>
      </c>
      <c r="F165" s="55"/>
      <c r="G165" s="55"/>
      <c r="H165" s="104" t="str">
        <f>IF('Investoinnit ennen 2024'!G165&gt;0,'Investoinnit ennen 2024'!G165,"")</f>
        <v/>
      </c>
      <c r="I165" s="57">
        <f t="shared" si="86"/>
        <v>0</v>
      </c>
      <c r="J165" s="49">
        <f t="shared" si="87"/>
        <v>0</v>
      </c>
      <c r="K165" s="49">
        <f t="shared" si="88"/>
        <v>0</v>
      </c>
      <c r="L165" s="49">
        <f t="shared" si="89"/>
        <v>0</v>
      </c>
      <c r="M165" s="50" cm="1">
        <f t="array" ref="M165">ROUND('Investoinnit ennen 2024'!K165*(Parametrit!$B$10/Parametrit!$B$7),_xlfn.IFS('2024'!U165=100,-2,'2024'!U165=10,-1))</f>
        <v>0</v>
      </c>
      <c r="N165" s="50"/>
      <c r="O165" s="49"/>
      <c r="P165" s="49"/>
      <c r="Q165" s="52">
        <v>40</v>
      </c>
      <c r="R165" s="52">
        <v>55</v>
      </c>
      <c r="S165" s="31" t="str">
        <f t="shared" si="90"/>
        <v>OK</v>
      </c>
      <c r="U165">
        <v>100</v>
      </c>
    </row>
    <row r="166" spans="1:21" ht="15.75" thickBot="1" x14ac:dyDescent="0.3">
      <c r="A166" s="38" t="s">
        <v>78</v>
      </c>
      <c r="B166" s="60">
        <f t="shared" si="84"/>
        <v>0</v>
      </c>
      <c r="C166" s="55"/>
      <c r="D166" s="49">
        <f t="shared" si="85"/>
        <v>0</v>
      </c>
      <c r="E166" s="49">
        <f>Parametrit!$B$4-2026</f>
        <v>-2</v>
      </c>
      <c r="F166" s="55"/>
      <c r="G166" s="55"/>
      <c r="H166" s="104" t="str">
        <f>IF('Investoinnit ennen 2024'!G166&gt;0,'Investoinnit ennen 2024'!G166,"")</f>
        <v/>
      </c>
      <c r="I166" s="57">
        <f t="shared" si="86"/>
        <v>0</v>
      </c>
      <c r="J166" s="49">
        <f t="shared" si="87"/>
        <v>0</v>
      </c>
      <c r="K166" s="49">
        <f t="shared" si="88"/>
        <v>0</v>
      </c>
      <c r="L166" s="49">
        <f t="shared" si="89"/>
        <v>0</v>
      </c>
      <c r="M166" s="50" cm="1">
        <f t="array" ref="M166">ROUND('Investoinnit ennen 2024'!K166*(Parametrit!$B$10/Parametrit!$B$7),_xlfn.IFS('2024'!U166=100,-2,'2024'!U166=10,-1))</f>
        <v>0</v>
      </c>
      <c r="N166" s="50"/>
      <c r="O166" s="49"/>
      <c r="P166" s="49"/>
      <c r="Q166" s="52">
        <v>40</v>
      </c>
      <c r="R166" s="52">
        <v>55</v>
      </c>
      <c r="S166" s="31" t="str">
        <f t="shared" si="90"/>
        <v>OK</v>
      </c>
      <c r="U166">
        <v>100</v>
      </c>
    </row>
    <row r="167" spans="1:21" ht="15.75" thickBot="1" x14ac:dyDescent="0.3">
      <c r="A167" s="38" t="s">
        <v>79</v>
      </c>
      <c r="B167" s="60">
        <f t="shared" si="84"/>
        <v>0</v>
      </c>
      <c r="C167" s="55"/>
      <c r="D167" s="49">
        <f t="shared" si="85"/>
        <v>0</v>
      </c>
      <c r="E167" s="49">
        <f>Parametrit!$B$4-2026</f>
        <v>-2</v>
      </c>
      <c r="F167" s="55"/>
      <c r="G167" s="55"/>
      <c r="H167" s="104" t="str">
        <f>IF('Investoinnit ennen 2024'!G167&gt;0,'Investoinnit ennen 2024'!G167,"")</f>
        <v/>
      </c>
      <c r="I167" s="57">
        <f t="shared" si="86"/>
        <v>0</v>
      </c>
      <c r="J167" s="49">
        <f t="shared" si="87"/>
        <v>0</v>
      </c>
      <c r="K167" s="49">
        <f t="shared" si="88"/>
        <v>0</v>
      </c>
      <c r="L167" s="49">
        <f t="shared" si="89"/>
        <v>0</v>
      </c>
      <c r="M167" s="50" cm="1">
        <f t="array" ref="M167">ROUND('Investoinnit ennen 2024'!K167*(Parametrit!$B$10/Parametrit!$B$7),_xlfn.IFS('2024'!U167=100,-2,'2024'!U167=10,-1))</f>
        <v>0</v>
      </c>
      <c r="N167" s="50"/>
      <c r="O167" s="49"/>
      <c r="P167" s="49"/>
      <c r="Q167" s="52">
        <v>40</v>
      </c>
      <c r="R167" s="52">
        <v>55</v>
      </c>
      <c r="S167" s="31" t="str">
        <f t="shared" si="90"/>
        <v>OK</v>
      </c>
      <c r="U167">
        <v>100</v>
      </c>
    </row>
    <row r="168" spans="1:21" ht="15.75" thickBot="1" x14ac:dyDescent="0.3">
      <c r="A168" s="38" t="s">
        <v>133</v>
      </c>
      <c r="B168" s="60">
        <f t="shared" si="84"/>
        <v>0</v>
      </c>
      <c r="C168" s="55"/>
      <c r="D168" s="49">
        <f t="shared" si="85"/>
        <v>0</v>
      </c>
      <c r="E168" s="49">
        <f>Parametrit!$B$4-2026</f>
        <v>-2</v>
      </c>
      <c r="F168" s="55"/>
      <c r="G168" s="55"/>
      <c r="H168" s="104" t="str">
        <f>IF('Investoinnit ennen 2024'!G168&gt;0,'Investoinnit ennen 2024'!G168,"")</f>
        <v/>
      </c>
      <c r="I168" s="57">
        <f t="shared" si="86"/>
        <v>0</v>
      </c>
      <c r="J168" s="49">
        <f t="shared" si="87"/>
        <v>0</v>
      </c>
      <c r="K168" s="49">
        <f t="shared" si="88"/>
        <v>0</v>
      </c>
      <c r="L168" s="49">
        <f t="shared" si="89"/>
        <v>0</v>
      </c>
      <c r="M168" s="50" cm="1">
        <f t="array" ref="M168">ROUND('Investoinnit ennen 2024'!K168*(Parametrit!$B$10/Parametrit!$B$7),_xlfn.IFS('2024'!U168=100,-2,'2024'!U168=10,-1))</f>
        <v>0</v>
      </c>
      <c r="N168" s="50"/>
      <c r="O168" s="49"/>
      <c r="P168" s="49"/>
      <c r="Q168" s="52">
        <v>40</v>
      </c>
      <c r="R168" s="52">
        <v>55</v>
      </c>
      <c r="S168" s="31" t="str">
        <f t="shared" si="90"/>
        <v>OK</v>
      </c>
      <c r="U168">
        <v>100</v>
      </c>
    </row>
    <row r="169" spans="1:21" ht="15.75" thickBot="1" x14ac:dyDescent="0.3">
      <c r="A169" s="38" t="s">
        <v>134</v>
      </c>
      <c r="B169" s="60">
        <f t="shared" si="84"/>
        <v>0</v>
      </c>
      <c r="C169" s="55"/>
      <c r="D169" s="49">
        <f t="shared" si="85"/>
        <v>0</v>
      </c>
      <c r="E169" s="49">
        <f>Parametrit!$B$4-2026</f>
        <v>-2</v>
      </c>
      <c r="F169" s="55"/>
      <c r="G169" s="55"/>
      <c r="H169" s="104" t="str">
        <f>IF('Investoinnit ennen 2024'!G169&gt;0,'Investoinnit ennen 2024'!G169,"")</f>
        <v/>
      </c>
      <c r="I169" s="57">
        <f t="shared" si="86"/>
        <v>0</v>
      </c>
      <c r="J169" s="49">
        <f t="shared" si="87"/>
        <v>0</v>
      </c>
      <c r="K169" s="49">
        <f t="shared" si="88"/>
        <v>0</v>
      </c>
      <c r="L169" s="49">
        <f t="shared" si="89"/>
        <v>0</v>
      </c>
      <c r="M169" s="50" cm="1">
        <f t="array" ref="M169">ROUND('Investoinnit ennen 2024'!K169*(Parametrit!$B$10/Parametrit!$B$7),_xlfn.IFS('2024'!U169=100,-2,'2024'!U169=10,-1))</f>
        <v>0</v>
      </c>
      <c r="N169" s="50"/>
      <c r="O169" s="49"/>
      <c r="P169" s="49"/>
      <c r="Q169" s="52">
        <v>40</v>
      </c>
      <c r="R169" s="52">
        <v>55</v>
      </c>
      <c r="S169" s="31" t="str">
        <f t="shared" si="90"/>
        <v>OK</v>
      </c>
      <c r="U169">
        <v>100</v>
      </c>
    </row>
    <row r="170" spans="1:21" ht="15.75" thickBot="1" x14ac:dyDescent="0.3">
      <c r="A170" s="8" t="s">
        <v>81</v>
      </c>
      <c r="B170" s="30"/>
      <c r="C170" s="101"/>
      <c r="D170" s="32"/>
      <c r="E170" s="32"/>
      <c r="F170" s="101"/>
      <c r="G170" s="101"/>
      <c r="H170" s="105"/>
      <c r="I170" s="32"/>
      <c r="J170" s="32"/>
      <c r="K170" s="32"/>
      <c r="L170" s="32"/>
      <c r="M170" s="24"/>
      <c r="N170" s="24"/>
      <c r="O170" s="22"/>
      <c r="P170" s="22"/>
      <c r="Q170" s="24"/>
      <c r="R170" s="24"/>
      <c r="S170"/>
    </row>
    <row r="171" spans="1:21" ht="15.75" thickBot="1" x14ac:dyDescent="0.3">
      <c r="A171" s="38" t="s">
        <v>81</v>
      </c>
      <c r="B171" s="60">
        <f>F171-G171</f>
        <v>0</v>
      </c>
      <c r="C171" s="55"/>
      <c r="D171" s="49">
        <f>B171*C171/100</f>
        <v>0</v>
      </c>
      <c r="E171" s="49">
        <f>Parametrit!$B$4-2026</f>
        <v>-2</v>
      </c>
      <c r="F171" s="55"/>
      <c r="G171" s="55"/>
      <c r="H171" s="104" t="str">
        <f>IF('Investoinnit ennen 2024'!G171&gt;0,'Investoinnit ennen 2024'!G171,"")</f>
        <v/>
      </c>
      <c r="I171" s="57">
        <f>IF(N171="",(D171*(M171+O171))/1000,(D171*(N171+P171))/1000)</f>
        <v>0</v>
      </c>
      <c r="J171" s="49">
        <f>IF(D171=0,0,I171*(1-E171/H171))</f>
        <v>0</v>
      </c>
      <c r="K171" s="49">
        <f>IF(I171=0,0,I171/H171)</f>
        <v>0</v>
      </c>
      <c r="L171" s="49">
        <f>IF(N171="",(F171*(C171/100)*(M171+O171))/1000,(F171*(C171/100)*(N171+P171)/1000))</f>
        <v>0</v>
      </c>
      <c r="M171" s="50" cm="1">
        <f t="array" ref="M171">ROUND('Investoinnit ennen 2024'!K171*(Parametrit!$B$10/Parametrit!$B$7),_xlfn.IFS('2024'!U171=100,-2,'2024'!U171=10,-1))</f>
        <v>0</v>
      </c>
      <c r="N171" s="50"/>
      <c r="O171" s="49"/>
      <c r="P171" s="49"/>
      <c r="Q171" s="52">
        <v>40</v>
      </c>
      <c r="R171" s="52">
        <v>55</v>
      </c>
      <c r="S171" s="31" t="str">
        <f>IF(AND(B171&gt;0,C171=""),"Ilmoita tuella rahoitettu osuus",IF(C171&gt;100,"Tuella rahoitettu osuus ei voi olla yli 100",IF(AND(B171&gt;0,H171=""),"Pitoaika puuttuu",IF(E171&gt;H171,"Keski-ikä ei voi olla suurempi kuin pitoaika",IF(AND(B171&gt;0,E171=""),"Keski-ikä puuttuu",IF(AND(B171&gt;0,OR(H171&lt;Q171,H171&gt;R171)),"Syötetty pitoaika ei ole pitoaikavälin sisällä","OK"))))))</f>
        <v>OK</v>
      </c>
      <c r="U171">
        <v>100</v>
      </c>
    </row>
    <row r="172" spans="1:21" ht="15.75" thickBot="1" x14ac:dyDescent="0.3">
      <c r="A172" s="38" t="s">
        <v>82</v>
      </c>
      <c r="B172" s="60">
        <f>F172-G172</f>
        <v>0</v>
      </c>
      <c r="C172" s="55"/>
      <c r="D172" s="49">
        <f>B172*C172/100</f>
        <v>0</v>
      </c>
      <c r="E172" s="49">
        <f>Parametrit!$B$4-2026</f>
        <v>-2</v>
      </c>
      <c r="F172" s="55"/>
      <c r="G172" s="55"/>
      <c r="H172" s="104" t="str">
        <f>IF('Investoinnit ennen 2024'!G172&gt;0,'Investoinnit ennen 2024'!G172,"")</f>
        <v/>
      </c>
      <c r="I172" s="57">
        <f>IF(N172="",(D172*(M172+O172))/1000,(D172*(N172+P172))/1000)</f>
        <v>0</v>
      </c>
      <c r="J172" s="49">
        <f>IF(D172=0,0,I172*(1-E172/H172))</f>
        <v>0</v>
      </c>
      <c r="K172" s="49">
        <f>IF(I172=0,0,I172/H172)</f>
        <v>0</v>
      </c>
      <c r="L172" s="49">
        <f>IF(N172="",(F172*(C172/100)*(M172+O172))/1000,(F172*(C172/100)*(N172+P172)/1000))</f>
        <v>0</v>
      </c>
      <c r="M172" s="50" cm="1">
        <f t="array" ref="M172">ROUND('Investoinnit ennen 2024'!K172*(Parametrit!$B$10/Parametrit!$B$7),_xlfn.IFS('2024'!U172=100,-2,'2024'!U172=10,-1))</f>
        <v>0</v>
      </c>
      <c r="N172" s="50"/>
      <c r="O172" s="49"/>
      <c r="P172" s="49"/>
      <c r="Q172" s="52">
        <v>40</v>
      </c>
      <c r="R172" s="52">
        <v>55</v>
      </c>
      <c r="S172" s="31" t="str">
        <f>IF(AND(B172&gt;0,C172=""),"Ilmoita tuella rahoitettu osuus",IF(C172&gt;100,"Tuella rahoitettu osuus ei voi olla yli 100",IF(AND(B172&gt;0,H172=""),"Pitoaika puuttuu",IF(E172&gt;H172,"Keski-ikä ei voi olla suurempi kuin pitoaika",IF(AND(B172&gt;0,E172=""),"Keski-ikä puuttuu",IF(AND(B172&gt;0,OR(H172&lt;Q172,H172&gt;R172)),"Syötetty pitoaika ei ole pitoaikavälin sisällä","OK"))))))</f>
        <v>OK</v>
      </c>
      <c r="U172">
        <v>100</v>
      </c>
    </row>
    <row r="173" spans="1:21" ht="15.75" thickBot="1" x14ac:dyDescent="0.3">
      <c r="A173" s="3" t="s">
        <v>135</v>
      </c>
      <c r="B173" s="30"/>
      <c r="C173" s="101"/>
      <c r="D173" s="32"/>
      <c r="E173" s="32"/>
      <c r="F173" s="101"/>
      <c r="G173" s="101"/>
      <c r="H173" s="105"/>
      <c r="I173" s="32"/>
      <c r="J173" s="32"/>
      <c r="K173" s="32"/>
      <c r="L173" s="32"/>
      <c r="M173" s="23"/>
      <c r="N173" s="23"/>
      <c r="O173" s="22"/>
      <c r="P173" s="22"/>
      <c r="Q173" s="23"/>
      <c r="R173" s="23"/>
      <c r="S173"/>
    </row>
    <row r="174" spans="1:21" ht="15.75" thickBot="1" x14ac:dyDescent="0.3">
      <c r="A174" s="6" t="s">
        <v>136</v>
      </c>
      <c r="B174" s="30"/>
      <c r="C174" s="101"/>
      <c r="D174" s="32"/>
      <c r="E174" s="32"/>
      <c r="F174" s="101"/>
      <c r="G174" s="101"/>
      <c r="H174" s="105"/>
      <c r="M174" s="24"/>
      <c r="N174" s="24"/>
      <c r="O174" s="22"/>
      <c r="P174" s="22"/>
      <c r="Q174" s="24"/>
      <c r="R174" s="24"/>
      <c r="S174"/>
    </row>
    <row r="175" spans="1:21" ht="15.75" thickBot="1" x14ac:dyDescent="0.3">
      <c r="A175" s="38" t="s">
        <v>137</v>
      </c>
      <c r="B175" s="60">
        <f>F175-G175</f>
        <v>0</v>
      </c>
      <c r="C175" s="55"/>
      <c r="D175" s="49">
        <f>B175*C175/100</f>
        <v>0</v>
      </c>
      <c r="E175" s="49">
        <f>Parametrit!$B$4-2026</f>
        <v>-2</v>
      </c>
      <c r="F175" s="55"/>
      <c r="G175" s="55"/>
      <c r="H175" s="104" t="str">
        <f>IF('Investoinnit ennen 2024'!G175&gt;0,'Investoinnit ennen 2024'!G175,"")</f>
        <v/>
      </c>
      <c r="I175" s="57">
        <f>IF(N175="",(D175*(M175+O175))/1000,(D175*(N175+P175))/1000)</f>
        <v>0</v>
      </c>
      <c r="J175" s="49">
        <f>IF(D175=0,0,I175*(1-E175/H175))</f>
        <v>0</v>
      </c>
      <c r="K175" s="49">
        <f>IF(I175=0,0,I175/H175)</f>
        <v>0</v>
      </c>
      <c r="L175" s="49">
        <f>IF(N175="",(F175*(C175/100)*(M175+O175))/1000,(F175*(C175/100)*(N175+P175)/1000))</f>
        <v>0</v>
      </c>
      <c r="M175" s="50" cm="1">
        <f t="array" ref="M175">ROUND('Investoinnit ennen 2024'!K175*(Parametrit!$B$10/Parametrit!$B$7),_xlfn.IFS('2024'!U175=100,-2,'2024'!U175=10,-1))</f>
        <v>0</v>
      </c>
      <c r="N175" s="50"/>
      <c r="O175" s="49"/>
      <c r="P175" s="49"/>
      <c r="Q175" s="52">
        <v>35</v>
      </c>
      <c r="R175" s="52">
        <v>50</v>
      </c>
      <c r="S175" s="31" t="str">
        <f>IF(AND(B175&gt;0,C175=""),"Ilmoita tuella rahoitettu osuus",IF(C175&gt;100,"Tuella rahoitettu osuus ei voi olla yli 100",IF(AND(B175&gt;0,H175=""),"Pitoaika puuttuu",IF(E175&gt;H175,"Keski-ikä ei voi olla suurempi kuin pitoaika",IF(AND(B175&gt;0,E175=""),"Keski-ikä puuttuu",IF(AND(B175&gt;0,OR(H175&lt;Q175,H175&gt;R175)),"Syötetty pitoaika ei ole pitoaikavälin sisällä","OK"))))))</f>
        <v>OK</v>
      </c>
      <c r="U175">
        <v>10</v>
      </c>
    </row>
    <row r="176" spans="1:21" ht="15.75" thickBot="1" x14ac:dyDescent="0.3">
      <c r="A176" s="38" t="s">
        <v>138</v>
      </c>
      <c r="B176" s="60">
        <f>F176-G176</f>
        <v>0</v>
      </c>
      <c r="C176" s="55"/>
      <c r="D176" s="49">
        <f>B176*C176/100</f>
        <v>0</v>
      </c>
      <c r="E176" s="49">
        <f>Parametrit!$B$4-2026</f>
        <v>-2</v>
      </c>
      <c r="F176" s="55"/>
      <c r="G176" s="55"/>
      <c r="H176" s="104" t="str">
        <f>IF('Investoinnit ennen 2024'!G176&gt;0,'Investoinnit ennen 2024'!G176,"")</f>
        <v/>
      </c>
      <c r="I176" s="57">
        <f>IF(N176="",(D176*(M176+O176))/1000,(D176*(N176+P176))/1000)</f>
        <v>0</v>
      </c>
      <c r="J176" s="49">
        <f>IF(D176=0,0,I176*(1-E176/H176))</f>
        <v>0</v>
      </c>
      <c r="K176" s="49">
        <f>IF(I176=0,0,I176/H176)</f>
        <v>0</v>
      </c>
      <c r="L176" s="49">
        <f>IF(N176="",(F176*(C176/100)*(M176+O176))/1000,(F176*(C176/100)*(N176+P176)/1000))</f>
        <v>0</v>
      </c>
      <c r="M176" s="50" cm="1">
        <f t="array" ref="M176">ROUND('Investoinnit ennen 2024'!K176*(Parametrit!$B$10/Parametrit!$B$7),_xlfn.IFS('2024'!U176=100,-2,'2024'!U176=10,-1))</f>
        <v>0</v>
      </c>
      <c r="N176" s="50"/>
      <c r="O176" s="49"/>
      <c r="P176" s="49"/>
      <c r="Q176" s="52">
        <v>35</v>
      </c>
      <c r="R176" s="52">
        <v>50</v>
      </c>
      <c r="S176" s="31" t="str">
        <f>IF(AND(B176&gt;0,C176=""),"Ilmoita tuella rahoitettu osuus",IF(C176&gt;100,"Tuella rahoitettu osuus ei voi olla yli 100",IF(AND(B176&gt;0,H176=""),"Pitoaika puuttuu",IF(E176&gt;H176,"Keski-ikä ei voi olla suurempi kuin pitoaika",IF(AND(B176&gt;0,E176=""),"Keski-ikä puuttuu",IF(AND(B176&gt;0,OR(H176&lt;Q176,H176&gt;R176)),"Syötetty pitoaika ei ole pitoaikavälin sisällä","OK"))))))</f>
        <v>OK</v>
      </c>
      <c r="U176">
        <v>10</v>
      </c>
    </row>
    <row r="177" spans="1:21" ht="15.75" thickBot="1" x14ac:dyDescent="0.3">
      <c r="A177" s="38" t="s">
        <v>139</v>
      </c>
      <c r="B177" s="60">
        <f>F177-G177</f>
        <v>0</v>
      </c>
      <c r="C177" s="55"/>
      <c r="D177" s="49">
        <f>B177*C177/100</f>
        <v>0</v>
      </c>
      <c r="E177" s="49">
        <f>Parametrit!$B$4-2026</f>
        <v>-2</v>
      </c>
      <c r="F177" s="55"/>
      <c r="G177" s="55"/>
      <c r="H177" s="104" t="str">
        <f>IF('Investoinnit ennen 2024'!G177&gt;0,'Investoinnit ennen 2024'!G177,"")</f>
        <v/>
      </c>
      <c r="I177" s="57">
        <f>IF(N177="",(D177*(M177+O177))/1000,(D177*(N177+P177))/1000)</f>
        <v>0</v>
      </c>
      <c r="J177" s="49">
        <f>IF(D177=0,0,I177*(1-E177/H177))</f>
        <v>0</v>
      </c>
      <c r="K177" s="49">
        <f>IF(I177=0,0,I177/H177)</f>
        <v>0</v>
      </c>
      <c r="L177" s="49">
        <f>IF(N177="",(F177*(C177/100)*(M177+O177))/1000,(F177*(C177/100)*(N177+P177)/1000))</f>
        <v>0</v>
      </c>
      <c r="M177" s="50" cm="1">
        <f t="array" ref="M177">ROUND('Investoinnit ennen 2024'!K177*(Parametrit!$B$10/Parametrit!$B$7),_xlfn.IFS('2024'!U177=100,-2,'2024'!U177=10,-1))</f>
        <v>0</v>
      </c>
      <c r="N177" s="50"/>
      <c r="O177" s="49"/>
      <c r="P177" s="49"/>
      <c r="Q177" s="52">
        <v>35</v>
      </c>
      <c r="R177" s="52">
        <v>50</v>
      </c>
      <c r="S177" s="31" t="str">
        <f>IF(AND(B177&gt;0,C177=""),"Ilmoita tuella rahoitettu osuus",IF(C177&gt;100,"Tuella rahoitettu osuus ei voi olla yli 100",IF(AND(B177&gt;0,H177=""),"Pitoaika puuttuu",IF(E177&gt;H177,"Keski-ikä ei voi olla suurempi kuin pitoaika",IF(AND(B177&gt;0,E177=""),"Keski-ikä puuttuu",IF(AND(B177&gt;0,OR(H177&lt;Q177,H177&gt;R177)),"Syötetty pitoaika ei ole pitoaikavälin sisällä","OK"))))))</f>
        <v>OK</v>
      </c>
      <c r="U177">
        <v>10</v>
      </c>
    </row>
    <row r="178" spans="1:21" ht="15.75" thickBot="1" x14ac:dyDescent="0.3">
      <c r="A178" s="38" t="s">
        <v>140</v>
      </c>
      <c r="B178" s="60">
        <f>F178-G178</f>
        <v>0</v>
      </c>
      <c r="C178" s="55"/>
      <c r="D178" s="49">
        <f>B178*C178/100</f>
        <v>0</v>
      </c>
      <c r="E178" s="49">
        <f>Parametrit!$B$4-2026</f>
        <v>-2</v>
      </c>
      <c r="F178" s="55"/>
      <c r="G178" s="55"/>
      <c r="H178" s="104" t="str">
        <f>IF('Investoinnit ennen 2024'!G178&gt;0,'Investoinnit ennen 2024'!G178,"")</f>
        <v/>
      </c>
      <c r="I178" s="57">
        <f>IF(N178="",(D178*(M178+O178))/1000,(D178*(N178+P178))/1000)</f>
        <v>0</v>
      </c>
      <c r="J178" s="49">
        <f>IF(D178=0,0,I178*(1-E178/H178))</f>
        <v>0</v>
      </c>
      <c r="K178" s="49">
        <f>IF(I178=0,0,I178/H178)</f>
        <v>0</v>
      </c>
      <c r="L178" s="49">
        <f>IF(N178="",(F178*(C178/100)*(M178+O178))/1000,(F178*(C178/100)*(N178+P178)/1000))</f>
        <v>0</v>
      </c>
      <c r="M178" s="50" cm="1">
        <f t="array" ref="M178">ROUND('Investoinnit ennen 2024'!K178*(Parametrit!$B$10/Parametrit!$B$7),_xlfn.IFS('2024'!U178=100,-2,'2024'!U178=10,-1))</f>
        <v>0</v>
      </c>
      <c r="N178" s="50"/>
      <c r="O178" s="49"/>
      <c r="P178" s="49"/>
      <c r="Q178" s="52">
        <v>35</v>
      </c>
      <c r="R178" s="52">
        <v>50</v>
      </c>
      <c r="S178" s="31" t="str">
        <f>IF(AND(B178&gt;0,C178=""),"Ilmoita tuella rahoitettu osuus",IF(C178&gt;100,"Tuella rahoitettu osuus ei voi olla yli 100",IF(AND(B178&gt;0,H178=""),"Pitoaika puuttuu",IF(E178&gt;H178,"Keski-ikä ei voi olla suurempi kuin pitoaika",IF(AND(B178&gt;0,E178=""),"Keski-ikä puuttuu",IF(AND(B178&gt;0,OR(H178&lt;Q178,H178&gt;R178)),"Syötetty pitoaika ei ole pitoaikavälin sisällä","OK"))))))</f>
        <v>OK</v>
      </c>
      <c r="U178">
        <v>10</v>
      </c>
    </row>
    <row r="179" spans="1:21" ht="15.75" thickBot="1" x14ac:dyDescent="0.3">
      <c r="A179" s="7" t="s">
        <v>141</v>
      </c>
      <c r="B179" s="30"/>
      <c r="C179" s="101"/>
      <c r="D179" s="32"/>
      <c r="E179" s="32"/>
      <c r="F179" s="101"/>
      <c r="G179" s="101"/>
      <c r="H179" s="105"/>
      <c r="I179" s="32"/>
      <c r="J179" s="32"/>
      <c r="K179" s="32"/>
      <c r="L179" s="32"/>
      <c r="M179" s="24"/>
      <c r="N179" s="24"/>
      <c r="O179" s="22"/>
      <c r="P179" s="22"/>
      <c r="Q179" s="24"/>
      <c r="R179" s="24"/>
      <c r="S179"/>
    </row>
    <row r="180" spans="1:21" ht="15.75" thickBot="1" x14ac:dyDescent="0.3">
      <c r="A180" s="38" t="s">
        <v>142</v>
      </c>
      <c r="B180" s="60">
        <f>F180-G180</f>
        <v>0</v>
      </c>
      <c r="C180" s="55"/>
      <c r="D180" s="49">
        <f>B180*C180/100</f>
        <v>0</v>
      </c>
      <c r="E180" s="49">
        <f>Parametrit!$B$4-2026</f>
        <v>-2</v>
      </c>
      <c r="F180" s="55"/>
      <c r="G180" s="55"/>
      <c r="H180" s="104" t="str">
        <f>IF('Investoinnit ennen 2024'!G180&gt;0,'Investoinnit ennen 2024'!G180,"")</f>
        <v/>
      </c>
      <c r="I180" s="57">
        <f>IF(N180="",(D180*(M180+O180))/1000,(D180*(N180+P180))/1000)</f>
        <v>0</v>
      </c>
      <c r="J180" s="49">
        <f>IF(D180=0,0,I180*(1-E180/H180))</f>
        <v>0</v>
      </c>
      <c r="K180" s="49">
        <f>IF(I180=0,0,I180/H180)</f>
        <v>0</v>
      </c>
      <c r="L180" s="49">
        <f>IF(N180="",(F180*(C180/100)*(M180+O180))/1000,(F180*(C180/100)*(N180+P180)/1000))</f>
        <v>0</v>
      </c>
      <c r="M180" s="50" cm="1">
        <f t="array" ref="M180">ROUND('Investoinnit ennen 2024'!K180*(Parametrit!$B$10/Parametrit!$B$7),_xlfn.IFS('2024'!U180=100,-2,'2024'!U180=10,-1))</f>
        <v>0</v>
      </c>
      <c r="N180" s="50"/>
      <c r="O180" s="49"/>
      <c r="P180" s="49"/>
      <c r="Q180" s="52">
        <v>35</v>
      </c>
      <c r="R180" s="52">
        <v>50</v>
      </c>
      <c r="S180" s="31" t="str">
        <f>IF(AND(B180&gt;0,C180=""),"Ilmoita tuella rahoitettu osuus",IF(C180&gt;100,"Tuella rahoitettu osuus ei voi olla yli 100",IF(AND(B180&gt;0,H180=""),"Pitoaika puuttuu",IF(E180&gt;H180,"Keski-ikä ei voi olla suurempi kuin pitoaika",IF(AND(B180&gt;0,E180=""),"Keski-ikä puuttuu",IF(AND(B180&gt;0,OR(H180&lt;Q180,H180&gt;R180)),"Syötetty pitoaika ei ole pitoaikavälin sisällä","OK"))))))</f>
        <v>OK</v>
      </c>
      <c r="U180">
        <v>10</v>
      </c>
    </row>
    <row r="181" spans="1:21" ht="15.75" thickBot="1" x14ac:dyDescent="0.3">
      <c r="A181" s="38" t="s">
        <v>143</v>
      </c>
      <c r="B181" s="60">
        <f>F181-G181</f>
        <v>0</v>
      </c>
      <c r="C181" s="55"/>
      <c r="D181" s="49">
        <f>B181*C181/100</f>
        <v>0</v>
      </c>
      <c r="E181" s="49">
        <f>Parametrit!$B$4-2026</f>
        <v>-2</v>
      </c>
      <c r="F181" s="55"/>
      <c r="G181" s="55"/>
      <c r="H181" s="104" t="str">
        <f>IF('Investoinnit ennen 2024'!G181&gt;0,'Investoinnit ennen 2024'!G181,"")</f>
        <v/>
      </c>
      <c r="I181" s="57">
        <f>IF(N181="",(D181*(M181+O181))/1000,(D181*(N181+P181))/1000)</f>
        <v>0</v>
      </c>
      <c r="J181" s="49">
        <f>IF(D181=0,0,I181*(1-E181/H181))</f>
        <v>0</v>
      </c>
      <c r="K181" s="49">
        <f>IF(I181=0,0,I181/H181)</f>
        <v>0</v>
      </c>
      <c r="L181" s="49">
        <f>IF(N181="",(F181*(C181/100)*(M181+O181))/1000,(F181*(C181/100)*(N181+P181)/1000))</f>
        <v>0</v>
      </c>
      <c r="M181" s="50" cm="1">
        <f t="array" ref="M181">ROUND('Investoinnit ennen 2024'!K181*(Parametrit!$B$10/Parametrit!$B$7),_xlfn.IFS('2024'!U181=100,-2,'2024'!U181=10,-1))</f>
        <v>0</v>
      </c>
      <c r="N181" s="50"/>
      <c r="O181" s="49"/>
      <c r="P181" s="49"/>
      <c r="Q181" s="52">
        <v>35</v>
      </c>
      <c r="R181" s="52">
        <v>50</v>
      </c>
      <c r="S181" s="31" t="str">
        <f>IF(AND(B181&gt;0,C181=""),"Ilmoita tuella rahoitettu osuus",IF(C181&gt;100,"Tuella rahoitettu osuus ei voi olla yli 100",IF(AND(B181&gt;0,H181=""),"Pitoaika puuttuu",IF(E181&gt;H181,"Keski-ikä ei voi olla suurempi kuin pitoaika",IF(AND(B181&gt;0,E181=""),"Keski-ikä puuttuu",IF(AND(B181&gt;0,OR(H181&lt;Q181,H181&gt;R181)),"Syötetty pitoaika ei ole pitoaikavälin sisällä","OK"))))))</f>
        <v>OK</v>
      </c>
      <c r="U181">
        <v>10</v>
      </c>
    </row>
    <row r="182" spans="1:21" ht="15.75" thickBot="1" x14ac:dyDescent="0.3">
      <c r="A182" s="6" t="s">
        <v>144</v>
      </c>
      <c r="B182" s="30"/>
      <c r="C182" s="101"/>
      <c r="D182" s="32"/>
      <c r="E182" s="32"/>
      <c r="F182" s="101"/>
      <c r="G182" s="101"/>
      <c r="H182" s="105"/>
      <c r="M182" s="24"/>
      <c r="N182" s="24"/>
      <c r="O182" s="22"/>
      <c r="P182" s="22"/>
      <c r="Q182" s="24"/>
      <c r="R182" s="24"/>
      <c r="S182"/>
    </row>
    <row r="183" spans="1:21" ht="15.75" thickBot="1" x14ac:dyDescent="0.3">
      <c r="A183" s="38" t="s">
        <v>145</v>
      </c>
      <c r="B183" s="60">
        <f>F183-G183</f>
        <v>0</v>
      </c>
      <c r="C183" s="55"/>
      <c r="D183" s="49">
        <f>B183*C183/100</f>
        <v>0</v>
      </c>
      <c r="E183" s="49">
        <f>Parametrit!$B$4-2026</f>
        <v>-2</v>
      </c>
      <c r="F183" s="55"/>
      <c r="G183" s="55"/>
      <c r="H183" s="104" t="str">
        <f>IF('Investoinnit ennen 2024'!G183&gt;0,'Investoinnit ennen 2024'!G183,"")</f>
        <v/>
      </c>
      <c r="I183" s="57">
        <f>IF(N183="",(D183*(M183+O183))/1000,(D183*(N183+P183))/1000)</f>
        <v>0</v>
      </c>
      <c r="J183" s="49">
        <f>IF(D183=0,0,I183*(1-E183/H183))</f>
        <v>0</v>
      </c>
      <c r="K183" s="49">
        <f>IF(I183=0,0,I183/H183)</f>
        <v>0</v>
      </c>
      <c r="L183" s="49">
        <f>IF(N183="",(F183*(C183/100)*(M183+O183))/1000,(F183*(C183/100)*(N183+P183)/1000))</f>
        <v>0</v>
      </c>
      <c r="M183" s="50" cm="1">
        <f t="array" ref="M183">ROUND('Investoinnit ennen 2024'!K183*(Parametrit!$B$10/Parametrit!$B$7),_xlfn.IFS('2024'!U183=100,-2,'2024'!U183=10,-1))</f>
        <v>0</v>
      </c>
      <c r="N183" s="50"/>
      <c r="O183" s="49"/>
      <c r="P183" s="49"/>
      <c r="Q183" s="52">
        <v>35</v>
      </c>
      <c r="R183" s="52">
        <v>50</v>
      </c>
      <c r="S183" s="31" t="str">
        <f>IF(AND(B183&gt;0,C183=""),"Ilmoita tuella rahoitettu osuus",IF(C183&gt;100,"Tuella rahoitettu osuus ei voi olla yli 100",IF(AND(B183&gt;0,H183=""),"Pitoaika puuttuu",IF(E183&gt;H183,"Keski-ikä ei voi olla suurempi kuin pitoaika",IF(AND(B183&gt;0,E183=""),"Keski-ikä puuttuu",IF(AND(B183&gt;0,OR(H183&lt;Q183,H183&gt;R183)),"Syötetty pitoaika ei ole pitoaikavälin sisällä","OK"))))))</f>
        <v>OK</v>
      </c>
      <c r="U183">
        <v>10</v>
      </c>
    </row>
    <row r="184" spans="1:21" ht="15.75" thickBot="1" x14ac:dyDescent="0.3">
      <c r="A184" s="38" t="s">
        <v>146</v>
      </c>
      <c r="B184" s="60">
        <f>F184-G184</f>
        <v>0</v>
      </c>
      <c r="C184" s="55"/>
      <c r="D184" s="49">
        <f>B184*C184/100</f>
        <v>0</v>
      </c>
      <c r="E184" s="49">
        <f>Parametrit!$B$4-2026</f>
        <v>-2</v>
      </c>
      <c r="F184" s="55"/>
      <c r="G184" s="55"/>
      <c r="H184" s="104" t="str">
        <f>IF('Investoinnit ennen 2024'!G184&gt;0,'Investoinnit ennen 2024'!G184,"")</f>
        <v/>
      </c>
      <c r="I184" s="57">
        <f>IF(N184="",(D184*(M184+O184))/1000,(D184*(N184+P184))/1000)</f>
        <v>0</v>
      </c>
      <c r="J184" s="49">
        <f>IF(D184=0,0,I184*(1-E184/H184))</f>
        <v>0</v>
      </c>
      <c r="K184" s="49">
        <f>IF(I184=0,0,I184/H184)</f>
        <v>0</v>
      </c>
      <c r="L184" s="49">
        <f>IF(N184="",(F184*(C184/100)*(M184+O184))/1000,(F184*(C184/100)*(N184+P184)/1000))</f>
        <v>0</v>
      </c>
      <c r="M184" s="50" cm="1">
        <f t="array" ref="M184">ROUND('Investoinnit ennen 2024'!K184*(Parametrit!$B$10/Parametrit!$B$7),_xlfn.IFS('2024'!U184=100,-2,'2024'!U184=10,-1))</f>
        <v>0</v>
      </c>
      <c r="N184" s="50"/>
      <c r="O184" s="49"/>
      <c r="P184" s="49"/>
      <c r="Q184" s="52">
        <v>35</v>
      </c>
      <c r="R184" s="52">
        <v>50</v>
      </c>
      <c r="S184" s="31" t="str">
        <f>IF(AND(B184&gt;0,C184=""),"Ilmoita tuella rahoitettu osuus",IF(C184&gt;100,"Tuella rahoitettu osuus ei voi olla yli 100",IF(AND(B184&gt;0,H184=""),"Pitoaika puuttuu",IF(E184&gt;H184,"Keski-ikä ei voi olla suurempi kuin pitoaika",IF(AND(B184&gt;0,E184=""),"Keski-ikä puuttuu",IF(AND(B184&gt;0,OR(H184&lt;Q184,H184&gt;R184)),"Syötetty pitoaika ei ole pitoaikavälin sisällä","OK"))))))</f>
        <v>OK</v>
      </c>
      <c r="U184">
        <v>10</v>
      </c>
    </row>
    <row r="185" spans="1:21" ht="15.75" thickBot="1" x14ac:dyDescent="0.3">
      <c r="A185" s="38" t="s">
        <v>147</v>
      </c>
      <c r="B185" s="60">
        <f>F185-G185</f>
        <v>0</v>
      </c>
      <c r="C185" s="55"/>
      <c r="D185" s="49">
        <f>B185*C185/100</f>
        <v>0</v>
      </c>
      <c r="E185" s="49">
        <f>Parametrit!$B$4-2026</f>
        <v>-2</v>
      </c>
      <c r="F185" s="55"/>
      <c r="G185" s="55"/>
      <c r="H185" s="104" t="str">
        <f>IF('Investoinnit ennen 2024'!G185&gt;0,'Investoinnit ennen 2024'!G185,"")</f>
        <v/>
      </c>
      <c r="I185" s="57">
        <f>IF(N185="",(D185*(M185+O185))/1000,(D185*(N185+P185))/1000)</f>
        <v>0</v>
      </c>
      <c r="J185" s="49">
        <f>IF(D185=0,0,I185*(1-E185/H185))</f>
        <v>0</v>
      </c>
      <c r="K185" s="49">
        <f>IF(I185=0,0,I185/H185)</f>
        <v>0</v>
      </c>
      <c r="L185" s="49">
        <f>IF(N185="",(F185*(C185/100)*(M185+O185))/1000,(F185*(C185/100)*(N185+P185)/1000))</f>
        <v>0</v>
      </c>
      <c r="M185" s="50" cm="1">
        <f t="array" ref="M185">ROUND('Investoinnit ennen 2024'!K185*(Parametrit!$B$10/Parametrit!$B$7),_xlfn.IFS('2024'!U185=100,-2,'2024'!U185=10,-1))</f>
        <v>0</v>
      </c>
      <c r="N185" s="50"/>
      <c r="O185" s="49"/>
      <c r="P185" s="49"/>
      <c r="Q185" s="52">
        <v>35</v>
      </c>
      <c r="R185" s="52">
        <v>50</v>
      </c>
      <c r="S185" s="31" t="str">
        <f>IF(AND(B185&gt;0,C185=""),"Ilmoita tuella rahoitettu osuus",IF(C185&gt;100,"Tuella rahoitettu osuus ei voi olla yli 100",IF(AND(B185&gt;0,H185=""),"Pitoaika puuttuu",IF(E185&gt;H185,"Keski-ikä ei voi olla suurempi kuin pitoaika",IF(AND(B185&gt;0,E185=""),"Keski-ikä puuttuu",IF(AND(B185&gt;0,OR(H185&lt;Q185,H185&gt;R185)),"Syötetty pitoaika ei ole pitoaikavälin sisällä","OK"))))))</f>
        <v>OK</v>
      </c>
      <c r="U185">
        <v>10</v>
      </c>
    </row>
    <row r="186" spans="1:21" ht="15.75" thickBot="1" x14ac:dyDescent="0.3">
      <c r="A186" s="38" t="s">
        <v>148</v>
      </c>
      <c r="B186" s="60">
        <f>F186-G186</f>
        <v>0</v>
      </c>
      <c r="C186" s="55"/>
      <c r="D186" s="49">
        <f>B186*C186/100</f>
        <v>0</v>
      </c>
      <c r="E186" s="49">
        <f>Parametrit!$B$4-2026</f>
        <v>-2</v>
      </c>
      <c r="F186" s="55"/>
      <c r="G186" s="55"/>
      <c r="H186" s="104" t="str">
        <f>IF('Investoinnit ennen 2024'!G186&gt;0,'Investoinnit ennen 2024'!G186,"")</f>
        <v/>
      </c>
      <c r="I186" s="57">
        <f>IF(N186="",(D186*(M186+O186))/1000,(D186*(N186+P186))/1000)</f>
        <v>0</v>
      </c>
      <c r="J186" s="49">
        <f>IF(D186=0,0,I186*(1-E186/H186))</f>
        <v>0</v>
      </c>
      <c r="K186" s="49">
        <f>IF(I186=0,0,I186/H186)</f>
        <v>0</v>
      </c>
      <c r="L186" s="49">
        <f>IF(N186="",(F186*(C186/100)*(M186+O186))/1000,(F186*(C186/100)*(N186+P186)/1000))</f>
        <v>0</v>
      </c>
      <c r="M186" s="50" cm="1">
        <f t="array" ref="M186">ROUND('Investoinnit ennen 2024'!K186*(Parametrit!$B$10/Parametrit!$B$7),_xlfn.IFS('2024'!U186=100,-2,'2024'!U186=10,-1))</f>
        <v>0</v>
      </c>
      <c r="N186" s="50"/>
      <c r="O186" s="49"/>
      <c r="P186" s="49"/>
      <c r="Q186" s="52">
        <v>35</v>
      </c>
      <c r="R186" s="52">
        <v>50</v>
      </c>
      <c r="S186" s="31" t="str">
        <f>IF(AND(B186&gt;0,C186=""),"Ilmoita tuella rahoitettu osuus",IF(C186&gt;100,"Tuella rahoitettu osuus ei voi olla yli 100",IF(AND(B186&gt;0,H186=""),"Pitoaika puuttuu",IF(E186&gt;H186,"Keski-ikä ei voi olla suurempi kuin pitoaika",IF(AND(B186&gt;0,E186=""),"Keski-ikä puuttuu",IF(AND(B186&gt;0,OR(H186&lt;Q186,H186&gt;R186)),"Syötetty pitoaika ei ole pitoaikavälin sisällä","OK"))))))</f>
        <v>OK</v>
      </c>
      <c r="U186">
        <v>10</v>
      </c>
    </row>
    <row r="187" spans="1:21" ht="15.75" thickBot="1" x14ac:dyDescent="0.3">
      <c r="A187" s="6" t="s">
        <v>149</v>
      </c>
      <c r="B187" s="30"/>
      <c r="C187" s="101"/>
      <c r="D187" s="32"/>
      <c r="E187" s="32"/>
      <c r="F187" s="101"/>
      <c r="G187" s="101"/>
      <c r="H187" s="105"/>
      <c r="I187" s="32"/>
      <c r="J187" s="32"/>
      <c r="K187" s="32"/>
      <c r="L187" s="32"/>
      <c r="M187" s="24"/>
      <c r="N187" s="24"/>
      <c r="O187" s="22"/>
      <c r="P187" s="22"/>
      <c r="Q187" s="24"/>
      <c r="R187" s="24"/>
      <c r="S187"/>
    </row>
    <row r="188" spans="1:21" ht="15.75" thickBot="1" x14ac:dyDescent="0.3">
      <c r="A188" s="38" t="s">
        <v>150</v>
      </c>
      <c r="B188" s="60">
        <f>F188-G188</f>
        <v>0</v>
      </c>
      <c r="C188" s="55"/>
      <c r="D188" s="49">
        <f>B188*C188/100</f>
        <v>0</v>
      </c>
      <c r="E188" s="49">
        <f>Parametrit!$B$4-2026</f>
        <v>-2</v>
      </c>
      <c r="F188" s="55"/>
      <c r="G188" s="55"/>
      <c r="H188" s="104" t="str">
        <f>IF('Investoinnit ennen 2024'!G188&gt;0,'Investoinnit ennen 2024'!G188,"")</f>
        <v/>
      </c>
      <c r="I188" s="57">
        <f>IF(N188="",(D188*(M188+O188))/1000,(D188*(N188+P188))/1000)</f>
        <v>0</v>
      </c>
      <c r="J188" s="49">
        <f>IF(D188=0,0,I188*(1-E188/H188))</f>
        <v>0</v>
      </c>
      <c r="K188" s="49">
        <f>IF(I188=0,0,I188/H188)</f>
        <v>0</v>
      </c>
      <c r="L188" s="49">
        <f>IF(N188="",(F188*(C188/100)*(M188+O188))/1000,(F188*(C188/100)*(N188+P188)/1000))</f>
        <v>0</v>
      </c>
      <c r="M188" s="50" cm="1">
        <f t="array" ref="M188">ROUND('Investoinnit ennen 2024'!K188*(Parametrit!$B$10/Parametrit!$B$7),_xlfn.IFS('2024'!U188=100,-2,'2024'!U188=10,-1))</f>
        <v>0</v>
      </c>
      <c r="N188" s="50"/>
      <c r="O188" s="49"/>
      <c r="P188" s="49"/>
      <c r="Q188" s="52">
        <v>35</v>
      </c>
      <c r="R188" s="52">
        <v>50</v>
      </c>
      <c r="S188" s="31" t="str">
        <f>IF(AND(B188&gt;0,C188=""),"Ilmoita tuella rahoitettu osuus",IF(C188&gt;100,"Tuella rahoitettu osuus ei voi olla yli 100",IF(AND(B188&gt;0,H188=""),"Pitoaika puuttuu",IF(E188&gt;H188,"Keski-ikä ei voi olla suurempi kuin pitoaika",IF(AND(B188&gt;0,E188=""),"Keski-ikä puuttuu",IF(AND(B188&gt;0,OR(H188&lt;Q188,H188&gt;R188)),"Syötetty pitoaika ei ole pitoaikavälin sisällä","OK"))))))</f>
        <v>OK</v>
      </c>
      <c r="U188">
        <v>10</v>
      </c>
    </row>
    <row r="189" spans="1:21" ht="15.75" thickBot="1" x14ac:dyDescent="0.3">
      <c r="A189" s="38" t="s">
        <v>151</v>
      </c>
      <c r="B189" s="60">
        <f>F189-G189</f>
        <v>0</v>
      </c>
      <c r="C189" s="55"/>
      <c r="D189" s="49">
        <f>B189*C189/100</f>
        <v>0</v>
      </c>
      <c r="E189" s="49">
        <f>Parametrit!$B$4-2026</f>
        <v>-2</v>
      </c>
      <c r="F189" s="55"/>
      <c r="G189" s="55"/>
      <c r="H189" s="104" t="str">
        <f>IF('Investoinnit ennen 2024'!G189&gt;0,'Investoinnit ennen 2024'!G189,"")</f>
        <v/>
      </c>
      <c r="I189" s="57">
        <f>IF(N189="",(D189*(M189+O189))/1000,(D189*(N189+P189))/1000)</f>
        <v>0</v>
      </c>
      <c r="J189" s="49">
        <f>IF(D189=0,0,I189*(1-E189/H189))</f>
        <v>0</v>
      </c>
      <c r="K189" s="49">
        <f>IF(I189=0,0,I189/H189)</f>
        <v>0</v>
      </c>
      <c r="L189" s="49">
        <f>IF(N189="",(F189*(C189/100)*(M189+O189))/1000,(F189*(C189/100)*(N189+P189)/1000))</f>
        <v>0</v>
      </c>
      <c r="M189" s="50" cm="1">
        <f t="array" ref="M189">ROUND('Investoinnit ennen 2024'!K189*(Parametrit!$B$10/Parametrit!$B$7),_xlfn.IFS('2024'!U189=100,-2,'2024'!U189=10,-1))</f>
        <v>0</v>
      </c>
      <c r="N189" s="50"/>
      <c r="O189" s="49"/>
      <c r="P189" s="49"/>
      <c r="Q189" s="52">
        <v>35</v>
      </c>
      <c r="R189" s="52">
        <v>50</v>
      </c>
      <c r="S189" s="31" t="str">
        <f>IF(AND(B189&gt;0,C189=""),"Ilmoita tuella rahoitettu osuus",IF(C189&gt;100,"Tuella rahoitettu osuus ei voi olla yli 100",IF(AND(B189&gt;0,H189=""),"Pitoaika puuttuu",IF(E189&gt;H189,"Keski-ikä ei voi olla suurempi kuin pitoaika",IF(AND(B189&gt;0,E189=""),"Keski-ikä puuttuu",IF(AND(B189&gt;0,OR(H189&lt;Q189,H189&gt;R189)),"Syötetty pitoaika ei ole pitoaikavälin sisällä","OK"))))))</f>
        <v>OK</v>
      </c>
      <c r="U189">
        <v>10</v>
      </c>
    </row>
    <row r="190" spans="1:21" ht="15.75" thickBot="1" x14ac:dyDescent="0.3">
      <c r="A190" s="4" t="s">
        <v>152</v>
      </c>
      <c r="B190" s="30"/>
      <c r="C190" s="101"/>
      <c r="D190" s="32"/>
      <c r="E190" s="32"/>
      <c r="F190" s="101"/>
      <c r="G190" s="101"/>
      <c r="H190" s="105"/>
      <c r="I190" s="32"/>
      <c r="J190" s="32"/>
      <c r="K190" s="32"/>
      <c r="L190" s="32"/>
      <c r="M190" s="23"/>
      <c r="N190" s="23"/>
      <c r="O190" s="22"/>
      <c r="P190" s="22"/>
      <c r="Q190" s="23"/>
      <c r="R190" s="23"/>
      <c r="S190"/>
    </row>
    <row r="191" spans="1:21" ht="15.75" thickBot="1" x14ac:dyDescent="0.3">
      <c r="A191" s="9" t="s">
        <v>153</v>
      </c>
      <c r="B191" s="30"/>
      <c r="C191" s="101"/>
      <c r="D191" s="32"/>
      <c r="E191" s="32"/>
      <c r="F191" s="101"/>
      <c r="G191" s="101"/>
      <c r="H191" s="105"/>
      <c r="I191" s="32"/>
      <c r="J191" s="32"/>
      <c r="K191" s="32"/>
      <c r="L191" s="32"/>
      <c r="M191" s="24"/>
      <c r="N191" s="24"/>
      <c r="O191" s="22"/>
      <c r="P191" s="22"/>
      <c r="Q191" s="24"/>
      <c r="R191" s="24"/>
      <c r="S191"/>
    </row>
    <row r="192" spans="1:21" ht="15.75" thickBot="1" x14ac:dyDescent="0.3">
      <c r="A192" s="38" t="s">
        <v>154</v>
      </c>
      <c r="B192" s="60">
        <f t="shared" ref="B192:B201" si="91">F192-G192</f>
        <v>0</v>
      </c>
      <c r="C192" s="55"/>
      <c r="D192" s="49">
        <f t="shared" ref="D192:D201" si="92">B192*C192/100</f>
        <v>0</v>
      </c>
      <c r="E192" s="49">
        <f>Parametrit!$B$4-2026</f>
        <v>-2</v>
      </c>
      <c r="F192" s="55"/>
      <c r="G192" s="55"/>
      <c r="H192" s="104" t="str">
        <f>IF('Investoinnit ennen 2024'!G192&gt;0,'Investoinnit ennen 2024'!G192,"")</f>
        <v/>
      </c>
      <c r="I192" s="57">
        <f t="shared" ref="I192:I201" si="93">IF(N192="",(D192*(M192+O192))/1000,(D192*(N192+P192))/1000)</f>
        <v>0</v>
      </c>
      <c r="J192" s="49">
        <f t="shared" ref="J192:J201" si="94">IF(D192=0,0,I192*(1-E192/H192))</f>
        <v>0</v>
      </c>
      <c r="K192" s="49">
        <f t="shared" ref="K192:K201" si="95">IF(I192=0,0,I192/H192)</f>
        <v>0</v>
      </c>
      <c r="L192" s="49">
        <f t="shared" ref="L192:L201" si="96">IF(N192="",(F192*(C192/100)*(M192+O192))/1000,(F192*(C192/100)*(N192+P192)/1000))</f>
        <v>0</v>
      </c>
      <c r="M192" s="50" cm="1">
        <f t="array" ref="M192">ROUND('Investoinnit ennen 2024'!K192*(Parametrit!$B$10/Parametrit!$B$7),_xlfn.IFS('2024'!U192=100,-2,'2024'!U192=10,-1))</f>
        <v>0</v>
      </c>
      <c r="N192" s="50"/>
      <c r="O192" s="49"/>
      <c r="P192" s="49"/>
      <c r="Q192" s="52">
        <v>35</v>
      </c>
      <c r="R192" s="52">
        <v>50</v>
      </c>
      <c r="S192" s="31" t="str">
        <f t="shared" ref="S192:S201" si="97">IF(AND(B192&gt;0,C192=""),"Ilmoita tuella rahoitettu osuus",IF(C192&gt;100,"Tuella rahoitettu osuus ei voi olla yli 100",IF(AND(B192&gt;0,H192=""),"Pitoaika puuttuu",IF(E192&gt;H192,"Keski-ikä ei voi olla suurempi kuin pitoaika",IF(AND(B192&gt;0,E192=""),"Keski-ikä puuttuu",IF(AND(B192&gt;0,OR(H192&lt;Q192,H192&gt;R192)),"Syötetty pitoaika ei ole pitoaikavälin sisällä","OK"))))))</f>
        <v>OK</v>
      </c>
      <c r="U192">
        <v>100</v>
      </c>
    </row>
    <row r="193" spans="1:21" ht="15.75" thickBot="1" x14ac:dyDescent="0.3">
      <c r="A193" s="38" t="s">
        <v>155</v>
      </c>
      <c r="B193" s="60">
        <f t="shared" si="91"/>
        <v>0</v>
      </c>
      <c r="C193" s="55"/>
      <c r="D193" s="49">
        <f t="shared" si="92"/>
        <v>0</v>
      </c>
      <c r="E193" s="49">
        <f>Parametrit!$B$4-2026</f>
        <v>-2</v>
      </c>
      <c r="F193" s="55"/>
      <c r="G193" s="55"/>
      <c r="H193" s="104" t="str">
        <f>IF('Investoinnit ennen 2024'!G193&gt;0,'Investoinnit ennen 2024'!G193,"")</f>
        <v/>
      </c>
      <c r="I193" s="57">
        <f t="shared" si="93"/>
        <v>0</v>
      </c>
      <c r="J193" s="49">
        <f t="shared" si="94"/>
        <v>0</v>
      </c>
      <c r="K193" s="49">
        <f t="shared" si="95"/>
        <v>0</v>
      </c>
      <c r="L193" s="49">
        <f t="shared" si="96"/>
        <v>0</v>
      </c>
      <c r="M193" s="50" cm="1">
        <f t="array" ref="M193">ROUND('Investoinnit ennen 2024'!K193*(Parametrit!$B$10/Parametrit!$B$7),_xlfn.IFS('2024'!U193=100,-2,'2024'!U193=10,-1))</f>
        <v>0</v>
      </c>
      <c r="N193" s="50"/>
      <c r="O193" s="49"/>
      <c r="P193" s="49"/>
      <c r="Q193" s="52">
        <v>35</v>
      </c>
      <c r="R193" s="52">
        <v>50</v>
      </c>
      <c r="S193" s="31" t="str">
        <f t="shared" si="97"/>
        <v>OK</v>
      </c>
      <c r="U193">
        <v>100</v>
      </c>
    </row>
    <row r="194" spans="1:21" ht="15.75" thickBot="1" x14ac:dyDescent="0.3">
      <c r="A194" s="38" t="s">
        <v>156</v>
      </c>
      <c r="B194" s="60">
        <f t="shared" si="91"/>
        <v>0</v>
      </c>
      <c r="C194" s="55"/>
      <c r="D194" s="49">
        <f t="shared" si="92"/>
        <v>0</v>
      </c>
      <c r="E194" s="49">
        <f>Parametrit!$B$4-2026</f>
        <v>-2</v>
      </c>
      <c r="F194" s="55"/>
      <c r="G194" s="55"/>
      <c r="H194" s="104" t="str">
        <f>IF('Investoinnit ennen 2024'!G194&gt;0,'Investoinnit ennen 2024'!G194,"")</f>
        <v/>
      </c>
      <c r="I194" s="57">
        <f t="shared" si="93"/>
        <v>0</v>
      </c>
      <c r="J194" s="49">
        <f t="shared" si="94"/>
        <v>0</v>
      </c>
      <c r="K194" s="49">
        <f t="shared" si="95"/>
        <v>0</v>
      </c>
      <c r="L194" s="49">
        <f t="shared" si="96"/>
        <v>0</v>
      </c>
      <c r="M194" s="50" cm="1">
        <f t="array" ref="M194">ROUND('Investoinnit ennen 2024'!K194*(Parametrit!$B$10/Parametrit!$B$7),_xlfn.IFS('2024'!U194=100,-2,'2024'!U194=10,-1))</f>
        <v>0</v>
      </c>
      <c r="N194" s="50"/>
      <c r="O194" s="49"/>
      <c r="P194" s="49"/>
      <c r="Q194" s="52">
        <v>35</v>
      </c>
      <c r="R194" s="52">
        <v>50</v>
      </c>
      <c r="S194" s="31" t="str">
        <f t="shared" si="97"/>
        <v>OK</v>
      </c>
      <c r="U194">
        <v>100</v>
      </c>
    </row>
    <row r="195" spans="1:21" ht="15.75" thickBot="1" x14ac:dyDescent="0.3">
      <c r="A195" s="38" t="s">
        <v>157</v>
      </c>
      <c r="B195" s="60">
        <f t="shared" si="91"/>
        <v>0</v>
      </c>
      <c r="C195" s="55"/>
      <c r="D195" s="49">
        <f t="shared" si="92"/>
        <v>0</v>
      </c>
      <c r="E195" s="49">
        <f>Parametrit!$B$4-2026</f>
        <v>-2</v>
      </c>
      <c r="F195" s="55"/>
      <c r="G195" s="55"/>
      <c r="H195" s="104" t="str">
        <f>IF('Investoinnit ennen 2024'!G195&gt;0,'Investoinnit ennen 2024'!G195,"")</f>
        <v/>
      </c>
      <c r="I195" s="57">
        <f t="shared" si="93"/>
        <v>0</v>
      </c>
      <c r="J195" s="49">
        <f t="shared" si="94"/>
        <v>0</v>
      </c>
      <c r="K195" s="49">
        <f t="shared" si="95"/>
        <v>0</v>
      </c>
      <c r="L195" s="49">
        <f t="shared" si="96"/>
        <v>0</v>
      </c>
      <c r="M195" s="50" cm="1">
        <f t="array" ref="M195">ROUND('Investoinnit ennen 2024'!K195*(Parametrit!$B$10/Parametrit!$B$7),_xlfn.IFS('2024'!U195=100,-2,'2024'!U195=10,-1))</f>
        <v>0</v>
      </c>
      <c r="N195" s="50"/>
      <c r="O195" s="49"/>
      <c r="P195" s="49"/>
      <c r="Q195" s="52">
        <v>35</v>
      </c>
      <c r="R195" s="52">
        <v>50</v>
      </c>
      <c r="S195" s="31" t="str">
        <f t="shared" si="97"/>
        <v>OK</v>
      </c>
      <c r="U195">
        <v>100</v>
      </c>
    </row>
    <row r="196" spans="1:21" ht="15.75" thickBot="1" x14ac:dyDescent="0.3">
      <c r="A196" s="38" t="s">
        <v>158</v>
      </c>
      <c r="B196" s="60">
        <f t="shared" si="91"/>
        <v>0</v>
      </c>
      <c r="C196" s="55"/>
      <c r="D196" s="49">
        <f t="shared" si="92"/>
        <v>0</v>
      </c>
      <c r="E196" s="49">
        <f>Parametrit!$B$4-2026</f>
        <v>-2</v>
      </c>
      <c r="F196" s="55"/>
      <c r="G196" s="55"/>
      <c r="H196" s="104" t="str">
        <f>IF('Investoinnit ennen 2024'!G196&gt;0,'Investoinnit ennen 2024'!G196,"")</f>
        <v/>
      </c>
      <c r="I196" s="57">
        <f t="shared" si="93"/>
        <v>0</v>
      </c>
      <c r="J196" s="49">
        <f t="shared" si="94"/>
        <v>0</v>
      </c>
      <c r="K196" s="49">
        <f t="shared" si="95"/>
        <v>0</v>
      </c>
      <c r="L196" s="49">
        <f t="shared" si="96"/>
        <v>0</v>
      </c>
      <c r="M196" s="50" cm="1">
        <f t="array" ref="M196">ROUND('Investoinnit ennen 2024'!K196*(Parametrit!$B$10/Parametrit!$B$7),_xlfn.IFS('2024'!U196=100,-2,'2024'!U196=10,-1))</f>
        <v>0</v>
      </c>
      <c r="N196" s="50"/>
      <c r="O196" s="49"/>
      <c r="P196" s="49"/>
      <c r="Q196" s="52">
        <v>35</v>
      </c>
      <c r="R196" s="52">
        <v>50</v>
      </c>
      <c r="S196" s="31" t="str">
        <f t="shared" si="97"/>
        <v>OK</v>
      </c>
      <c r="U196">
        <v>100</v>
      </c>
    </row>
    <row r="197" spans="1:21" ht="15.75" thickBot="1" x14ac:dyDescent="0.3">
      <c r="A197" s="38" t="s">
        <v>159</v>
      </c>
      <c r="B197" s="60">
        <f t="shared" si="91"/>
        <v>0</v>
      </c>
      <c r="C197" s="55"/>
      <c r="D197" s="49">
        <f t="shared" si="92"/>
        <v>0</v>
      </c>
      <c r="E197" s="49">
        <f>Parametrit!$B$4-2026</f>
        <v>-2</v>
      </c>
      <c r="F197" s="55"/>
      <c r="G197" s="55"/>
      <c r="H197" s="104" t="str">
        <f>IF('Investoinnit ennen 2024'!G197&gt;0,'Investoinnit ennen 2024'!G197,"")</f>
        <v/>
      </c>
      <c r="I197" s="57">
        <f t="shared" si="93"/>
        <v>0</v>
      </c>
      <c r="J197" s="49">
        <f t="shared" si="94"/>
        <v>0</v>
      </c>
      <c r="K197" s="49">
        <f t="shared" si="95"/>
        <v>0</v>
      </c>
      <c r="L197" s="49">
        <f t="shared" si="96"/>
        <v>0</v>
      </c>
      <c r="M197" s="50" cm="1">
        <f t="array" ref="M197">ROUND('Investoinnit ennen 2024'!K197*(Parametrit!$B$10/Parametrit!$B$7),_xlfn.IFS('2024'!U197=100,-2,'2024'!U197=10,-1))</f>
        <v>0</v>
      </c>
      <c r="N197" s="50"/>
      <c r="O197" s="49"/>
      <c r="P197" s="49"/>
      <c r="Q197" s="52">
        <v>35</v>
      </c>
      <c r="R197" s="52">
        <v>50</v>
      </c>
      <c r="S197" s="31" t="str">
        <f t="shared" si="97"/>
        <v>OK</v>
      </c>
      <c r="U197">
        <v>100</v>
      </c>
    </row>
    <row r="198" spans="1:21" ht="15.75" thickBot="1" x14ac:dyDescent="0.3">
      <c r="A198" s="38" t="s">
        <v>160</v>
      </c>
      <c r="B198" s="60">
        <f t="shared" si="91"/>
        <v>0</v>
      </c>
      <c r="C198" s="55"/>
      <c r="D198" s="49">
        <f t="shared" si="92"/>
        <v>0</v>
      </c>
      <c r="E198" s="49">
        <f>Parametrit!$B$4-2026</f>
        <v>-2</v>
      </c>
      <c r="F198" s="55"/>
      <c r="G198" s="55"/>
      <c r="H198" s="104" t="str">
        <f>IF('Investoinnit ennen 2024'!G198&gt;0,'Investoinnit ennen 2024'!G198,"")</f>
        <v/>
      </c>
      <c r="I198" s="57">
        <f t="shared" si="93"/>
        <v>0</v>
      </c>
      <c r="J198" s="49">
        <f t="shared" si="94"/>
        <v>0</v>
      </c>
      <c r="K198" s="49">
        <f t="shared" si="95"/>
        <v>0</v>
      </c>
      <c r="L198" s="49">
        <f t="shared" si="96"/>
        <v>0</v>
      </c>
      <c r="M198" s="50" cm="1">
        <f t="array" ref="M198">ROUND('Investoinnit ennen 2024'!K198*(Parametrit!$B$10/Parametrit!$B$7),_xlfn.IFS('2024'!U198=100,-2,'2024'!U198=10,-1))</f>
        <v>0</v>
      </c>
      <c r="N198" s="50"/>
      <c r="O198" s="49"/>
      <c r="P198" s="49"/>
      <c r="Q198" s="52">
        <v>35</v>
      </c>
      <c r="R198" s="52">
        <v>50</v>
      </c>
      <c r="S198" s="31" t="str">
        <f t="shared" si="97"/>
        <v>OK</v>
      </c>
      <c r="U198">
        <v>100</v>
      </c>
    </row>
    <row r="199" spans="1:21" ht="15.75" thickBot="1" x14ac:dyDescent="0.3">
      <c r="A199" s="38" t="s">
        <v>161</v>
      </c>
      <c r="B199" s="60">
        <f t="shared" si="91"/>
        <v>0</v>
      </c>
      <c r="C199" s="55"/>
      <c r="D199" s="49">
        <f t="shared" si="92"/>
        <v>0</v>
      </c>
      <c r="E199" s="49">
        <f>Parametrit!$B$4-2026</f>
        <v>-2</v>
      </c>
      <c r="F199" s="55"/>
      <c r="G199" s="55"/>
      <c r="H199" s="104" t="str">
        <f>IF('Investoinnit ennen 2024'!G199&gt;0,'Investoinnit ennen 2024'!G199,"")</f>
        <v/>
      </c>
      <c r="I199" s="57">
        <f t="shared" si="93"/>
        <v>0</v>
      </c>
      <c r="J199" s="49">
        <f t="shared" si="94"/>
        <v>0</v>
      </c>
      <c r="K199" s="49">
        <f t="shared" si="95"/>
        <v>0</v>
      </c>
      <c r="L199" s="49">
        <f t="shared" si="96"/>
        <v>0</v>
      </c>
      <c r="M199" s="50" cm="1">
        <f t="array" ref="M199">ROUND('Investoinnit ennen 2024'!K199*(Parametrit!$B$10/Parametrit!$B$7),_xlfn.IFS('2024'!U199=100,-2,'2024'!U199=10,-1))</f>
        <v>0</v>
      </c>
      <c r="N199" s="50"/>
      <c r="O199" s="49"/>
      <c r="P199" s="49"/>
      <c r="Q199" s="52">
        <v>35</v>
      </c>
      <c r="R199" s="52">
        <v>50</v>
      </c>
      <c r="S199" s="31" t="str">
        <f t="shared" si="97"/>
        <v>OK</v>
      </c>
      <c r="U199">
        <v>100</v>
      </c>
    </row>
    <row r="200" spans="1:21" ht="15.75" thickBot="1" x14ac:dyDescent="0.3">
      <c r="A200" s="38" t="s">
        <v>162</v>
      </c>
      <c r="B200" s="60">
        <f t="shared" si="91"/>
        <v>0</v>
      </c>
      <c r="C200" s="55"/>
      <c r="D200" s="49">
        <f t="shared" si="92"/>
        <v>0</v>
      </c>
      <c r="E200" s="49">
        <f>Parametrit!$B$4-2026</f>
        <v>-2</v>
      </c>
      <c r="F200" s="55"/>
      <c r="G200" s="55"/>
      <c r="H200" s="104" t="str">
        <f>IF('Investoinnit ennen 2024'!G200&gt;0,'Investoinnit ennen 2024'!G200,"")</f>
        <v/>
      </c>
      <c r="I200" s="57">
        <f t="shared" si="93"/>
        <v>0</v>
      </c>
      <c r="J200" s="49">
        <f t="shared" si="94"/>
        <v>0</v>
      </c>
      <c r="K200" s="49">
        <f t="shared" si="95"/>
        <v>0</v>
      </c>
      <c r="L200" s="49">
        <f t="shared" si="96"/>
        <v>0</v>
      </c>
      <c r="M200" s="50" cm="1">
        <f t="array" ref="M200">ROUND('Investoinnit ennen 2024'!K200*(Parametrit!$B$10/Parametrit!$B$7),_xlfn.IFS('2024'!U200=100,-2,'2024'!U200=10,-1))</f>
        <v>0</v>
      </c>
      <c r="N200" s="50"/>
      <c r="O200" s="49"/>
      <c r="P200" s="49"/>
      <c r="Q200" s="52">
        <v>35</v>
      </c>
      <c r="R200" s="52">
        <v>50</v>
      </c>
      <c r="S200" s="31" t="str">
        <f t="shared" si="97"/>
        <v>OK</v>
      </c>
      <c r="U200">
        <v>100</v>
      </c>
    </row>
    <row r="201" spans="1:21" ht="15.75" thickBot="1" x14ac:dyDescent="0.3">
      <c r="A201" s="38" t="s">
        <v>163</v>
      </c>
      <c r="B201" s="60">
        <f t="shared" si="91"/>
        <v>0</v>
      </c>
      <c r="C201" s="55"/>
      <c r="D201" s="49">
        <f t="shared" si="92"/>
        <v>0</v>
      </c>
      <c r="E201" s="49">
        <f>Parametrit!$B$4-2026</f>
        <v>-2</v>
      </c>
      <c r="F201" s="55"/>
      <c r="G201" s="55"/>
      <c r="H201" s="104" t="str">
        <f>IF('Investoinnit ennen 2024'!G201&gt;0,'Investoinnit ennen 2024'!G201,"")</f>
        <v/>
      </c>
      <c r="I201" s="57">
        <f t="shared" si="93"/>
        <v>0</v>
      </c>
      <c r="J201" s="49">
        <f t="shared" si="94"/>
        <v>0</v>
      </c>
      <c r="K201" s="49">
        <f t="shared" si="95"/>
        <v>0</v>
      </c>
      <c r="L201" s="49">
        <f t="shared" si="96"/>
        <v>0</v>
      </c>
      <c r="M201" s="50" cm="1">
        <f t="array" ref="M201">ROUND('Investoinnit ennen 2024'!K201*(Parametrit!$B$10/Parametrit!$B$7),_xlfn.IFS('2024'!U201=100,-2,'2024'!U201=10,-1))</f>
        <v>0</v>
      </c>
      <c r="N201" s="50"/>
      <c r="O201" s="49"/>
      <c r="P201" s="49"/>
      <c r="Q201" s="52">
        <v>35</v>
      </c>
      <c r="R201" s="52">
        <v>50</v>
      </c>
      <c r="S201" s="31" t="str">
        <f t="shared" si="97"/>
        <v>OK</v>
      </c>
      <c r="U201">
        <v>100</v>
      </c>
    </row>
    <row r="202" spans="1:21" ht="15.75" thickBot="1" x14ac:dyDescent="0.3">
      <c r="A202" s="6" t="s">
        <v>164</v>
      </c>
      <c r="B202" s="30"/>
      <c r="C202" s="101"/>
      <c r="D202" s="32"/>
      <c r="E202" s="32"/>
      <c r="F202" s="101"/>
      <c r="G202" s="101"/>
      <c r="H202" s="105"/>
      <c r="M202" s="24"/>
      <c r="N202" s="24"/>
      <c r="O202" s="22"/>
      <c r="P202" s="22"/>
      <c r="Q202" s="24"/>
      <c r="R202" s="24"/>
      <c r="S202"/>
    </row>
    <row r="203" spans="1:21" ht="15.75" thickBot="1" x14ac:dyDescent="0.3">
      <c r="A203" s="38" t="s">
        <v>165</v>
      </c>
      <c r="B203" s="60">
        <f t="shared" ref="B203:B212" si="98">F203-G203</f>
        <v>0</v>
      </c>
      <c r="C203" s="55"/>
      <c r="D203" s="49">
        <f t="shared" ref="D203:D212" si="99">B203*C203/100</f>
        <v>0</v>
      </c>
      <c r="E203" s="49">
        <f>Parametrit!$B$4-2026</f>
        <v>-2</v>
      </c>
      <c r="F203" s="55"/>
      <c r="G203" s="55"/>
      <c r="H203" s="104" t="str">
        <f>IF('Investoinnit ennen 2024'!G203&gt;0,'Investoinnit ennen 2024'!G203,"")</f>
        <v/>
      </c>
      <c r="I203" s="57">
        <f t="shared" ref="I203:I212" si="100">IF(N203="",(D203*(M203+O203))/1000,(D203*(N203+P203))/1000)</f>
        <v>0</v>
      </c>
      <c r="J203" s="49">
        <f t="shared" ref="J203:J212" si="101">IF(D203=0,0,I203*(1-E203/H203))</f>
        <v>0</v>
      </c>
      <c r="K203" s="49">
        <f t="shared" ref="K203:K212" si="102">IF(I203=0,0,I203/H203)</f>
        <v>0</v>
      </c>
      <c r="L203" s="49">
        <f t="shared" ref="L203:L212" si="103">IF(N203="",(F203*(C203/100)*(M203+O203))/1000,(F203*(C203/100)*(N203+P203)/1000))</f>
        <v>0</v>
      </c>
      <c r="M203" s="50" cm="1">
        <f t="array" ref="M203">ROUND('Investoinnit ennen 2024'!K203*(Parametrit!$B$10/Parametrit!$B$7),_xlfn.IFS('2024'!U203=100,-2,'2024'!U203=10,-1))</f>
        <v>0</v>
      </c>
      <c r="N203" s="50"/>
      <c r="O203" s="49"/>
      <c r="P203" s="49"/>
      <c r="Q203" s="52">
        <v>35</v>
      </c>
      <c r="R203" s="52">
        <v>50</v>
      </c>
      <c r="S203" s="31" t="str">
        <f t="shared" ref="S203:S212" si="104">IF(AND(B203&gt;0,C203=""),"Ilmoita tuella rahoitettu osuus",IF(C203&gt;100,"Tuella rahoitettu osuus ei voi olla yli 100",IF(AND(B203&gt;0,H203=""),"Pitoaika puuttuu",IF(E203&gt;H203,"Keski-ikä ei voi olla suurempi kuin pitoaika",IF(AND(B203&gt;0,E203=""),"Keski-ikä puuttuu",IF(AND(B203&gt;0,OR(H203&lt;Q203,H203&gt;R203)),"Syötetty pitoaika ei ole pitoaikavälin sisällä","OK"))))))</f>
        <v>OK</v>
      </c>
      <c r="U203">
        <v>100</v>
      </c>
    </row>
    <row r="204" spans="1:21" ht="15.75" thickBot="1" x14ac:dyDescent="0.3">
      <c r="A204" s="38" t="s">
        <v>156</v>
      </c>
      <c r="B204" s="60">
        <f t="shared" si="98"/>
        <v>0</v>
      </c>
      <c r="C204" s="55"/>
      <c r="D204" s="49">
        <f t="shared" si="99"/>
        <v>0</v>
      </c>
      <c r="E204" s="49">
        <f>Parametrit!$B$4-2026</f>
        <v>-2</v>
      </c>
      <c r="F204" s="55"/>
      <c r="G204" s="55"/>
      <c r="H204" s="104" t="str">
        <f>IF('Investoinnit ennen 2024'!G204&gt;0,'Investoinnit ennen 2024'!G204,"")</f>
        <v/>
      </c>
      <c r="I204" s="57">
        <f t="shared" si="100"/>
        <v>0</v>
      </c>
      <c r="J204" s="49">
        <f t="shared" si="101"/>
        <v>0</v>
      </c>
      <c r="K204" s="49">
        <f t="shared" si="102"/>
        <v>0</v>
      </c>
      <c r="L204" s="49">
        <f t="shared" si="103"/>
        <v>0</v>
      </c>
      <c r="M204" s="50" cm="1">
        <f t="array" ref="M204">ROUND('Investoinnit ennen 2024'!K204*(Parametrit!$B$10/Parametrit!$B$7),_xlfn.IFS('2024'!U204=100,-2,'2024'!U204=10,-1))</f>
        <v>0</v>
      </c>
      <c r="N204" s="50"/>
      <c r="O204" s="49"/>
      <c r="P204" s="49"/>
      <c r="Q204" s="52">
        <v>35</v>
      </c>
      <c r="R204" s="52">
        <v>50</v>
      </c>
      <c r="S204" s="31" t="str">
        <f t="shared" si="104"/>
        <v>OK</v>
      </c>
      <c r="U204">
        <v>100</v>
      </c>
    </row>
    <row r="205" spans="1:21" ht="15.75" thickBot="1" x14ac:dyDescent="0.3">
      <c r="A205" s="38" t="s">
        <v>157</v>
      </c>
      <c r="B205" s="60">
        <f t="shared" si="98"/>
        <v>0</v>
      </c>
      <c r="C205" s="55"/>
      <c r="D205" s="49">
        <f t="shared" si="99"/>
        <v>0</v>
      </c>
      <c r="E205" s="49">
        <f>Parametrit!$B$4-2026</f>
        <v>-2</v>
      </c>
      <c r="F205" s="55"/>
      <c r="G205" s="55"/>
      <c r="H205" s="104" t="str">
        <f>IF('Investoinnit ennen 2024'!G205&gt;0,'Investoinnit ennen 2024'!G205,"")</f>
        <v/>
      </c>
      <c r="I205" s="57">
        <f t="shared" si="100"/>
        <v>0</v>
      </c>
      <c r="J205" s="49">
        <f t="shared" si="101"/>
        <v>0</v>
      </c>
      <c r="K205" s="49">
        <f t="shared" si="102"/>
        <v>0</v>
      </c>
      <c r="L205" s="49">
        <f t="shared" si="103"/>
        <v>0</v>
      </c>
      <c r="M205" s="50" cm="1">
        <f t="array" ref="M205">ROUND('Investoinnit ennen 2024'!K205*(Parametrit!$B$10/Parametrit!$B$7),_xlfn.IFS('2024'!U205=100,-2,'2024'!U205=10,-1))</f>
        <v>0</v>
      </c>
      <c r="N205" s="50"/>
      <c r="O205" s="49"/>
      <c r="P205" s="49"/>
      <c r="Q205" s="52">
        <v>35</v>
      </c>
      <c r="R205" s="52">
        <v>50</v>
      </c>
      <c r="S205" s="31" t="str">
        <f t="shared" si="104"/>
        <v>OK</v>
      </c>
      <c r="U205">
        <v>100</v>
      </c>
    </row>
    <row r="206" spans="1:21" ht="15.75" thickBot="1" x14ac:dyDescent="0.3">
      <c r="A206" s="38" t="s">
        <v>158</v>
      </c>
      <c r="B206" s="60">
        <f t="shared" si="98"/>
        <v>0</v>
      </c>
      <c r="C206" s="55"/>
      <c r="D206" s="49">
        <f t="shared" si="99"/>
        <v>0</v>
      </c>
      <c r="E206" s="49">
        <f>Parametrit!$B$4-2026</f>
        <v>-2</v>
      </c>
      <c r="F206" s="55"/>
      <c r="G206" s="55"/>
      <c r="H206" s="104" t="str">
        <f>IF('Investoinnit ennen 2024'!G206&gt;0,'Investoinnit ennen 2024'!G206,"")</f>
        <v/>
      </c>
      <c r="I206" s="57">
        <f t="shared" si="100"/>
        <v>0</v>
      </c>
      <c r="J206" s="49">
        <f t="shared" si="101"/>
        <v>0</v>
      </c>
      <c r="K206" s="49">
        <f t="shared" si="102"/>
        <v>0</v>
      </c>
      <c r="L206" s="49">
        <f t="shared" si="103"/>
        <v>0</v>
      </c>
      <c r="M206" s="50" cm="1">
        <f t="array" ref="M206">ROUND('Investoinnit ennen 2024'!K206*(Parametrit!$B$10/Parametrit!$B$7),_xlfn.IFS('2024'!U206=100,-2,'2024'!U206=10,-1))</f>
        <v>0</v>
      </c>
      <c r="N206" s="50"/>
      <c r="O206" s="49"/>
      <c r="P206" s="49"/>
      <c r="Q206" s="52">
        <v>35</v>
      </c>
      <c r="R206" s="52">
        <v>50</v>
      </c>
      <c r="S206" s="31" t="str">
        <f t="shared" si="104"/>
        <v>OK</v>
      </c>
      <c r="U206">
        <v>100</v>
      </c>
    </row>
    <row r="207" spans="1:21" ht="15.75" thickBot="1" x14ac:dyDescent="0.3">
      <c r="A207" s="38" t="s">
        <v>166</v>
      </c>
      <c r="B207" s="60">
        <f t="shared" si="98"/>
        <v>0</v>
      </c>
      <c r="C207" s="55"/>
      <c r="D207" s="49">
        <f t="shared" si="99"/>
        <v>0</v>
      </c>
      <c r="E207" s="49">
        <f>Parametrit!$B$4-2026</f>
        <v>-2</v>
      </c>
      <c r="F207" s="55"/>
      <c r="G207" s="55"/>
      <c r="H207" s="104" t="str">
        <f>IF('Investoinnit ennen 2024'!G207&gt;0,'Investoinnit ennen 2024'!G207,"")</f>
        <v/>
      </c>
      <c r="I207" s="57">
        <f t="shared" si="100"/>
        <v>0</v>
      </c>
      <c r="J207" s="49">
        <f t="shared" si="101"/>
        <v>0</v>
      </c>
      <c r="K207" s="49">
        <f t="shared" si="102"/>
        <v>0</v>
      </c>
      <c r="L207" s="49">
        <f t="shared" si="103"/>
        <v>0</v>
      </c>
      <c r="M207" s="50" cm="1">
        <f t="array" ref="M207">ROUND('Investoinnit ennen 2024'!K207*(Parametrit!$B$10/Parametrit!$B$7),_xlfn.IFS('2024'!U207=100,-2,'2024'!U207=10,-1))</f>
        <v>0</v>
      </c>
      <c r="N207" s="50"/>
      <c r="O207" s="49"/>
      <c r="P207" s="49"/>
      <c r="Q207" s="52">
        <v>35</v>
      </c>
      <c r="R207" s="52">
        <v>50</v>
      </c>
      <c r="S207" s="31" t="str">
        <f t="shared" si="104"/>
        <v>OK</v>
      </c>
      <c r="U207">
        <v>100</v>
      </c>
    </row>
    <row r="208" spans="1:21" ht="15.75" thickBot="1" x14ac:dyDescent="0.3">
      <c r="A208" s="38" t="s">
        <v>167</v>
      </c>
      <c r="B208" s="60">
        <f t="shared" si="98"/>
        <v>0</v>
      </c>
      <c r="C208" s="55"/>
      <c r="D208" s="49">
        <f t="shared" si="99"/>
        <v>0</v>
      </c>
      <c r="E208" s="49">
        <f>Parametrit!$B$4-2026</f>
        <v>-2</v>
      </c>
      <c r="F208" s="55"/>
      <c r="G208" s="55"/>
      <c r="H208" s="104" t="str">
        <f>IF('Investoinnit ennen 2024'!G208&gt;0,'Investoinnit ennen 2024'!G208,"")</f>
        <v/>
      </c>
      <c r="I208" s="57">
        <f t="shared" si="100"/>
        <v>0</v>
      </c>
      <c r="J208" s="49">
        <f t="shared" si="101"/>
        <v>0</v>
      </c>
      <c r="K208" s="49">
        <f t="shared" si="102"/>
        <v>0</v>
      </c>
      <c r="L208" s="49">
        <f t="shared" si="103"/>
        <v>0</v>
      </c>
      <c r="M208" s="50" cm="1">
        <f t="array" ref="M208">ROUND('Investoinnit ennen 2024'!K208*(Parametrit!$B$10/Parametrit!$B$7),_xlfn.IFS('2024'!U208=100,-2,'2024'!U208=10,-1))</f>
        <v>0</v>
      </c>
      <c r="N208" s="50"/>
      <c r="O208" s="49"/>
      <c r="P208" s="49"/>
      <c r="Q208" s="52">
        <v>35</v>
      </c>
      <c r="R208" s="52">
        <v>50</v>
      </c>
      <c r="S208" s="31" t="str">
        <f t="shared" si="104"/>
        <v>OK</v>
      </c>
      <c r="U208">
        <v>100</v>
      </c>
    </row>
    <row r="209" spans="1:21" ht="15.75" thickBot="1" x14ac:dyDescent="0.3">
      <c r="A209" s="38" t="s">
        <v>161</v>
      </c>
      <c r="B209" s="60">
        <f t="shared" si="98"/>
        <v>0</v>
      </c>
      <c r="C209" s="55"/>
      <c r="D209" s="49">
        <f t="shared" si="99"/>
        <v>0</v>
      </c>
      <c r="E209" s="49">
        <f>Parametrit!$B$4-2026</f>
        <v>-2</v>
      </c>
      <c r="F209" s="55"/>
      <c r="G209" s="55"/>
      <c r="H209" s="104" t="str">
        <f>IF('Investoinnit ennen 2024'!G209&gt;0,'Investoinnit ennen 2024'!G209,"")</f>
        <v/>
      </c>
      <c r="I209" s="57">
        <f t="shared" si="100"/>
        <v>0</v>
      </c>
      <c r="J209" s="49">
        <f t="shared" si="101"/>
        <v>0</v>
      </c>
      <c r="K209" s="49">
        <f t="shared" si="102"/>
        <v>0</v>
      </c>
      <c r="L209" s="49">
        <f t="shared" si="103"/>
        <v>0</v>
      </c>
      <c r="M209" s="50" cm="1">
        <f t="array" ref="M209">ROUND('Investoinnit ennen 2024'!K209*(Parametrit!$B$10/Parametrit!$B$7),_xlfn.IFS('2024'!U209=100,-2,'2024'!U209=10,-1))</f>
        <v>0</v>
      </c>
      <c r="N209" s="50"/>
      <c r="O209" s="49"/>
      <c r="P209" s="49"/>
      <c r="Q209" s="52">
        <v>35</v>
      </c>
      <c r="R209" s="52">
        <v>50</v>
      </c>
      <c r="S209" s="31" t="str">
        <f t="shared" si="104"/>
        <v>OK</v>
      </c>
      <c r="U209">
        <v>100</v>
      </c>
    </row>
    <row r="210" spans="1:21" ht="15.75" thickBot="1" x14ac:dyDescent="0.3">
      <c r="A210" s="38" t="s">
        <v>162</v>
      </c>
      <c r="B210" s="60">
        <f t="shared" si="98"/>
        <v>0</v>
      </c>
      <c r="C210" s="55"/>
      <c r="D210" s="49">
        <f t="shared" si="99"/>
        <v>0</v>
      </c>
      <c r="E210" s="49">
        <f>Parametrit!$B$4-2026</f>
        <v>-2</v>
      </c>
      <c r="F210" s="55"/>
      <c r="G210" s="55"/>
      <c r="H210" s="104" t="str">
        <f>IF('Investoinnit ennen 2024'!G210&gt;0,'Investoinnit ennen 2024'!G210,"")</f>
        <v/>
      </c>
      <c r="I210" s="57">
        <f t="shared" si="100"/>
        <v>0</v>
      </c>
      <c r="J210" s="49">
        <f t="shared" si="101"/>
        <v>0</v>
      </c>
      <c r="K210" s="49">
        <f t="shared" si="102"/>
        <v>0</v>
      </c>
      <c r="L210" s="49">
        <f t="shared" si="103"/>
        <v>0</v>
      </c>
      <c r="M210" s="50" cm="1">
        <f t="array" ref="M210">ROUND('Investoinnit ennen 2024'!K210*(Parametrit!$B$10/Parametrit!$B$7),_xlfn.IFS('2024'!U210=100,-2,'2024'!U210=10,-1))</f>
        <v>0</v>
      </c>
      <c r="N210" s="50"/>
      <c r="O210" s="49"/>
      <c r="P210" s="49"/>
      <c r="Q210" s="52">
        <v>35</v>
      </c>
      <c r="R210" s="52">
        <v>50</v>
      </c>
      <c r="S210" s="31" t="str">
        <f t="shared" si="104"/>
        <v>OK</v>
      </c>
      <c r="U210">
        <v>100</v>
      </c>
    </row>
    <row r="211" spans="1:21" ht="15.75" thickBot="1" x14ac:dyDescent="0.3">
      <c r="A211" s="38" t="s">
        <v>168</v>
      </c>
      <c r="B211" s="60">
        <f t="shared" si="98"/>
        <v>0</v>
      </c>
      <c r="C211" s="55"/>
      <c r="D211" s="49">
        <f t="shared" si="99"/>
        <v>0</v>
      </c>
      <c r="E211" s="49">
        <f>Parametrit!$B$4-2026</f>
        <v>-2</v>
      </c>
      <c r="F211" s="55"/>
      <c r="G211" s="55"/>
      <c r="H211" s="104" t="str">
        <f>IF('Investoinnit ennen 2024'!G211&gt;0,'Investoinnit ennen 2024'!G211,"")</f>
        <v/>
      </c>
      <c r="I211" s="57">
        <f t="shared" si="100"/>
        <v>0</v>
      </c>
      <c r="J211" s="49">
        <f t="shared" si="101"/>
        <v>0</v>
      </c>
      <c r="K211" s="49">
        <f t="shared" si="102"/>
        <v>0</v>
      </c>
      <c r="L211" s="49">
        <f t="shared" si="103"/>
        <v>0</v>
      </c>
      <c r="M211" s="50" cm="1">
        <f t="array" ref="M211">ROUND('Investoinnit ennen 2024'!K211*(Parametrit!$B$10/Parametrit!$B$7),_xlfn.IFS('2024'!U211=100,-2,'2024'!U211=10,-1))</f>
        <v>0</v>
      </c>
      <c r="N211" s="50"/>
      <c r="O211" s="49"/>
      <c r="P211" s="49"/>
      <c r="Q211" s="52">
        <v>35</v>
      </c>
      <c r="R211" s="52">
        <v>50</v>
      </c>
      <c r="S211" s="31" t="str">
        <f t="shared" si="104"/>
        <v>OK</v>
      </c>
      <c r="U211">
        <v>100</v>
      </c>
    </row>
    <row r="212" spans="1:21" ht="15.75" thickBot="1" x14ac:dyDescent="0.3">
      <c r="A212" s="38" t="s">
        <v>169</v>
      </c>
      <c r="B212" s="60">
        <f t="shared" si="98"/>
        <v>0</v>
      </c>
      <c r="C212" s="55"/>
      <c r="D212" s="49">
        <f t="shared" si="99"/>
        <v>0</v>
      </c>
      <c r="E212" s="49">
        <f>Parametrit!$B$4-2026</f>
        <v>-2</v>
      </c>
      <c r="F212" s="55"/>
      <c r="G212" s="55"/>
      <c r="H212" s="104" t="str">
        <f>IF('Investoinnit ennen 2024'!G212&gt;0,'Investoinnit ennen 2024'!G212,"")</f>
        <v/>
      </c>
      <c r="I212" s="57">
        <f t="shared" si="100"/>
        <v>0</v>
      </c>
      <c r="J212" s="49">
        <f t="shared" si="101"/>
        <v>0</v>
      </c>
      <c r="K212" s="49">
        <f t="shared" si="102"/>
        <v>0</v>
      </c>
      <c r="L212" s="49">
        <f t="shared" si="103"/>
        <v>0</v>
      </c>
      <c r="M212" s="50" cm="1">
        <f t="array" ref="M212">ROUND('Investoinnit ennen 2024'!K212*(Parametrit!$B$10/Parametrit!$B$7),_xlfn.IFS('2024'!U212=100,-2,'2024'!U212=10,-1))</f>
        <v>0</v>
      </c>
      <c r="N212" s="50"/>
      <c r="O212" s="49"/>
      <c r="P212" s="49"/>
      <c r="Q212" s="52">
        <v>35</v>
      </c>
      <c r="R212" s="52">
        <v>50</v>
      </c>
      <c r="S212" s="31" t="str">
        <f t="shared" si="104"/>
        <v>OK</v>
      </c>
      <c r="U212">
        <v>100</v>
      </c>
    </row>
    <row r="213" spans="1:21" ht="15.75" thickBot="1" x14ac:dyDescent="0.3">
      <c r="A213" s="6" t="s">
        <v>170</v>
      </c>
      <c r="B213" s="30"/>
      <c r="C213" s="101"/>
      <c r="D213" s="32"/>
      <c r="E213" s="32"/>
      <c r="F213" s="101"/>
      <c r="G213" s="101"/>
      <c r="H213" s="105"/>
      <c r="I213" s="32"/>
      <c r="J213" s="32"/>
      <c r="K213" s="32"/>
      <c r="L213" s="32"/>
      <c r="M213" s="24"/>
      <c r="N213" s="24"/>
      <c r="O213" s="22"/>
      <c r="P213" s="22"/>
      <c r="Q213" s="24"/>
      <c r="R213" s="24"/>
      <c r="S213"/>
    </row>
    <row r="214" spans="1:21" ht="15.75" thickBot="1" x14ac:dyDescent="0.3">
      <c r="A214" s="38" t="s">
        <v>171</v>
      </c>
      <c r="B214" s="60">
        <f>F214-G214</f>
        <v>0</v>
      </c>
      <c r="C214" s="55"/>
      <c r="D214" s="49">
        <f>B214*C214/100</f>
        <v>0</v>
      </c>
      <c r="E214" s="49">
        <f>Parametrit!$B$4-2026</f>
        <v>-2</v>
      </c>
      <c r="F214" s="55"/>
      <c r="G214" s="55"/>
      <c r="H214" s="104" t="str">
        <f>IF('Investoinnit ennen 2024'!G214&gt;0,'Investoinnit ennen 2024'!G214,"")</f>
        <v/>
      </c>
      <c r="I214" s="57">
        <f>IF(N214="",(D214*(M214+O214))/1000,(D214*(N214+P214))/1000)</f>
        <v>0</v>
      </c>
      <c r="J214" s="49">
        <f>IF(D214=0,0,I214*(1-E214/H214))</f>
        <v>0</v>
      </c>
      <c r="K214" s="49">
        <f>IF(I214=0,0,I214/H214)</f>
        <v>0</v>
      </c>
      <c r="L214" s="49">
        <f>IF(N214="",(F214*(C214/100)*(M214+O214))/1000,(F214*(C214/100)*(N214+P214)/1000))</f>
        <v>0</v>
      </c>
      <c r="M214" s="50" cm="1">
        <f t="array" ref="M214">ROUND('Investoinnit ennen 2024'!K214*(Parametrit!$B$10/Parametrit!$B$7),_xlfn.IFS('2024'!U214=100,-2,'2024'!U214=10,-1))</f>
        <v>0</v>
      </c>
      <c r="N214" s="50"/>
      <c r="O214" s="49"/>
      <c r="P214" s="49"/>
      <c r="Q214" s="52">
        <v>35</v>
      </c>
      <c r="R214" s="52">
        <v>50</v>
      </c>
      <c r="S214" s="31" t="str">
        <f>IF(AND(B214&gt;0,C214=""),"Ilmoita tuella rahoitettu osuus",IF(C214&gt;100,"Tuella rahoitettu osuus ei voi olla yli 100",IF(AND(B214&gt;0,H214=""),"Pitoaika puuttuu",IF(E214&gt;H214,"Keski-ikä ei voi olla suurempi kuin pitoaika",IF(AND(B214&gt;0,E214=""),"Keski-ikä puuttuu",IF(AND(B214&gt;0,OR(H214&lt;Q214,H214&gt;R214)),"Syötetty pitoaika ei ole pitoaikavälin sisällä","OK"))))))</f>
        <v>OK</v>
      </c>
      <c r="U214">
        <v>100</v>
      </c>
    </row>
    <row r="215" spans="1:21" ht="15.75" thickBot="1" x14ac:dyDescent="0.3">
      <c r="A215" s="38" t="s">
        <v>172</v>
      </c>
      <c r="B215" s="60">
        <f>F215-G215</f>
        <v>0</v>
      </c>
      <c r="C215" s="55"/>
      <c r="D215" s="49">
        <f>B215*C215/100</f>
        <v>0</v>
      </c>
      <c r="E215" s="49">
        <f>Parametrit!$B$4-2026</f>
        <v>-2</v>
      </c>
      <c r="F215" s="55"/>
      <c r="G215" s="55"/>
      <c r="H215" s="104" t="str">
        <f>IF('Investoinnit ennen 2024'!G215&gt;0,'Investoinnit ennen 2024'!G215,"")</f>
        <v/>
      </c>
      <c r="I215" s="57">
        <f>IF(N215="",(D215*(M215+O215))/1000,(D215*(N215+P215))/1000)</f>
        <v>0</v>
      </c>
      <c r="J215" s="49">
        <f>IF(D215=0,0,I215*(1-E215/H215))</f>
        <v>0</v>
      </c>
      <c r="K215" s="49">
        <f>IF(I215=0,0,I215/H215)</f>
        <v>0</v>
      </c>
      <c r="L215" s="49">
        <f>IF(N215="",(F215*(C215/100)*(M215+O215))/1000,(F215*(C215/100)*(N215+P215)/1000))</f>
        <v>0</v>
      </c>
      <c r="M215" s="50" cm="1">
        <f t="array" ref="M215">ROUND('Investoinnit ennen 2024'!K215*(Parametrit!$B$10/Parametrit!$B$7),_xlfn.IFS('2024'!U215=100,-2,'2024'!U215=10,-1))</f>
        <v>0</v>
      </c>
      <c r="N215" s="50"/>
      <c r="O215" s="49"/>
      <c r="P215" s="49"/>
      <c r="Q215" s="52">
        <v>35</v>
      </c>
      <c r="R215" s="52">
        <v>50</v>
      </c>
      <c r="S215" s="31" t="str">
        <f>IF(AND(B215&gt;0,C215=""),"Ilmoita tuella rahoitettu osuus",IF(C215&gt;100,"Tuella rahoitettu osuus ei voi olla yli 100",IF(AND(B215&gt;0,H215=""),"Pitoaika puuttuu",IF(E215&gt;H215,"Keski-ikä ei voi olla suurempi kuin pitoaika",IF(AND(B215&gt;0,E215=""),"Keski-ikä puuttuu",IF(AND(B215&gt;0,OR(H215&lt;Q215,H215&gt;R215)),"Syötetty pitoaika ei ole pitoaikavälin sisällä","OK"))))))</f>
        <v>OK</v>
      </c>
      <c r="U215">
        <v>100</v>
      </c>
    </row>
    <row r="216" spans="1:21" ht="15.75" thickBot="1" x14ac:dyDescent="0.3">
      <c r="A216" s="6" t="s">
        <v>173</v>
      </c>
      <c r="B216" s="30"/>
      <c r="C216" s="101"/>
      <c r="D216" s="32"/>
      <c r="E216" s="32"/>
      <c r="F216" s="101"/>
      <c r="G216" s="101"/>
      <c r="H216" s="105"/>
      <c r="I216" s="32"/>
      <c r="J216" s="32"/>
      <c r="K216" s="32"/>
      <c r="L216" s="32"/>
      <c r="M216" s="24"/>
      <c r="N216" s="24"/>
      <c r="O216" s="22"/>
      <c r="P216" s="22"/>
      <c r="Q216" s="24"/>
      <c r="R216" s="24"/>
      <c r="S216"/>
    </row>
    <row r="217" spans="1:21" ht="15.75" thickBot="1" x14ac:dyDescent="0.3">
      <c r="A217" s="38" t="s">
        <v>174</v>
      </c>
      <c r="B217" s="60">
        <f>F217-G217</f>
        <v>0</v>
      </c>
      <c r="C217" s="55"/>
      <c r="D217" s="49">
        <f>B217*C217/100</f>
        <v>0</v>
      </c>
      <c r="E217" s="49">
        <f>Parametrit!$B$4-2026</f>
        <v>-2</v>
      </c>
      <c r="F217" s="55"/>
      <c r="G217" s="55"/>
      <c r="H217" s="104" t="str">
        <f>IF('Investoinnit ennen 2024'!G217&gt;0,'Investoinnit ennen 2024'!G217,"")</f>
        <v/>
      </c>
      <c r="I217" s="57">
        <f>IF(N217="",(D217*(M217+O217))/1000,(D217*(N217+P217))/1000)</f>
        <v>0</v>
      </c>
      <c r="J217" s="49">
        <f>IF(D217=0,0,I217*(1-E217/H217))</f>
        <v>0</v>
      </c>
      <c r="K217" s="49">
        <f>IF(I217=0,0,I217/H217)</f>
        <v>0</v>
      </c>
      <c r="L217" s="49">
        <f>IF(N217="",(F217*(C217/100)*(M217+O217))/1000,(F217*(C217/100)*(N217+P217)/1000))</f>
        <v>0</v>
      </c>
      <c r="M217" s="50" cm="1">
        <f t="array" ref="M217">ROUND('Investoinnit ennen 2024'!K217*(Parametrit!$B$10/Parametrit!$B$7),_xlfn.IFS('2024'!U217=100,-2,'2024'!U217=10,-1))</f>
        <v>0</v>
      </c>
      <c r="N217" s="50"/>
      <c r="O217" s="49"/>
      <c r="P217" s="49"/>
      <c r="Q217" s="52">
        <v>35</v>
      </c>
      <c r="R217" s="52">
        <v>50</v>
      </c>
      <c r="S217" s="31" t="str">
        <f>IF(AND(B217&gt;0,C217=""),"Ilmoita tuella rahoitettu osuus",IF(C217&gt;100,"Tuella rahoitettu osuus ei voi olla yli 100",IF(AND(B217&gt;0,H217=""),"Pitoaika puuttuu",IF(E217&gt;H217,"Keski-ikä ei voi olla suurempi kuin pitoaika",IF(AND(B217&gt;0,E217=""),"Keski-ikä puuttuu",IF(AND(B217&gt;0,OR(H217&lt;Q217,H217&gt;R217)),"Syötetty pitoaika ei ole pitoaikavälin sisällä","OK"))))))</f>
        <v>OK</v>
      </c>
      <c r="U217">
        <v>100</v>
      </c>
    </row>
    <row r="218" spans="1:21" ht="15.75" thickBot="1" x14ac:dyDescent="0.3">
      <c r="A218" s="38" t="s">
        <v>175</v>
      </c>
      <c r="B218" s="60">
        <f>F218-G218</f>
        <v>0</v>
      </c>
      <c r="C218" s="55"/>
      <c r="D218" s="49">
        <f>B218*C218/100</f>
        <v>0</v>
      </c>
      <c r="E218" s="49">
        <f>Parametrit!$B$4-2026</f>
        <v>-2</v>
      </c>
      <c r="F218" s="55"/>
      <c r="G218" s="55"/>
      <c r="H218" s="104" t="str">
        <f>IF('Investoinnit ennen 2024'!G218&gt;0,'Investoinnit ennen 2024'!G218,"")</f>
        <v/>
      </c>
      <c r="I218" s="57">
        <f>IF(N218="",(D218*(M218+O218))/1000,(D218*(N218+P218))/1000)</f>
        <v>0</v>
      </c>
      <c r="J218" s="49">
        <f>IF(D218=0,0,I218*(1-E218/H218))</f>
        <v>0</v>
      </c>
      <c r="K218" s="49">
        <f>IF(I218=0,0,I218/H218)</f>
        <v>0</v>
      </c>
      <c r="L218" s="49">
        <f>IF(N218="",(F218*(C218/100)*(M218+O218))/1000,(F218*(C218/100)*(N218+P218)/1000))</f>
        <v>0</v>
      </c>
      <c r="M218" s="50" cm="1">
        <f t="array" ref="M218">ROUND('Investoinnit ennen 2024'!K218*(Parametrit!$B$10/Parametrit!$B$7),_xlfn.IFS('2024'!U218=100,-2,'2024'!U218=10,-1))</f>
        <v>0</v>
      </c>
      <c r="N218" s="50"/>
      <c r="O218" s="49"/>
      <c r="P218" s="49"/>
      <c r="Q218" s="52">
        <v>35</v>
      </c>
      <c r="R218" s="52">
        <v>50</v>
      </c>
      <c r="S218" s="31" t="str">
        <f>IF(AND(B218&gt;0,C218=""),"Ilmoita tuella rahoitettu osuus",IF(C218&gt;100,"Tuella rahoitettu osuus ei voi olla yli 100",IF(AND(B218&gt;0,H218=""),"Pitoaika puuttuu",IF(E218&gt;H218,"Keski-ikä ei voi olla suurempi kuin pitoaika",IF(AND(B218&gt;0,E218=""),"Keski-ikä puuttuu",IF(AND(B218&gt;0,OR(H218&lt;Q218,H218&gt;R218)),"Syötetty pitoaika ei ole pitoaikavälin sisällä","OK"))))))</f>
        <v>OK</v>
      </c>
      <c r="U218">
        <v>100</v>
      </c>
    </row>
    <row r="219" spans="1:21" ht="15.75" thickBot="1" x14ac:dyDescent="0.3">
      <c r="A219" s="38" t="s">
        <v>176</v>
      </c>
      <c r="B219" s="60">
        <f>F219-G219</f>
        <v>0</v>
      </c>
      <c r="C219" s="55"/>
      <c r="D219" s="49">
        <f>B219*C219/100</f>
        <v>0</v>
      </c>
      <c r="E219" s="49">
        <f>Parametrit!$B$4-2026</f>
        <v>-2</v>
      </c>
      <c r="F219" s="55"/>
      <c r="G219" s="55"/>
      <c r="H219" s="104" t="str">
        <f>IF('Investoinnit ennen 2024'!G219&gt;0,'Investoinnit ennen 2024'!G219,"")</f>
        <v/>
      </c>
      <c r="I219" s="57">
        <f>IF(N219="",(D219*(M219+O219))/1000,(D219*(N219+P219))/1000)</f>
        <v>0</v>
      </c>
      <c r="J219" s="49">
        <f>IF(D219=0,0,I219*(1-E219/H219))</f>
        <v>0</v>
      </c>
      <c r="K219" s="49">
        <f>IF(I219=0,0,I219/H219)</f>
        <v>0</v>
      </c>
      <c r="L219" s="49">
        <f>IF(N219="",(F219*(C219/100)*(M219+O219))/1000,(F219*(C219/100)*(N219+P219)/1000))</f>
        <v>0</v>
      </c>
      <c r="M219" s="50" cm="1">
        <f t="array" ref="M219">ROUND('Investoinnit ennen 2024'!K219*(Parametrit!$B$10/Parametrit!$B$7),_xlfn.IFS('2024'!U219=100,-2,'2024'!U219=10,-1))</f>
        <v>0</v>
      </c>
      <c r="N219" s="50"/>
      <c r="O219" s="49"/>
      <c r="P219" s="49"/>
      <c r="Q219" s="52">
        <v>35</v>
      </c>
      <c r="R219" s="52">
        <v>50</v>
      </c>
      <c r="S219" s="31" t="str">
        <f>IF(AND(B219&gt;0,C219=""),"Ilmoita tuella rahoitettu osuus",IF(C219&gt;100,"Tuella rahoitettu osuus ei voi olla yli 100",IF(AND(B219&gt;0,H219=""),"Pitoaika puuttuu",IF(E219&gt;H219,"Keski-ikä ei voi olla suurempi kuin pitoaika",IF(AND(B219&gt;0,E219=""),"Keski-ikä puuttuu",IF(AND(B219&gt;0,OR(H219&lt;Q219,H219&gt;R219)),"Syötetty pitoaika ei ole pitoaikavälin sisällä","OK"))))))</f>
        <v>OK</v>
      </c>
      <c r="U219">
        <v>100</v>
      </c>
    </row>
    <row r="220" spans="1:21" ht="15.75" thickBot="1" x14ac:dyDescent="0.3">
      <c r="A220" s="6" t="s">
        <v>177</v>
      </c>
      <c r="B220" s="30"/>
      <c r="C220" s="101"/>
      <c r="D220" s="32"/>
      <c r="E220" s="32"/>
      <c r="F220" s="101"/>
      <c r="G220" s="101"/>
      <c r="H220" s="105"/>
      <c r="I220" s="32"/>
      <c r="J220" s="32"/>
      <c r="K220" s="32"/>
      <c r="L220" s="32"/>
      <c r="M220" s="24"/>
      <c r="N220" s="24"/>
      <c r="O220" s="22"/>
      <c r="P220" s="22"/>
      <c r="Q220" s="24"/>
      <c r="R220" s="24"/>
      <c r="S220"/>
    </row>
    <row r="221" spans="1:21" ht="15.75" thickBot="1" x14ac:dyDescent="0.3">
      <c r="A221" s="38" t="s">
        <v>178</v>
      </c>
      <c r="B221" s="60">
        <f>F221-G221</f>
        <v>0</v>
      </c>
      <c r="C221" s="55"/>
      <c r="D221" s="49">
        <f>B221*C221/100</f>
        <v>0</v>
      </c>
      <c r="E221" s="49">
        <f>Parametrit!$B$4-2026</f>
        <v>-2</v>
      </c>
      <c r="F221" s="55"/>
      <c r="G221" s="55"/>
      <c r="H221" s="104" t="str">
        <f>IF('Investoinnit ennen 2024'!G221&gt;0,'Investoinnit ennen 2024'!G221,"")</f>
        <v/>
      </c>
      <c r="I221" s="57">
        <f>IF(N221="",(D221*(M221+O221))/1000,(D221*(N221+P221))/1000)</f>
        <v>0</v>
      </c>
      <c r="J221" s="49">
        <f>IF(D221=0,0,I221*(1-E221/H221))</f>
        <v>0</v>
      </c>
      <c r="K221" s="49">
        <f>IF(I221=0,0,I221/H221)</f>
        <v>0</v>
      </c>
      <c r="L221" s="49">
        <f>IF(N221="",(F221*(C221/100)*(M221+O221))/1000,(F221*(C221/100)*(N221+P221)/1000))</f>
        <v>0</v>
      </c>
      <c r="M221" s="50" cm="1">
        <f t="array" ref="M221">ROUND('Investoinnit ennen 2024'!K221*(Parametrit!$B$10/Parametrit!$B$7),_xlfn.IFS('2024'!U221=100,-2,'2024'!U221=10,-1))</f>
        <v>0</v>
      </c>
      <c r="N221" s="50"/>
      <c r="O221" s="49"/>
      <c r="P221" s="49"/>
      <c r="Q221" s="52">
        <v>35</v>
      </c>
      <c r="R221" s="52">
        <v>50</v>
      </c>
      <c r="S221" s="31" t="str">
        <f>IF(AND(B221&gt;0,C221=""),"Ilmoita tuella rahoitettu osuus",IF(C221&gt;100,"Tuella rahoitettu osuus ei voi olla yli 100",IF(AND(B221&gt;0,H221=""),"Pitoaika puuttuu",IF(E221&gt;H221,"Keski-ikä ei voi olla suurempi kuin pitoaika",IF(AND(B221&gt;0,E221=""),"Keski-ikä puuttuu",IF(AND(B221&gt;0,OR(H221&lt;Q221,H221&gt;R221)),"Syötetty pitoaika ei ole pitoaikavälin sisällä","OK"))))))</f>
        <v>OK</v>
      </c>
      <c r="U221">
        <v>100</v>
      </c>
    </row>
    <row r="222" spans="1:21" ht="15.75" thickBot="1" x14ac:dyDescent="0.3">
      <c r="A222" s="38" t="s">
        <v>179</v>
      </c>
      <c r="B222" s="60">
        <f>F222-G222</f>
        <v>0</v>
      </c>
      <c r="C222" s="55"/>
      <c r="D222" s="49">
        <f>B222*C222/100</f>
        <v>0</v>
      </c>
      <c r="E222" s="49">
        <f>Parametrit!$B$4-2026</f>
        <v>-2</v>
      </c>
      <c r="F222" s="55"/>
      <c r="G222" s="55"/>
      <c r="H222" s="104" t="str">
        <f>IF('Investoinnit ennen 2024'!G222&gt;0,'Investoinnit ennen 2024'!G222,"")</f>
        <v/>
      </c>
      <c r="I222" s="57">
        <f>IF(N222="",(D222*(M222+O222))/1000,(D222*(N222+P222))/1000)</f>
        <v>0</v>
      </c>
      <c r="J222" s="49">
        <f>IF(D222=0,0,I222*(1-E222/H222))</f>
        <v>0</v>
      </c>
      <c r="K222" s="49">
        <f>IF(I222=0,0,I222/H222)</f>
        <v>0</v>
      </c>
      <c r="L222" s="49">
        <f>IF(N222="",(F222*(C222/100)*(M222+O222))/1000,(F222*(C222/100)*(N222+P222)/1000))</f>
        <v>0</v>
      </c>
      <c r="M222" s="50" cm="1">
        <f t="array" ref="M222">ROUND('Investoinnit ennen 2024'!K222*(Parametrit!$B$10/Parametrit!$B$7),_xlfn.IFS('2024'!U222=100,-2,'2024'!U222=10,-1))</f>
        <v>0</v>
      </c>
      <c r="N222" s="50"/>
      <c r="O222" s="49"/>
      <c r="P222" s="49"/>
      <c r="Q222" s="52">
        <v>35</v>
      </c>
      <c r="R222" s="52">
        <v>50</v>
      </c>
      <c r="S222" s="31" t="str">
        <f>IF(AND(B222&gt;0,C222=""),"Ilmoita tuella rahoitettu osuus",IF(C222&gt;100,"Tuella rahoitettu osuus ei voi olla yli 100",IF(AND(B222&gt;0,H222=""),"Pitoaika puuttuu",IF(E222&gt;H222,"Keski-ikä ei voi olla suurempi kuin pitoaika",IF(AND(B222&gt;0,E222=""),"Keski-ikä puuttuu",IF(AND(B222&gt;0,OR(H222&lt;Q222,H222&gt;R222)),"Syötetty pitoaika ei ole pitoaikavälin sisällä","OK"))))))</f>
        <v>OK</v>
      </c>
      <c r="U222">
        <v>100</v>
      </c>
    </row>
    <row r="223" spans="1:21" ht="15.75" thickBot="1" x14ac:dyDescent="0.3">
      <c r="A223" s="38" t="s">
        <v>180</v>
      </c>
      <c r="B223" s="60">
        <f>F223-G223</f>
        <v>0</v>
      </c>
      <c r="C223" s="55"/>
      <c r="D223" s="49">
        <f>B223*C223/100</f>
        <v>0</v>
      </c>
      <c r="E223" s="49">
        <f>Parametrit!$B$4-2026</f>
        <v>-2</v>
      </c>
      <c r="F223" s="55"/>
      <c r="G223" s="55"/>
      <c r="H223" s="104" t="str">
        <f>IF('Investoinnit ennen 2024'!G223&gt;0,'Investoinnit ennen 2024'!G223,"")</f>
        <v/>
      </c>
      <c r="I223" s="57">
        <f>IF(N223="",(D223*(M223+O223))/1000,(D223*(N223+P223))/1000)</f>
        <v>0</v>
      </c>
      <c r="J223" s="49">
        <f>IF(D223=0,0,I223*(1-E223/H223))</f>
        <v>0</v>
      </c>
      <c r="K223" s="49">
        <f>IF(I223=0,0,I223/H223)</f>
        <v>0</v>
      </c>
      <c r="L223" s="49">
        <f>IF(N223="",(F223*(C223/100)*(M223+O223))/1000,(F223*(C223/100)*(N223+P223)/1000))</f>
        <v>0</v>
      </c>
      <c r="M223" s="50" cm="1">
        <f t="array" ref="M223">ROUND('Investoinnit ennen 2024'!K223*(Parametrit!$B$10/Parametrit!$B$7),_xlfn.IFS('2024'!U223=100,-2,'2024'!U223=10,-1))</f>
        <v>0</v>
      </c>
      <c r="N223" s="50"/>
      <c r="O223" s="49"/>
      <c r="P223" s="49"/>
      <c r="Q223" s="52">
        <v>35</v>
      </c>
      <c r="R223" s="52">
        <v>50</v>
      </c>
      <c r="S223" s="31" t="str">
        <f>IF(AND(B223&gt;0,C223=""),"Ilmoita tuella rahoitettu osuus",IF(C223&gt;100,"Tuella rahoitettu osuus ei voi olla yli 100",IF(AND(B223&gt;0,H223=""),"Pitoaika puuttuu",IF(E223&gt;H223,"Keski-ikä ei voi olla suurempi kuin pitoaika",IF(AND(B223&gt;0,E223=""),"Keski-ikä puuttuu",IF(AND(B223&gt;0,OR(H223&lt;Q223,H223&gt;R223)),"Syötetty pitoaika ei ole pitoaikavälin sisällä","OK"))))))</f>
        <v>OK</v>
      </c>
      <c r="U223">
        <v>100</v>
      </c>
    </row>
    <row r="224" spans="1:21" ht="15.75" thickBot="1" x14ac:dyDescent="0.3">
      <c r="A224" s="10" t="s">
        <v>181</v>
      </c>
      <c r="B224" s="30"/>
      <c r="C224" s="101"/>
      <c r="D224" s="32"/>
      <c r="E224" s="32"/>
      <c r="F224" s="101"/>
      <c r="G224" s="101"/>
      <c r="H224" s="105"/>
      <c r="I224" s="32"/>
      <c r="J224" s="32"/>
      <c r="K224" s="32"/>
      <c r="L224" s="32"/>
      <c r="M224" s="23"/>
      <c r="N224" s="23"/>
      <c r="O224" s="22"/>
      <c r="P224" s="22"/>
      <c r="Q224" s="23"/>
      <c r="R224" s="23"/>
      <c r="S224"/>
    </row>
    <row r="225" spans="1:21" ht="15.75" thickBot="1" x14ac:dyDescent="0.3">
      <c r="A225" s="38" t="s">
        <v>182</v>
      </c>
      <c r="B225" s="60">
        <f>F225-G225</f>
        <v>0</v>
      </c>
      <c r="C225" s="55"/>
      <c r="D225" s="49">
        <f>B225*C225/100</f>
        <v>0</v>
      </c>
      <c r="E225" s="49">
        <f>Parametrit!$B$4-2026</f>
        <v>-2</v>
      </c>
      <c r="F225" s="55"/>
      <c r="G225" s="55"/>
      <c r="H225" s="104" t="str">
        <f>IF('Investoinnit ennen 2024'!G225&gt;0,'Investoinnit ennen 2024'!G225,"")</f>
        <v/>
      </c>
      <c r="I225" s="57">
        <f>IF(N225="",(D225*(M225+O225))/1000,(D225*(N225+P225))/1000)</f>
        <v>0</v>
      </c>
      <c r="J225" s="49">
        <f>IF(D225=0,0,I225*(1-E225/H225))</f>
        <v>0</v>
      </c>
      <c r="K225" s="49">
        <f>IF(I225=0,0,I225/H225)</f>
        <v>0</v>
      </c>
      <c r="L225" s="49">
        <f>IF(N225="",(F225*(C225/100)*(M225+O225))/1000,(F225*(C225/100)*(N225+P225)/1000))</f>
        <v>0</v>
      </c>
      <c r="M225" s="50" cm="1">
        <f t="array" ref="M225">ROUND('Investoinnit ennen 2024'!K225*(Parametrit!$B$10/Parametrit!$B$7),_xlfn.IFS('2024'!U225=100,-2,'2024'!U225=10,-1))</f>
        <v>0</v>
      </c>
      <c r="N225" s="50"/>
      <c r="O225" s="49"/>
      <c r="P225" s="49"/>
      <c r="Q225" s="52">
        <v>35</v>
      </c>
      <c r="R225" s="52">
        <v>50</v>
      </c>
      <c r="S225" s="31" t="str">
        <f>IF(AND(B225&gt;0,C225=""),"Ilmoita tuella rahoitettu osuus",IF(C225&gt;100,"Tuella rahoitettu osuus ei voi olla yli 100",IF(AND(B225&gt;0,H225=""),"Pitoaika puuttuu",IF(E225&gt;H225,"Keski-ikä ei voi olla suurempi kuin pitoaika",IF(AND(B225&gt;0,E225=""),"Keski-ikä puuttuu",IF(AND(B225&gt;0,OR(H225&lt;Q225,H225&gt;R225)),"Syötetty pitoaika ei ole pitoaikavälin sisällä","OK"))))))</f>
        <v>OK</v>
      </c>
      <c r="U225">
        <v>100</v>
      </c>
    </row>
    <row r="226" spans="1:21" ht="15.75" thickBot="1" x14ac:dyDescent="0.3">
      <c r="A226" s="38" t="s">
        <v>183</v>
      </c>
      <c r="B226" s="60">
        <f>F226-G226</f>
        <v>0</v>
      </c>
      <c r="C226" s="55"/>
      <c r="D226" s="49">
        <f>B226*C226/100</f>
        <v>0</v>
      </c>
      <c r="E226" s="49">
        <f>Parametrit!$B$4-2026</f>
        <v>-2</v>
      </c>
      <c r="F226" s="55"/>
      <c r="G226" s="55"/>
      <c r="H226" s="104" t="str">
        <f>IF('Investoinnit ennen 2024'!G226&gt;0,'Investoinnit ennen 2024'!G226,"")</f>
        <v/>
      </c>
      <c r="I226" s="57">
        <f>IF(N226="",(D226*(M226+O226))/1000,(D226*(N226+P226))/1000)</f>
        <v>0</v>
      </c>
      <c r="J226" s="49">
        <f>IF(D226=0,0,I226*(1-E226/H226))</f>
        <v>0</v>
      </c>
      <c r="K226" s="49">
        <f>IF(I226=0,0,I226/H226)</f>
        <v>0</v>
      </c>
      <c r="L226" s="49">
        <f>IF(N226="",(F226*(C226/100)*(M226+O226))/1000,(F226*(C226/100)*(N226+P226)/1000))</f>
        <v>0</v>
      </c>
      <c r="M226" s="50" cm="1">
        <f t="array" ref="M226">ROUND('Investoinnit ennen 2024'!K226*(Parametrit!$B$10/Parametrit!$B$7),_xlfn.IFS('2024'!U226=100,-2,'2024'!U226=10,-1))</f>
        <v>0</v>
      </c>
      <c r="N226" s="50"/>
      <c r="O226" s="49"/>
      <c r="P226" s="49"/>
      <c r="Q226" s="52">
        <v>35</v>
      </c>
      <c r="R226" s="52">
        <v>50</v>
      </c>
      <c r="S226" s="31" t="str">
        <f>IF(AND(B226&gt;0,C226=""),"Ilmoita tuella rahoitettu osuus",IF(C226&gt;100,"Tuella rahoitettu osuus ei voi olla yli 100",IF(AND(B226&gt;0,H226=""),"Pitoaika puuttuu",IF(E226&gt;H226,"Keski-ikä ei voi olla suurempi kuin pitoaika",IF(AND(B226&gt;0,E226=""),"Keski-ikä puuttuu",IF(AND(B226&gt;0,OR(H226&lt;Q226,H226&gt;R226)),"Syötetty pitoaika ei ole pitoaikavälin sisällä","OK"))))))</f>
        <v>OK</v>
      </c>
      <c r="U226">
        <v>100</v>
      </c>
    </row>
    <row r="227" spans="1:21" ht="15.75" thickBot="1" x14ac:dyDescent="0.3">
      <c r="A227" s="38" t="s">
        <v>184</v>
      </c>
      <c r="B227" s="60">
        <f>F227-G227</f>
        <v>0</v>
      </c>
      <c r="C227" s="55"/>
      <c r="D227" s="49">
        <f>B227*C227/100</f>
        <v>0</v>
      </c>
      <c r="E227" s="49">
        <f>Parametrit!$B$4-2026</f>
        <v>-2</v>
      </c>
      <c r="F227" s="55"/>
      <c r="G227" s="55"/>
      <c r="H227" s="104" t="str">
        <f>IF('Investoinnit ennen 2024'!G227&gt;0,'Investoinnit ennen 2024'!G227,"")</f>
        <v/>
      </c>
      <c r="I227" s="57">
        <f>IF(N227="",(D227*(M227+O227))/1000,(D227*(N227+P227))/1000)</f>
        <v>0</v>
      </c>
      <c r="J227" s="49">
        <f>IF(D227=0,0,I227*(1-E227/H227))</f>
        <v>0</v>
      </c>
      <c r="K227" s="49">
        <f>IF(I227=0,0,I227/H227)</f>
        <v>0</v>
      </c>
      <c r="L227" s="49">
        <f>IF(N227="",(F227*(C227/100)*(M227+O227))/1000,(F227*(C227/100)*(N227+P227)/1000))</f>
        <v>0</v>
      </c>
      <c r="M227" s="50" cm="1">
        <f t="array" ref="M227">ROUND('Investoinnit ennen 2024'!K227*(Parametrit!$B$10/Parametrit!$B$7),_xlfn.IFS('2024'!U227=100,-2,'2024'!U227=10,-1))</f>
        <v>0</v>
      </c>
      <c r="N227" s="50"/>
      <c r="O227" s="49"/>
      <c r="P227" s="49"/>
      <c r="Q227" s="52">
        <v>35</v>
      </c>
      <c r="R227" s="52">
        <v>50</v>
      </c>
      <c r="S227" s="31" t="str">
        <f>IF(AND(B227&gt;0,C227=""),"Ilmoita tuella rahoitettu osuus",IF(C227&gt;100,"Tuella rahoitettu osuus ei voi olla yli 100",IF(AND(B227&gt;0,H227=""),"Pitoaika puuttuu",IF(E227&gt;H227,"Keski-ikä ei voi olla suurempi kuin pitoaika",IF(AND(B227&gt;0,E227=""),"Keski-ikä puuttuu",IF(AND(B227&gt;0,OR(H227&lt;Q227,H227&gt;R227)),"Syötetty pitoaika ei ole pitoaikavälin sisällä","OK"))))))</f>
        <v>OK</v>
      </c>
      <c r="U227">
        <v>100</v>
      </c>
    </row>
    <row r="228" spans="1:21" ht="15.75" thickBot="1" x14ac:dyDescent="0.3">
      <c r="A228" s="38" t="s">
        <v>185</v>
      </c>
      <c r="B228" s="60">
        <f>F228-G228</f>
        <v>0</v>
      </c>
      <c r="C228" s="55"/>
      <c r="D228" s="49">
        <f>B228*C228/100</f>
        <v>0</v>
      </c>
      <c r="E228" s="49">
        <f>Parametrit!$B$4-2026</f>
        <v>-2</v>
      </c>
      <c r="F228" s="55"/>
      <c r="G228" s="55"/>
      <c r="H228" s="104" t="str">
        <f>IF('Investoinnit ennen 2024'!G228&gt;0,'Investoinnit ennen 2024'!G228,"")</f>
        <v/>
      </c>
      <c r="I228" s="57">
        <f>IF(N228="",(D228*(M228+O228))/1000,(D228*(N228+P228))/1000)</f>
        <v>0</v>
      </c>
      <c r="J228" s="49">
        <f>IF(D228=0,0,I228*(1-E228/H228))</f>
        <v>0</v>
      </c>
      <c r="K228" s="49">
        <f>IF(I228=0,0,I228/H228)</f>
        <v>0</v>
      </c>
      <c r="L228" s="49">
        <f>IF(N228="",(F228*(C228/100)*(M228+O228))/1000,(F228*(C228/100)*(N228+P228)/1000))</f>
        <v>0</v>
      </c>
      <c r="M228" s="50" cm="1">
        <f t="array" ref="M228">ROUND('Investoinnit ennen 2024'!K228*(Parametrit!$B$10/Parametrit!$B$7),_xlfn.IFS('2024'!U228=100,-2,'2024'!U228=10,-1))</f>
        <v>0</v>
      </c>
      <c r="N228" s="50"/>
      <c r="O228" s="49"/>
      <c r="P228" s="49"/>
      <c r="Q228" s="52">
        <v>35</v>
      </c>
      <c r="R228" s="52">
        <v>50</v>
      </c>
      <c r="S228" s="31" t="str">
        <f>IF(AND(B228&gt;0,C228=""),"Ilmoita tuella rahoitettu osuus",IF(C228&gt;100,"Tuella rahoitettu osuus ei voi olla yli 100",IF(AND(B228&gt;0,H228=""),"Pitoaika puuttuu",IF(E228&gt;H228,"Keski-ikä ei voi olla suurempi kuin pitoaika",IF(AND(B228&gt;0,E228=""),"Keski-ikä puuttuu",IF(AND(B228&gt;0,OR(H228&lt;Q228,H228&gt;R228)),"Syötetty pitoaika ei ole pitoaikavälin sisällä","OK"))))))</f>
        <v>OK</v>
      </c>
      <c r="U228">
        <v>100</v>
      </c>
    </row>
    <row r="229" spans="1:21" ht="15.75" thickBot="1" x14ac:dyDescent="0.3">
      <c r="A229" s="38" t="s">
        <v>186</v>
      </c>
      <c r="B229" s="60">
        <f>F229-G229</f>
        <v>0</v>
      </c>
      <c r="C229" s="55"/>
      <c r="D229" s="49">
        <f>B229*C229/100</f>
        <v>0</v>
      </c>
      <c r="E229" s="49">
        <f>Parametrit!$B$4-2026</f>
        <v>-2</v>
      </c>
      <c r="F229" s="55"/>
      <c r="G229" s="55"/>
      <c r="H229" s="104" t="str">
        <f>IF('Investoinnit ennen 2024'!G229&gt;0,'Investoinnit ennen 2024'!G229,"")</f>
        <v/>
      </c>
      <c r="I229" s="57">
        <f>IF(N229="",(D229*(M229+O229))/1000,(D229*(N229+P229))/1000)</f>
        <v>0</v>
      </c>
      <c r="J229" s="49">
        <f>IF(D229=0,0,I229*(1-E229/H229))</f>
        <v>0</v>
      </c>
      <c r="K229" s="49">
        <f>IF(I229=0,0,I229/H229)</f>
        <v>0</v>
      </c>
      <c r="L229" s="49">
        <f>IF(N229="",(F229*(C229/100)*(M229+O229))/1000,(F229*(C229/100)*(N229+P229)/1000))</f>
        <v>0</v>
      </c>
      <c r="M229" s="50" cm="1">
        <f t="array" ref="M229">ROUND('Investoinnit ennen 2024'!K229*(Parametrit!$B$10/Parametrit!$B$7),_xlfn.IFS('2024'!U229=100,-2,'2024'!U229=10,-1))</f>
        <v>0</v>
      </c>
      <c r="N229" s="50"/>
      <c r="O229" s="49"/>
      <c r="P229" s="49"/>
      <c r="Q229" s="52">
        <v>35</v>
      </c>
      <c r="R229" s="52">
        <v>50</v>
      </c>
      <c r="S229" s="31" t="str">
        <f>IF(AND(B229&gt;0,C229=""),"Ilmoita tuella rahoitettu osuus",IF(C229&gt;100,"Tuella rahoitettu osuus ei voi olla yli 100",IF(AND(B229&gt;0,H229=""),"Pitoaika puuttuu",IF(E229&gt;H229,"Keski-ikä ei voi olla suurempi kuin pitoaika",IF(AND(B229&gt;0,E229=""),"Keski-ikä puuttuu",IF(AND(B229&gt;0,OR(H229&lt;Q229,H229&gt;R229)),"Syötetty pitoaika ei ole pitoaikavälin sisällä","OK"))))))</f>
        <v>OK</v>
      </c>
      <c r="U229">
        <v>100</v>
      </c>
    </row>
    <row r="230" spans="1:21" ht="15.75" thickBot="1" x14ac:dyDescent="0.3">
      <c r="A230" s="4" t="s">
        <v>187</v>
      </c>
      <c r="B230" s="30"/>
      <c r="C230" s="101"/>
      <c r="D230" s="32"/>
      <c r="E230" s="32"/>
      <c r="F230" s="101"/>
      <c r="G230" s="101"/>
      <c r="H230" s="105"/>
      <c r="I230" s="32"/>
      <c r="J230" s="32"/>
      <c r="K230" s="32"/>
      <c r="L230" s="32"/>
      <c r="M230" s="23"/>
      <c r="N230" s="23"/>
      <c r="O230" s="22"/>
      <c r="P230" s="22"/>
      <c r="Q230" s="23"/>
      <c r="R230" s="23"/>
      <c r="S230"/>
    </row>
    <row r="231" spans="1:21" ht="15.75" thickBot="1" x14ac:dyDescent="0.3">
      <c r="A231" s="38" t="s">
        <v>188</v>
      </c>
      <c r="B231" s="60">
        <f>F231-G231</f>
        <v>0</v>
      </c>
      <c r="C231" s="55"/>
      <c r="D231" s="49">
        <f>B231*C231/100</f>
        <v>0</v>
      </c>
      <c r="E231" s="49">
        <f>Parametrit!$B$4-2026</f>
        <v>-2</v>
      </c>
      <c r="F231" s="55"/>
      <c r="G231" s="55"/>
      <c r="H231" s="104" t="str">
        <f>IF('Investoinnit ennen 2024'!G231&gt;0,'Investoinnit ennen 2024'!G231,"")</f>
        <v/>
      </c>
      <c r="I231" s="57">
        <f>IF(N231="",(D231*(M231+O231))/1000,(D231*(N231+P231))/1000)</f>
        <v>0</v>
      </c>
      <c r="J231" s="49">
        <f>IF(D231=0,0,I231*(1-E231/H231))</f>
        <v>0</v>
      </c>
      <c r="K231" s="49">
        <f>IF(I231=0,0,I231/H231)</f>
        <v>0</v>
      </c>
      <c r="L231" s="49">
        <f>IF(N231="",(F231*(C231/100)*(M231+O231))/1000,(F231*(C231/100)*(N231+P231)/1000))</f>
        <v>0</v>
      </c>
      <c r="M231" s="50" cm="1">
        <f t="array" ref="M231">ROUND('Investoinnit ennen 2024'!K231*(Parametrit!$B$10/Parametrit!$B$7),_xlfn.IFS('2024'!U231=100,-2,'2024'!U231=10,-1))</f>
        <v>0</v>
      </c>
      <c r="N231" s="50"/>
      <c r="O231" s="49"/>
      <c r="P231" s="49"/>
      <c r="Q231" s="52">
        <v>30</v>
      </c>
      <c r="R231" s="52">
        <v>40</v>
      </c>
      <c r="S231" s="31" t="str">
        <f>IF(AND(B231&gt;0,C231=""),"Ilmoita tuella rahoitettu osuus",IF(C231&gt;100,"Tuella rahoitettu osuus ei voi olla yli 100",IF(AND(B231&gt;0,H231=""),"Pitoaika puuttuu",IF(E231&gt;H231,"Keski-ikä ei voi olla suurempi kuin pitoaika",IF(AND(B231&gt;0,E231=""),"Keski-ikä puuttuu",IF(AND(B231&gt;0,OR(H231&lt;Q231,H231&gt;R231)),"Syötetty pitoaika ei ole pitoaikavälin sisällä","OK"))))))</f>
        <v>OK</v>
      </c>
      <c r="U231">
        <v>10</v>
      </c>
    </row>
    <row r="232" spans="1:21" ht="15.75" thickBot="1" x14ac:dyDescent="0.3">
      <c r="A232" s="38" t="s">
        <v>189</v>
      </c>
      <c r="B232" s="60">
        <f>F232-G232</f>
        <v>0</v>
      </c>
      <c r="C232" s="55"/>
      <c r="D232" s="49">
        <f>B232*C232/100</f>
        <v>0</v>
      </c>
      <c r="E232" s="49">
        <f>Parametrit!$B$4-2026</f>
        <v>-2</v>
      </c>
      <c r="F232" s="55"/>
      <c r="G232" s="55"/>
      <c r="H232" s="104" t="str">
        <f>IF('Investoinnit ennen 2024'!G232&gt;0,'Investoinnit ennen 2024'!G232,"")</f>
        <v/>
      </c>
      <c r="I232" s="57">
        <f>IF(N232="",(D232*(M232+O232))/1000,(D232*(N232+P232))/1000)</f>
        <v>0</v>
      </c>
      <c r="J232" s="49">
        <f>IF(D232=0,0,I232*(1-E232/H232))</f>
        <v>0</v>
      </c>
      <c r="K232" s="49">
        <f>IF(I232=0,0,I232/H232)</f>
        <v>0</v>
      </c>
      <c r="L232" s="49">
        <f>IF(N232="",(F232*(C232/100)*(M232+O232))/1000,(F232*(C232/100)*(N232+P232)/1000))</f>
        <v>0</v>
      </c>
      <c r="M232" s="50" cm="1">
        <f t="array" ref="M232">ROUND('Investoinnit ennen 2024'!K232*(Parametrit!$B$10/Parametrit!$B$7),_xlfn.IFS('2024'!U232=100,-2,'2024'!U232=10,-1))</f>
        <v>0</v>
      </c>
      <c r="N232" s="50"/>
      <c r="O232" s="49"/>
      <c r="P232" s="49"/>
      <c r="Q232" s="52">
        <v>20</v>
      </c>
      <c r="R232" s="52">
        <v>35</v>
      </c>
      <c r="S232" s="31" t="str">
        <f>IF(AND(B232&gt;0,C232=""),"Ilmoita tuella rahoitettu osuus",IF(C232&gt;100,"Tuella rahoitettu osuus ei voi olla yli 100",IF(AND(B232&gt;0,H232=""),"Pitoaika puuttuu",IF(E232&gt;H232,"Keski-ikä ei voi olla suurempi kuin pitoaika",IF(AND(B232&gt;0,E232=""),"Keski-ikä puuttuu",IF(AND(B232&gt;0,OR(H232&lt;Q232,H232&gt;R232)),"Syötetty pitoaika ei ole pitoaikavälin sisällä","OK"))))))</f>
        <v>OK</v>
      </c>
      <c r="U232">
        <v>10</v>
      </c>
    </row>
    <row r="233" spans="1:21" ht="15.75" thickBot="1" x14ac:dyDescent="0.3">
      <c r="A233" s="38" t="s">
        <v>190</v>
      </c>
      <c r="B233" s="60">
        <f>F233-G233</f>
        <v>0</v>
      </c>
      <c r="C233" s="55"/>
      <c r="D233" s="49">
        <f>B233*C233/100</f>
        <v>0</v>
      </c>
      <c r="E233" s="49">
        <f>Parametrit!$B$4-2026</f>
        <v>-2</v>
      </c>
      <c r="F233" s="55"/>
      <c r="G233" s="55"/>
      <c r="H233" s="104" t="str">
        <f>IF('Investoinnit ennen 2024'!G233&gt;0,'Investoinnit ennen 2024'!G233,"")</f>
        <v/>
      </c>
      <c r="I233" s="57">
        <f>IF(N233="",(D233*(M233+O233))/1000,(D233*(N233+P233))/1000)</f>
        <v>0</v>
      </c>
      <c r="J233" s="49">
        <f>IF(D233=0,0,I233*(1-E233/H233))</f>
        <v>0</v>
      </c>
      <c r="K233" s="49">
        <f>IF(I233=0,0,I233/H233)</f>
        <v>0</v>
      </c>
      <c r="L233" s="49">
        <f>IF(N233="",(F233*(C233/100)*(M233+O233))/1000,(F233*(C233/100)*(N233+P233)/1000))</f>
        <v>0</v>
      </c>
      <c r="M233" s="50" cm="1">
        <f t="array" ref="M233">ROUND('Investoinnit ennen 2024'!K233*(Parametrit!$B$10/Parametrit!$B$7),_xlfn.IFS('2024'!U233=100,-2,'2024'!U233=10,-1))</f>
        <v>0</v>
      </c>
      <c r="N233" s="50"/>
      <c r="O233" s="49"/>
      <c r="P233" s="49"/>
      <c r="Q233" s="52">
        <v>15</v>
      </c>
      <c r="R233" s="52">
        <v>30</v>
      </c>
      <c r="S233" s="31" t="str">
        <f>IF(AND(B233&gt;0,C233=""),"Ilmoita tuella rahoitettu osuus",IF(C233&gt;100,"Tuella rahoitettu osuus ei voi olla yli 100",IF(AND(B233&gt;0,H233=""),"Pitoaika puuttuu",IF(E233&gt;H233,"Keski-ikä ei voi olla suurempi kuin pitoaika",IF(AND(B233&gt;0,E233=""),"Keski-ikä puuttuu",IF(AND(B233&gt;0,OR(H233&lt;Q233,H233&gt;R233)),"Syötetty pitoaika ei ole pitoaikavälin sisällä","OK"))))))</f>
        <v>OK</v>
      </c>
      <c r="U233">
        <v>10</v>
      </c>
    </row>
    <row r="234" spans="1:21" ht="15.75" thickBot="1" x14ac:dyDescent="0.3">
      <c r="A234" s="38" t="s">
        <v>42</v>
      </c>
      <c r="B234" s="60">
        <f>F234-G234</f>
        <v>0</v>
      </c>
      <c r="C234" s="55"/>
      <c r="D234" s="49">
        <f>B234*C234/100</f>
        <v>0</v>
      </c>
      <c r="E234" s="49">
        <f>Parametrit!$B$4-2026</f>
        <v>-2</v>
      </c>
      <c r="F234" s="55"/>
      <c r="G234" s="55"/>
      <c r="H234" s="104" t="str">
        <f>IF('Investoinnit ennen 2024'!G234&gt;0,'Investoinnit ennen 2024'!G234,"")</f>
        <v/>
      </c>
      <c r="I234" s="57">
        <f>IF(N234="",(D234*(M234+O234))/1000,(D234*(N234+P234))/1000)</f>
        <v>0</v>
      </c>
      <c r="J234" s="49">
        <f>IF(D234=0,0,I234*(1-E234/H234))</f>
        <v>0</v>
      </c>
      <c r="K234" s="49">
        <f>IF(I234=0,0,I234/H234)</f>
        <v>0</v>
      </c>
      <c r="L234" s="49">
        <f>IF(N234="",(F234*(C234/100)*(M234+O234))/1000,(F234*(C234/100)*(N234+P234)/1000))</f>
        <v>0</v>
      </c>
      <c r="M234" s="50" cm="1">
        <f t="array" ref="M234">ROUND('Investoinnit ennen 2024'!K234*(Parametrit!$B$10/Parametrit!$B$7),_xlfn.IFS('2024'!U234=100,-2,'2024'!U234=10,-1))</f>
        <v>0</v>
      </c>
      <c r="N234" s="50"/>
      <c r="O234" s="49"/>
      <c r="P234" s="49"/>
      <c r="Q234" s="52">
        <v>15</v>
      </c>
      <c r="R234" s="52">
        <v>30</v>
      </c>
      <c r="S234" s="31" t="str">
        <f>IF(AND(B234&gt;0,C234=""),"Ilmoita tuella rahoitettu osuus",IF(C234&gt;100,"Tuella rahoitettu osuus ei voi olla yli 100",IF(AND(B234&gt;0,H234=""),"Pitoaika puuttuu",IF(E234&gt;H234,"Keski-ikä ei voi olla suurempi kuin pitoaika",IF(AND(B234&gt;0,E234=""),"Keski-ikä puuttuu",IF(AND(B234&gt;0,OR(H234&lt;Q234,H234&gt;R234)),"Syötetty pitoaika ei ole pitoaikavälin sisällä","OK"))))))</f>
        <v>OK</v>
      </c>
      <c r="U234">
        <v>10</v>
      </c>
    </row>
    <row r="235" spans="1:21" ht="15.75" thickBot="1" x14ac:dyDescent="0.3">
      <c r="A235" s="10" t="s">
        <v>191</v>
      </c>
      <c r="B235" s="30"/>
      <c r="C235" s="101"/>
      <c r="D235" s="32"/>
      <c r="E235" s="32"/>
      <c r="F235" s="101"/>
      <c r="G235" s="101"/>
      <c r="H235" s="105"/>
      <c r="I235" s="32"/>
      <c r="J235" s="32"/>
      <c r="K235" s="32"/>
      <c r="L235" s="32"/>
      <c r="M235" s="23"/>
      <c r="N235" s="23"/>
      <c r="O235" s="22"/>
      <c r="P235" s="22"/>
      <c r="Q235" s="23"/>
      <c r="R235" s="23"/>
      <c r="S235"/>
    </row>
    <row r="236" spans="1:21" ht="15.75" thickBot="1" x14ac:dyDescent="0.3">
      <c r="A236" s="38" t="s">
        <v>192</v>
      </c>
      <c r="B236" s="60">
        <f>F236-G236</f>
        <v>0</v>
      </c>
      <c r="C236" s="55"/>
      <c r="D236" s="49">
        <f>B236*C236/100</f>
        <v>0</v>
      </c>
      <c r="E236" s="49">
        <f>Parametrit!$B$4-2026</f>
        <v>-2</v>
      </c>
      <c r="F236" s="55"/>
      <c r="G236" s="55"/>
      <c r="H236" s="104" t="str">
        <f>IF('Investoinnit ennen 2024'!G236&gt;0,'Investoinnit ennen 2024'!G236,"")</f>
        <v/>
      </c>
      <c r="I236" s="57">
        <f>IF(N236="",(D236*(M236+O236))/1000,(D236*(N236+P236))/1000)</f>
        <v>0</v>
      </c>
      <c r="J236" s="49">
        <f>IF(D236=0,0,I236*(1-E236/H236))</f>
        <v>0</v>
      </c>
      <c r="K236" s="49">
        <f>IF(I236=0,0,I236/H236)</f>
        <v>0</v>
      </c>
      <c r="L236" s="49">
        <f>IF(N236="",(F236*(C236/100)*(M236+O236))/1000,(F236*(C236/100)*(N236+P236)/1000))</f>
        <v>0</v>
      </c>
      <c r="M236" s="50" cm="1">
        <f t="array" ref="M236">ROUND('Investoinnit ennen 2024'!K236*(Parametrit!$B$10/Parametrit!$B$7),_xlfn.IFS('2024'!U236=100,-2,'2024'!U236=10,-1))</f>
        <v>0</v>
      </c>
      <c r="N236" s="50"/>
      <c r="O236" s="49" cm="1">
        <f t="array" ref="O236">_xlfn.IFS($V$2=2024,'Kaivun hintavaikutus'!$B$4,$V$2=2025,'Kaivun hintavaikutus'!$B$5,$V$2=2026,'Kaivun hintavaikutus'!$B$6,$V$2=2027,'Kaivun hintavaikutus'!$B$7)</f>
        <v>0</v>
      </c>
      <c r="P236" s="49" cm="1">
        <f t="array" ref="P236">_xlfn.IFS($V$2=2024,'Kaivun hintavaikutus'!$C$4,$V$2=2025,'Kaivun hintavaikutus'!$C$5,$V$2=2026,'Kaivun hintavaikutus'!$C$6,$V$2=2027,'Kaivun hintavaikutus'!$C$7)</f>
        <v>0</v>
      </c>
      <c r="Q236" s="52">
        <v>40</v>
      </c>
      <c r="R236" s="52">
        <v>55</v>
      </c>
      <c r="S236" s="31" t="str">
        <f>IF(AND(B236&gt;0,C236=""),"Ilmoita tuella rahoitettu osuus",IF(C236&gt;100,"Tuella rahoitettu osuus ei voi olla yli 100",IF(AND(B236&gt;0,H236=""),"Pitoaika puuttuu",IF(E236&gt;H236,"Keski-ikä ei voi olla suurempi kuin pitoaika",IF(AND(B236&gt;0,E236=""),"Keski-ikä puuttuu",IF(AND(B236&gt;0,OR(H236&lt;Q236,H236&gt;R236)),"Syötetty pitoaika ei ole pitoaikavälin sisällä",IF(AND(B236&gt;0,O236=0),"Syötä kaivun hintavaikutus Kaivun hintavaikutus -välilehdelle","OK")))))))</f>
        <v>OK</v>
      </c>
      <c r="U236">
        <v>100</v>
      </c>
    </row>
    <row r="237" spans="1:21" ht="15.75" thickBot="1" x14ac:dyDescent="0.3">
      <c r="A237" s="11" t="s">
        <v>193</v>
      </c>
      <c r="B237" s="30"/>
      <c r="C237" s="101"/>
      <c r="D237" s="32"/>
      <c r="E237" s="32"/>
      <c r="F237" s="101"/>
      <c r="G237" s="101"/>
      <c r="H237" s="105"/>
      <c r="I237" s="32"/>
      <c r="J237" s="32"/>
      <c r="K237" s="32"/>
      <c r="L237" s="32"/>
      <c r="M237" s="25"/>
      <c r="N237" s="25"/>
      <c r="O237" s="22"/>
      <c r="P237" s="22"/>
      <c r="Q237" s="25"/>
      <c r="R237" s="25"/>
      <c r="S237"/>
    </row>
    <row r="238" spans="1:21" ht="15.75" thickBot="1" x14ac:dyDescent="0.3">
      <c r="A238" s="10" t="s">
        <v>194</v>
      </c>
      <c r="B238" s="30"/>
      <c r="C238" s="101"/>
      <c r="D238" s="32"/>
      <c r="E238" s="32"/>
      <c r="F238" s="101"/>
      <c r="G238" s="101"/>
      <c r="H238" s="105"/>
      <c r="I238" s="32"/>
      <c r="J238" s="32"/>
      <c r="K238" s="32"/>
      <c r="L238" s="32"/>
      <c r="M238" s="23"/>
      <c r="N238" s="23"/>
      <c r="O238" s="22"/>
      <c r="P238" s="22"/>
      <c r="Q238" s="23"/>
      <c r="R238" s="23"/>
      <c r="S238"/>
    </row>
    <row r="239" spans="1:21" ht="15.75" thickBot="1" x14ac:dyDescent="0.3">
      <c r="A239" s="6" t="s">
        <v>195</v>
      </c>
      <c r="B239" s="30"/>
      <c r="C239" s="101"/>
      <c r="D239" s="32"/>
      <c r="E239" s="32"/>
      <c r="F239" s="101"/>
      <c r="G239" s="101"/>
      <c r="H239" s="105"/>
      <c r="M239" s="24"/>
      <c r="N239" s="24"/>
      <c r="O239" s="22"/>
      <c r="P239" s="22"/>
      <c r="Q239" s="24"/>
      <c r="R239" s="24"/>
      <c r="S239"/>
    </row>
    <row r="240" spans="1:21" ht="15.75" thickBot="1" x14ac:dyDescent="0.3">
      <c r="A240" s="38" t="s">
        <v>196</v>
      </c>
      <c r="B240" s="60">
        <f t="shared" ref="B240:B252" si="105">F240-G240</f>
        <v>0</v>
      </c>
      <c r="C240" s="55"/>
      <c r="D240" s="49">
        <f t="shared" ref="D240:D252" si="106">B240*C240/100</f>
        <v>0</v>
      </c>
      <c r="E240" s="49">
        <f>Parametrit!$B$4-2026</f>
        <v>-2</v>
      </c>
      <c r="F240" s="55"/>
      <c r="G240" s="55"/>
      <c r="H240" s="104" t="str">
        <f>IF('Investoinnit ennen 2024'!G240&gt;0,'Investoinnit ennen 2024'!G240,"")</f>
        <v/>
      </c>
      <c r="I240" s="57">
        <f t="shared" ref="I240:I252" si="107">IF(N240="",(D240*(M240+O240))/1000,(D240*(N240+P240))/1000)</f>
        <v>0</v>
      </c>
      <c r="J240" s="49">
        <f t="shared" ref="J240:J252" si="108">IF(D240=0,0,I240*(1-E240/H240))</f>
        <v>0</v>
      </c>
      <c r="K240" s="49">
        <f t="shared" ref="K240:K252" si="109">IF(I240=0,0,I240/H240)</f>
        <v>0</v>
      </c>
      <c r="L240" s="49">
        <f t="shared" ref="L240:L252" si="110">IF(N240="",(F240*(C240/100)*(M240+O240))/1000,(F240*(C240/100)*(N240+P240)/1000))</f>
        <v>0</v>
      </c>
      <c r="M240" s="50" cm="1">
        <f t="array" ref="M240">ROUND('Investoinnit ennen 2024'!K240*(Parametrit!$B$10/Parametrit!$B$7),_xlfn.IFS('2024'!U240=100,-2,'2024'!U240=10,-1))</f>
        <v>0</v>
      </c>
      <c r="N240" s="50"/>
      <c r="O240" s="49"/>
      <c r="P240" s="49"/>
      <c r="Q240" s="52">
        <v>35</v>
      </c>
      <c r="R240" s="52">
        <v>45</v>
      </c>
      <c r="S240" s="31" t="str">
        <f t="shared" ref="S240:S252" si="111">IF(AND(B240&gt;0,C240=""),"Ilmoita tuella rahoitettu osuus",IF(C240&gt;100,"Tuella rahoitettu osuus ei voi olla yli 100",IF(AND(B240&gt;0,H240=""),"Pitoaika puuttuu",IF(E240&gt;H240,"Keski-ikä ei voi olla suurempi kuin pitoaika",IF(AND(B240&gt;0,E240=""),"Keski-ikä puuttuu",IF(AND(B240&gt;0,OR(H240&lt;Q240,H240&gt;R240)),"Syötetty pitoaika ei ole pitoaikavälin sisällä","OK"))))))</f>
        <v>OK</v>
      </c>
      <c r="U240">
        <v>100</v>
      </c>
    </row>
    <row r="241" spans="1:21" ht="15.75" thickBot="1" x14ac:dyDescent="0.3">
      <c r="A241" s="38" t="s">
        <v>197</v>
      </c>
      <c r="B241" s="60">
        <f t="shared" si="105"/>
        <v>0</v>
      </c>
      <c r="C241" s="55"/>
      <c r="D241" s="49">
        <f t="shared" si="106"/>
        <v>0</v>
      </c>
      <c r="E241" s="49">
        <f>Parametrit!$B$4-2026</f>
        <v>-2</v>
      </c>
      <c r="F241" s="55"/>
      <c r="G241" s="55"/>
      <c r="H241" s="104" t="str">
        <f>IF('Investoinnit ennen 2024'!G241&gt;0,'Investoinnit ennen 2024'!G241,"")</f>
        <v/>
      </c>
      <c r="I241" s="57">
        <f t="shared" si="107"/>
        <v>0</v>
      </c>
      <c r="J241" s="49">
        <f t="shared" si="108"/>
        <v>0</v>
      </c>
      <c r="K241" s="49">
        <f t="shared" si="109"/>
        <v>0</v>
      </c>
      <c r="L241" s="49">
        <f t="shared" si="110"/>
        <v>0</v>
      </c>
      <c r="M241" s="50" cm="1">
        <f t="array" ref="M241">ROUND('Investoinnit ennen 2024'!K241*(Parametrit!$B$10/Parametrit!$B$7),_xlfn.IFS('2024'!U241=100,-2,'2024'!U241=10,-1))</f>
        <v>0</v>
      </c>
      <c r="N241" s="50"/>
      <c r="O241" s="49"/>
      <c r="P241" s="49"/>
      <c r="Q241" s="52">
        <v>35</v>
      </c>
      <c r="R241" s="52">
        <v>45</v>
      </c>
      <c r="S241" s="31" t="str">
        <f t="shared" si="111"/>
        <v>OK</v>
      </c>
      <c r="U241">
        <v>100</v>
      </c>
    </row>
    <row r="242" spans="1:21" ht="15.75" thickBot="1" x14ac:dyDescent="0.3">
      <c r="A242" s="38" t="s">
        <v>198</v>
      </c>
      <c r="B242" s="60">
        <f t="shared" si="105"/>
        <v>0</v>
      </c>
      <c r="C242" s="55"/>
      <c r="D242" s="49">
        <f t="shared" si="106"/>
        <v>0</v>
      </c>
      <c r="E242" s="49">
        <f>Parametrit!$B$4-2026</f>
        <v>-2</v>
      </c>
      <c r="F242" s="55"/>
      <c r="G242" s="55"/>
      <c r="H242" s="104" t="str">
        <f>IF('Investoinnit ennen 2024'!G242&gt;0,'Investoinnit ennen 2024'!G242,"")</f>
        <v/>
      </c>
      <c r="I242" s="57">
        <f t="shared" si="107"/>
        <v>0</v>
      </c>
      <c r="J242" s="49">
        <f t="shared" si="108"/>
        <v>0</v>
      </c>
      <c r="K242" s="49">
        <f t="shared" si="109"/>
        <v>0</v>
      </c>
      <c r="L242" s="49">
        <f t="shared" si="110"/>
        <v>0</v>
      </c>
      <c r="M242" s="50" cm="1">
        <f t="array" ref="M242">ROUND('Investoinnit ennen 2024'!K242*(Parametrit!$B$10/Parametrit!$B$7),_xlfn.IFS('2024'!U242=100,-2,'2024'!U242=10,-1))</f>
        <v>0</v>
      </c>
      <c r="N242" s="50"/>
      <c r="O242" s="49"/>
      <c r="P242" s="49"/>
      <c r="Q242" s="52">
        <v>35</v>
      </c>
      <c r="R242" s="52">
        <v>45</v>
      </c>
      <c r="S242" s="31" t="str">
        <f t="shared" si="111"/>
        <v>OK</v>
      </c>
      <c r="U242">
        <v>100</v>
      </c>
    </row>
    <row r="243" spans="1:21" ht="15.75" thickBot="1" x14ac:dyDescent="0.3">
      <c r="A243" s="38" t="s">
        <v>199</v>
      </c>
      <c r="B243" s="60">
        <f t="shared" si="105"/>
        <v>0</v>
      </c>
      <c r="C243" s="55"/>
      <c r="D243" s="49">
        <f t="shared" si="106"/>
        <v>0</v>
      </c>
      <c r="E243" s="49">
        <f>Parametrit!$B$4-2026</f>
        <v>-2</v>
      </c>
      <c r="F243" s="55"/>
      <c r="G243" s="55"/>
      <c r="H243" s="104" t="str">
        <f>IF('Investoinnit ennen 2024'!G243&gt;0,'Investoinnit ennen 2024'!G243,"")</f>
        <v/>
      </c>
      <c r="I243" s="57">
        <f t="shared" si="107"/>
        <v>0</v>
      </c>
      <c r="J243" s="49">
        <f t="shared" si="108"/>
        <v>0</v>
      </c>
      <c r="K243" s="49">
        <f t="shared" si="109"/>
        <v>0</v>
      </c>
      <c r="L243" s="49">
        <f t="shared" si="110"/>
        <v>0</v>
      </c>
      <c r="M243" s="50" cm="1">
        <f t="array" ref="M243">ROUND('Investoinnit ennen 2024'!K243*(Parametrit!$B$10/Parametrit!$B$7),_xlfn.IFS('2024'!U243=100,-2,'2024'!U243=10,-1))</f>
        <v>0</v>
      </c>
      <c r="N243" s="50"/>
      <c r="O243" s="49"/>
      <c r="P243" s="49"/>
      <c r="Q243" s="52">
        <v>35</v>
      </c>
      <c r="R243" s="52">
        <v>45</v>
      </c>
      <c r="S243" s="31" t="str">
        <f t="shared" si="111"/>
        <v>OK</v>
      </c>
      <c r="U243">
        <v>100</v>
      </c>
    </row>
    <row r="244" spans="1:21" ht="15.75" thickBot="1" x14ac:dyDescent="0.3">
      <c r="A244" s="38" t="s">
        <v>200</v>
      </c>
      <c r="B244" s="60">
        <f t="shared" si="105"/>
        <v>0</v>
      </c>
      <c r="C244" s="55"/>
      <c r="D244" s="49">
        <f t="shared" si="106"/>
        <v>0</v>
      </c>
      <c r="E244" s="49">
        <f>Parametrit!$B$4-2026</f>
        <v>-2</v>
      </c>
      <c r="F244" s="55"/>
      <c r="G244" s="55"/>
      <c r="H244" s="104" t="str">
        <f>IF('Investoinnit ennen 2024'!G244&gt;0,'Investoinnit ennen 2024'!G244,"")</f>
        <v/>
      </c>
      <c r="I244" s="57">
        <f t="shared" si="107"/>
        <v>0</v>
      </c>
      <c r="J244" s="49">
        <f t="shared" si="108"/>
        <v>0</v>
      </c>
      <c r="K244" s="49">
        <f t="shared" si="109"/>
        <v>0</v>
      </c>
      <c r="L244" s="49">
        <f t="shared" si="110"/>
        <v>0</v>
      </c>
      <c r="M244" s="50" cm="1">
        <f t="array" ref="M244">ROUND('Investoinnit ennen 2024'!K244*(Parametrit!$B$10/Parametrit!$B$7),_xlfn.IFS('2024'!U244=100,-2,'2024'!U244=10,-1))</f>
        <v>0</v>
      </c>
      <c r="N244" s="50"/>
      <c r="O244" s="49"/>
      <c r="P244" s="49"/>
      <c r="Q244" s="52">
        <v>35</v>
      </c>
      <c r="R244" s="52">
        <v>45</v>
      </c>
      <c r="S244" s="31" t="str">
        <f t="shared" si="111"/>
        <v>OK</v>
      </c>
      <c r="U244">
        <v>100</v>
      </c>
    </row>
    <row r="245" spans="1:21" ht="15.75" thickBot="1" x14ac:dyDescent="0.3">
      <c r="A245" s="38" t="s">
        <v>201</v>
      </c>
      <c r="B245" s="60">
        <f t="shared" si="105"/>
        <v>0</v>
      </c>
      <c r="C245" s="55"/>
      <c r="D245" s="49">
        <f t="shared" si="106"/>
        <v>0</v>
      </c>
      <c r="E245" s="49">
        <f>Parametrit!$B$4-2026</f>
        <v>-2</v>
      </c>
      <c r="F245" s="55"/>
      <c r="G245" s="55"/>
      <c r="H245" s="104" t="str">
        <f>IF('Investoinnit ennen 2024'!G245&gt;0,'Investoinnit ennen 2024'!G245,"")</f>
        <v/>
      </c>
      <c r="I245" s="57">
        <f t="shared" si="107"/>
        <v>0</v>
      </c>
      <c r="J245" s="49">
        <f t="shared" si="108"/>
        <v>0</v>
      </c>
      <c r="K245" s="49">
        <f t="shared" si="109"/>
        <v>0</v>
      </c>
      <c r="L245" s="49">
        <f t="shared" si="110"/>
        <v>0</v>
      </c>
      <c r="M245" s="50" cm="1">
        <f t="array" ref="M245">ROUND('Investoinnit ennen 2024'!K245*(Parametrit!$B$10/Parametrit!$B$7),_xlfn.IFS('2024'!U245=100,-2,'2024'!U245=10,-1))</f>
        <v>0</v>
      </c>
      <c r="N245" s="50"/>
      <c r="O245" s="49"/>
      <c r="P245" s="49"/>
      <c r="Q245" s="52">
        <v>35</v>
      </c>
      <c r="R245" s="52">
        <v>45</v>
      </c>
      <c r="S245" s="31" t="str">
        <f t="shared" si="111"/>
        <v>OK</v>
      </c>
      <c r="U245">
        <v>100</v>
      </c>
    </row>
    <row r="246" spans="1:21" ht="15.75" thickBot="1" x14ac:dyDescent="0.3">
      <c r="A246" s="38" t="s">
        <v>202</v>
      </c>
      <c r="B246" s="60">
        <f t="shared" si="105"/>
        <v>0</v>
      </c>
      <c r="C246" s="55"/>
      <c r="D246" s="49">
        <f t="shared" si="106"/>
        <v>0</v>
      </c>
      <c r="E246" s="49">
        <f>Parametrit!$B$4-2026</f>
        <v>-2</v>
      </c>
      <c r="F246" s="55"/>
      <c r="G246" s="55"/>
      <c r="H246" s="104" t="str">
        <f>IF('Investoinnit ennen 2024'!G246&gt;0,'Investoinnit ennen 2024'!G246,"")</f>
        <v/>
      </c>
      <c r="I246" s="57">
        <f t="shared" si="107"/>
        <v>0</v>
      </c>
      <c r="J246" s="49">
        <f t="shared" si="108"/>
        <v>0</v>
      </c>
      <c r="K246" s="49">
        <f t="shared" si="109"/>
        <v>0</v>
      </c>
      <c r="L246" s="49">
        <f t="shared" si="110"/>
        <v>0</v>
      </c>
      <c r="M246" s="50" cm="1">
        <f t="array" ref="M246">ROUND('Investoinnit ennen 2024'!K246*(Parametrit!$B$10/Parametrit!$B$7),_xlfn.IFS('2024'!U246=100,-2,'2024'!U246=10,-1))</f>
        <v>0</v>
      </c>
      <c r="N246" s="50"/>
      <c r="O246" s="49"/>
      <c r="P246" s="49"/>
      <c r="Q246" s="52">
        <v>35</v>
      </c>
      <c r="R246" s="52">
        <v>45</v>
      </c>
      <c r="S246" s="31" t="str">
        <f t="shared" si="111"/>
        <v>OK</v>
      </c>
      <c r="U246">
        <v>100</v>
      </c>
    </row>
    <row r="247" spans="1:21" ht="15.75" thickBot="1" x14ac:dyDescent="0.3">
      <c r="A247" s="38" t="s">
        <v>203</v>
      </c>
      <c r="B247" s="60">
        <f t="shared" si="105"/>
        <v>0</v>
      </c>
      <c r="C247" s="55"/>
      <c r="D247" s="49">
        <f t="shared" si="106"/>
        <v>0</v>
      </c>
      <c r="E247" s="49">
        <f>Parametrit!$B$4-2026</f>
        <v>-2</v>
      </c>
      <c r="F247" s="55"/>
      <c r="G247" s="55"/>
      <c r="H247" s="104" t="str">
        <f>IF('Investoinnit ennen 2024'!G247&gt;0,'Investoinnit ennen 2024'!G247,"")</f>
        <v/>
      </c>
      <c r="I247" s="57">
        <f t="shared" si="107"/>
        <v>0</v>
      </c>
      <c r="J247" s="49">
        <f t="shared" si="108"/>
        <v>0</v>
      </c>
      <c r="K247" s="49">
        <f t="shared" si="109"/>
        <v>0</v>
      </c>
      <c r="L247" s="49">
        <f t="shared" si="110"/>
        <v>0</v>
      </c>
      <c r="M247" s="50" cm="1">
        <f t="array" ref="M247">ROUND('Investoinnit ennen 2024'!K247*(Parametrit!$B$10/Parametrit!$B$7),_xlfn.IFS('2024'!U247=100,-2,'2024'!U247=10,-1))</f>
        <v>0</v>
      </c>
      <c r="N247" s="50"/>
      <c r="O247" s="49"/>
      <c r="P247" s="49"/>
      <c r="Q247" s="52">
        <v>35</v>
      </c>
      <c r="R247" s="52">
        <v>45</v>
      </c>
      <c r="S247" s="31" t="str">
        <f t="shared" si="111"/>
        <v>OK</v>
      </c>
      <c r="U247">
        <v>100</v>
      </c>
    </row>
    <row r="248" spans="1:21" ht="15.75" thickBot="1" x14ac:dyDescent="0.3">
      <c r="A248" s="38" t="s">
        <v>204</v>
      </c>
      <c r="B248" s="60">
        <f t="shared" si="105"/>
        <v>0</v>
      </c>
      <c r="C248" s="55"/>
      <c r="D248" s="49">
        <f t="shared" si="106"/>
        <v>0</v>
      </c>
      <c r="E248" s="49">
        <f>Parametrit!$B$4-2026</f>
        <v>-2</v>
      </c>
      <c r="F248" s="55"/>
      <c r="G248" s="55"/>
      <c r="H248" s="104" t="str">
        <f>IF('Investoinnit ennen 2024'!G248&gt;0,'Investoinnit ennen 2024'!G248,"")</f>
        <v/>
      </c>
      <c r="I248" s="57">
        <f t="shared" si="107"/>
        <v>0</v>
      </c>
      <c r="J248" s="49">
        <f t="shared" si="108"/>
        <v>0</v>
      </c>
      <c r="K248" s="49">
        <f t="shared" si="109"/>
        <v>0</v>
      </c>
      <c r="L248" s="49">
        <f t="shared" si="110"/>
        <v>0</v>
      </c>
      <c r="M248" s="50" cm="1">
        <f t="array" ref="M248">ROUND('Investoinnit ennen 2024'!K248*(Parametrit!$B$10/Parametrit!$B$7),_xlfn.IFS('2024'!U248=100,-2,'2024'!U248=10,-1))</f>
        <v>0</v>
      </c>
      <c r="N248" s="50"/>
      <c r="O248" s="49"/>
      <c r="P248" s="49"/>
      <c r="Q248" s="52">
        <v>35</v>
      </c>
      <c r="R248" s="52">
        <v>45</v>
      </c>
      <c r="S248" s="31" t="str">
        <f t="shared" si="111"/>
        <v>OK</v>
      </c>
      <c r="U248">
        <v>100</v>
      </c>
    </row>
    <row r="249" spans="1:21" ht="15.75" thickBot="1" x14ac:dyDescent="0.3">
      <c r="A249" s="38" t="s">
        <v>205</v>
      </c>
      <c r="B249" s="60">
        <f t="shared" si="105"/>
        <v>0</v>
      </c>
      <c r="C249" s="55"/>
      <c r="D249" s="49">
        <f t="shared" si="106"/>
        <v>0</v>
      </c>
      <c r="E249" s="49">
        <f>Parametrit!$B$4-2026</f>
        <v>-2</v>
      </c>
      <c r="F249" s="55"/>
      <c r="G249" s="55"/>
      <c r="H249" s="104" t="str">
        <f>IF('Investoinnit ennen 2024'!G249&gt;0,'Investoinnit ennen 2024'!G249,"")</f>
        <v/>
      </c>
      <c r="I249" s="57">
        <f t="shared" si="107"/>
        <v>0</v>
      </c>
      <c r="J249" s="49">
        <f t="shared" si="108"/>
        <v>0</v>
      </c>
      <c r="K249" s="49">
        <f t="shared" si="109"/>
        <v>0</v>
      </c>
      <c r="L249" s="49">
        <f t="shared" si="110"/>
        <v>0</v>
      </c>
      <c r="M249" s="50" cm="1">
        <f t="array" ref="M249">ROUND('Investoinnit ennen 2024'!K249*(Parametrit!$B$10/Parametrit!$B$7),_xlfn.IFS('2024'!U249=100,-2,'2024'!U249=10,-1))</f>
        <v>0</v>
      </c>
      <c r="N249" s="50"/>
      <c r="O249" s="49"/>
      <c r="P249" s="49"/>
      <c r="Q249" s="52">
        <v>35</v>
      </c>
      <c r="R249" s="52">
        <v>45</v>
      </c>
      <c r="S249" s="31" t="str">
        <f t="shared" si="111"/>
        <v>OK</v>
      </c>
      <c r="U249">
        <v>100</v>
      </c>
    </row>
    <row r="250" spans="1:21" ht="15.75" thickBot="1" x14ac:dyDescent="0.3">
      <c r="A250" s="38" t="s">
        <v>206</v>
      </c>
      <c r="B250" s="60">
        <f t="shared" si="105"/>
        <v>0</v>
      </c>
      <c r="C250" s="55"/>
      <c r="D250" s="49">
        <f t="shared" si="106"/>
        <v>0</v>
      </c>
      <c r="E250" s="49">
        <f>Parametrit!$B$4-2026</f>
        <v>-2</v>
      </c>
      <c r="F250" s="55"/>
      <c r="G250" s="55"/>
      <c r="H250" s="104" t="str">
        <f>IF('Investoinnit ennen 2024'!G250&gt;0,'Investoinnit ennen 2024'!G250,"")</f>
        <v/>
      </c>
      <c r="I250" s="57">
        <f t="shared" si="107"/>
        <v>0</v>
      </c>
      <c r="J250" s="49">
        <f t="shared" si="108"/>
        <v>0</v>
      </c>
      <c r="K250" s="49">
        <f t="shared" si="109"/>
        <v>0</v>
      </c>
      <c r="L250" s="49">
        <f t="shared" si="110"/>
        <v>0</v>
      </c>
      <c r="M250" s="50" cm="1">
        <f t="array" ref="M250">ROUND('Investoinnit ennen 2024'!K250*(Parametrit!$B$10/Parametrit!$B$7),_xlfn.IFS('2024'!U250=100,-2,'2024'!U250=10,-1))</f>
        <v>0</v>
      </c>
      <c r="N250" s="50"/>
      <c r="O250" s="49"/>
      <c r="P250" s="49"/>
      <c r="Q250" s="52">
        <v>35</v>
      </c>
      <c r="R250" s="52">
        <v>45</v>
      </c>
      <c r="S250" s="31" t="str">
        <f t="shared" si="111"/>
        <v>OK</v>
      </c>
      <c r="U250">
        <v>100</v>
      </c>
    </row>
    <row r="251" spans="1:21" ht="15.75" thickBot="1" x14ac:dyDescent="0.3">
      <c r="A251" s="38" t="s">
        <v>207</v>
      </c>
      <c r="B251" s="60">
        <f t="shared" si="105"/>
        <v>0</v>
      </c>
      <c r="C251" s="55"/>
      <c r="D251" s="49">
        <f t="shared" si="106"/>
        <v>0</v>
      </c>
      <c r="E251" s="49">
        <f>Parametrit!$B$4-2026</f>
        <v>-2</v>
      </c>
      <c r="F251" s="55"/>
      <c r="G251" s="55"/>
      <c r="H251" s="104" t="str">
        <f>IF('Investoinnit ennen 2024'!G251&gt;0,'Investoinnit ennen 2024'!G251,"")</f>
        <v/>
      </c>
      <c r="I251" s="57">
        <f t="shared" si="107"/>
        <v>0</v>
      </c>
      <c r="J251" s="49">
        <f t="shared" si="108"/>
        <v>0</v>
      </c>
      <c r="K251" s="49">
        <f t="shared" si="109"/>
        <v>0</v>
      </c>
      <c r="L251" s="49">
        <f t="shared" si="110"/>
        <v>0</v>
      </c>
      <c r="M251" s="50" cm="1">
        <f t="array" ref="M251">ROUND('Investoinnit ennen 2024'!K251*(Parametrit!$B$10/Parametrit!$B$7),_xlfn.IFS('2024'!U251=100,-2,'2024'!U251=10,-1))</f>
        <v>0</v>
      </c>
      <c r="N251" s="50"/>
      <c r="O251" s="49"/>
      <c r="P251" s="49"/>
      <c r="Q251" s="52">
        <v>35</v>
      </c>
      <c r="R251" s="52">
        <v>45</v>
      </c>
      <c r="S251" s="31" t="str">
        <f t="shared" si="111"/>
        <v>OK</v>
      </c>
      <c r="U251">
        <v>100</v>
      </c>
    </row>
    <row r="252" spans="1:21" ht="15.75" thickBot="1" x14ac:dyDescent="0.3">
      <c r="A252" s="38" t="s">
        <v>208</v>
      </c>
      <c r="B252" s="60">
        <f t="shared" si="105"/>
        <v>0</v>
      </c>
      <c r="C252" s="55"/>
      <c r="D252" s="49">
        <f t="shared" si="106"/>
        <v>0</v>
      </c>
      <c r="E252" s="49">
        <f>Parametrit!$B$4-2026</f>
        <v>-2</v>
      </c>
      <c r="F252" s="55"/>
      <c r="G252" s="55"/>
      <c r="H252" s="104" t="str">
        <f>IF('Investoinnit ennen 2024'!G252&gt;0,'Investoinnit ennen 2024'!G252,"")</f>
        <v/>
      </c>
      <c r="I252" s="57">
        <f t="shared" si="107"/>
        <v>0</v>
      </c>
      <c r="J252" s="49">
        <f t="shared" si="108"/>
        <v>0</v>
      </c>
      <c r="K252" s="49">
        <f t="shared" si="109"/>
        <v>0</v>
      </c>
      <c r="L252" s="49">
        <f t="shared" si="110"/>
        <v>0</v>
      </c>
      <c r="M252" s="50" cm="1">
        <f t="array" ref="M252">ROUND('Investoinnit ennen 2024'!K252*(Parametrit!$B$10/Parametrit!$B$7),_xlfn.IFS('2024'!U252=100,-2,'2024'!U252=10,-1))</f>
        <v>0</v>
      </c>
      <c r="N252" s="50"/>
      <c r="O252" s="49"/>
      <c r="P252" s="49"/>
      <c r="Q252" s="52">
        <v>35</v>
      </c>
      <c r="R252" s="52">
        <v>45</v>
      </c>
      <c r="S252" s="31" t="str">
        <f t="shared" si="111"/>
        <v>OK</v>
      </c>
      <c r="U252">
        <v>100</v>
      </c>
    </row>
    <row r="253" spans="1:21" ht="15.75" thickBot="1" x14ac:dyDescent="0.3">
      <c r="A253" s="6" t="s">
        <v>209</v>
      </c>
      <c r="B253" s="30"/>
      <c r="C253" s="101"/>
      <c r="D253" s="32"/>
      <c r="E253" s="32"/>
      <c r="F253" s="101"/>
      <c r="G253" s="101"/>
      <c r="H253" s="105"/>
      <c r="I253" s="32"/>
      <c r="J253" s="32"/>
      <c r="K253" s="32"/>
      <c r="L253" s="32"/>
      <c r="M253" s="24"/>
      <c r="N253" s="24"/>
      <c r="O253" s="22"/>
      <c r="P253" s="22"/>
      <c r="Q253" s="24"/>
      <c r="R253" s="24"/>
      <c r="S253"/>
    </row>
    <row r="254" spans="1:21" ht="15.75" thickBot="1" x14ac:dyDescent="0.3">
      <c r="A254" s="38" t="s">
        <v>196</v>
      </c>
      <c r="B254" s="60">
        <f t="shared" ref="B254:B266" si="112">F254-G254</f>
        <v>0</v>
      </c>
      <c r="C254" s="55"/>
      <c r="D254" s="49">
        <f t="shared" ref="D254:D266" si="113">B254*C254/100</f>
        <v>0</v>
      </c>
      <c r="E254" s="49">
        <f>Parametrit!$B$4-2026</f>
        <v>-2</v>
      </c>
      <c r="F254" s="55"/>
      <c r="G254" s="55"/>
      <c r="H254" s="104" t="str">
        <f>IF('Investoinnit ennen 2024'!G254&gt;0,'Investoinnit ennen 2024'!G254,"")</f>
        <v/>
      </c>
      <c r="I254" s="57">
        <f t="shared" ref="I254:I266" si="114">IF(N254="",(D254*(M254+O254))/1000,(D254*(N254+P254))/1000)</f>
        <v>0</v>
      </c>
      <c r="J254" s="49">
        <f t="shared" ref="J254:J266" si="115">IF(D254=0,0,I254*(1-E254/H254))</f>
        <v>0</v>
      </c>
      <c r="K254" s="49">
        <f t="shared" ref="K254:K266" si="116">IF(I254=0,0,I254/H254)</f>
        <v>0</v>
      </c>
      <c r="L254" s="49">
        <f t="shared" ref="L254:L266" si="117">IF(N254="",(F254*(C254/100)*(M254+O254))/1000,(F254*(C254/100)*(N254+P254)/1000))</f>
        <v>0</v>
      </c>
      <c r="M254" s="50" cm="1">
        <f t="array" ref="M254">ROUND('Investoinnit ennen 2024'!K254*(Parametrit!$B$10/Parametrit!$B$7),_xlfn.IFS('2024'!U254=100,-2,'2024'!U254=10,-1))</f>
        <v>0</v>
      </c>
      <c r="N254" s="50"/>
      <c r="O254" s="49"/>
      <c r="P254" s="49"/>
      <c r="Q254" s="52">
        <v>35</v>
      </c>
      <c r="R254" s="52">
        <v>45</v>
      </c>
      <c r="S254" s="31" t="str">
        <f t="shared" ref="S254:S266" si="118">IF(AND(B254&gt;0,C254=""),"Ilmoita tuella rahoitettu osuus",IF(C254&gt;100,"Tuella rahoitettu osuus ei voi olla yli 100",IF(AND(B254&gt;0,H254=""),"Pitoaika puuttuu",IF(E254&gt;H254,"Keski-ikä ei voi olla suurempi kuin pitoaika",IF(AND(B254&gt;0,E254=""),"Keski-ikä puuttuu",IF(AND(B254&gt;0,OR(H254&lt;Q254,H254&gt;R254)),"Syötetty pitoaika ei ole pitoaikavälin sisällä","OK"))))))</f>
        <v>OK</v>
      </c>
      <c r="U254">
        <v>100</v>
      </c>
    </row>
    <row r="255" spans="1:21" ht="15.75" thickBot="1" x14ac:dyDescent="0.3">
      <c r="A255" s="38" t="s">
        <v>197</v>
      </c>
      <c r="B255" s="60">
        <f t="shared" si="112"/>
        <v>0</v>
      </c>
      <c r="C255" s="55"/>
      <c r="D255" s="49">
        <f t="shared" si="113"/>
        <v>0</v>
      </c>
      <c r="E255" s="49">
        <f>Parametrit!$B$4-2026</f>
        <v>-2</v>
      </c>
      <c r="F255" s="55"/>
      <c r="G255" s="55"/>
      <c r="H255" s="104" t="str">
        <f>IF('Investoinnit ennen 2024'!G255&gt;0,'Investoinnit ennen 2024'!G255,"")</f>
        <v/>
      </c>
      <c r="I255" s="57">
        <f t="shared" si="114"/>
        <v>0</v>
      </c>
      <c r="J255" s="49">
        <f t="shared" si="115"/>
        <v>0</v>
      </c>
      <c r="K255" s="49">
        <f t="shared" si="116"/>
        <v>0</v>
      </c>
      <c r="L255" s="49">
        <f t="shared" si="117"/>
        <v>0</v>
      </c>
      <c r="M255" s="50" cm="1">
        <f t="array" ref="M255">ROUND('Investoinnit ennen 2024'!K255*(Parametrit!$B$10/Parametrit!$B$7),_xlfn.IFS('2024'!U255=100,-2,'2024'!U255=10,-1))</f>
        <v>0</v>
      </c>
      <c r="N255" s="50"/>
      <c r="O255" s="49"/>
      <c r="P255" s="49"/>
      <c r="Q255" s="52">
        <v>35</v>
      </c>
      <c r="R255" s="52">
        <v>45</v>
      </c>
      <c r="S255" s="31" t="str">
        <f t="shared" si="118"/>
        <v>OK</v>
      </c>
      <c r="U255">
        <v>100</v>
      </c>
    </row>
    <row r="256" spans="1:21" ht="15.75" thickBot="1" x14ac:dyDescent="0.3">
      <c r="A256" s="38" t="s">
        <v>198</v>
      </c>
      <c r="B256" s="60">
        <f t="shared" si="112"/>
        <v>0</v>
      </c>
      <c r="C256" s="55"/>
      <c r="D256" s="49">
        <f t="shared" si="113"/>
        <v>0</v>
      </c>
      <c r="E256" s="49">
        <f>Parametrit!$B$4-2026</f>
        <v>-2</v>
      </c>
      <c r="F256" s="55"/>
      <c r="G256" s="55"/>
      <c r="H256" s="104" t="str">
        <f>IF('Investoinnit ennen 2024'!G256&gt;0,'Investoinnit ennen 2024'!G256,"")</f>
        <v/>
      </c>
      <c r="I256" s="57">
        <f t="shared" si="114"/>
        <v>0</v>
      </c>
      <c r="J256" s="49">
        <f t="shared" si="115"/>
        <v>0</v>
      </c>
      <c r="K256" s="49">
        <f t="shared" si="116"/>
        <v>0</v>
      </c>
      <c r="L256" s="49">
        <f t="shared" si="117"/>
        <v>0</v>
      </c>
      <c r="M256" s="50" cm="1">
        <f t="array" ref="M256">ROUND('Investoinnit ennen 2024'!K256*(Parametrit!$B$10/Parametrit!$B$7),_xlfn.IFS('2024'!U256=100,-2,'2024'!U256=10,-1))</f>
        <v>0</v>
      </c>
      <c r="N256" s="50"/>
      <c r="O256" s="49"/>
      <c r="P256" s="49"/>
      <c r="Q256" s="52">
        <v>35</v>
      </c>
      <c r="R256" s="52">
        <v>45</v>
      </c>
      <c r="S256" s="31" t="str">
        <f t="shared" si="118"/>
        <v>OK</v>
      </c>
      <c r="U256">
        <v>100</v>
      </c>
    </row>
    <row r="257" spans="1:21" ht="15.75" thickBot="1" x14ac:dyDescent="0.3">
      <c r="A257" s="38" t="s">
        <v>199</v>
      </c>
      <c r="B257" s="60">
        <f t="shared" si="112"/>
        <v>0</v>
      </c>
      <c r="C257" s="55"/>
      <c r="D257" s="49">
        <f t="shared" si="113"/>
        <v>0</v>
      </c>
      <c r="E257" s="49">
        <f>Parametrit!$B$4-2026</f>
        <v>-2</v>
      </c>
      <c r="F257" s="55"/>
      <c r="G257" s="55"/>
      <c r="H257" s="104" t="str">
        <f>IF('Investoinnit ennen 2024'!G257&gt;0,'Investoinnit ennen 2024'!G257,"")</f>
        <v/>
      </c>
      <c r="I257" s="57">
        <f t="shared" si="114"/>
        <v>0</v>
      </c>
      <c r="J257" s="49">
        <f t="shared" si="115"/>
        <v>0</v>
      </c>
      <c r="K257" s="49">
        <f t="shared" si="116"/>
        <v>0</v>
      </c>
      <c r="L257" s="49">
        <f t="shared" si="117"/>
        <v>0</v>
      </c>
      <c r="M257" s="50" cm="1">
        <f t="array" ref="M257">ROUND('Investoinnit ennen 2024'!K257*(Parametrit!$B$10/Parametrit!$B$7),_xlfn.IFS('2024'!U257=100,-2,'2024'!U257=10,-1))</f>
        <v>0</v>
      </c>
      <c r="N257" s="50"/>
      <c r="O257" s="49"/>
      <c r="P257" s="49"/>
      <c r="Q257" s="52">
        <v>35</v>
      </c>
      <c r="R257" s="52">
        <v>45</v>
      </c>
      <c r="S257" s="31" t="str">
        <f t="shared" si="118"/>
        <v>OK</v>
      </c>
      <c r="U257">
        <v>100</v>
      </c>
    </row>
    <row r="258" spans="1:21" ht="15.75" thickBot="1" x14ac:dyDescent="0.3">
      <c r="A258" s="38" t="s">
        <v>200</v>
      </c>
      <c r="B258" s="60">
        <f t="shared" si="112"/>
        <v>0</v>
      </c>
      <c r="C258" s="55"/>
      <c r="D258" s="49">
        <f t="shared" si="113"/>
        <v>0</v>
      </c>
      <c r="E258" s="49">
        <f>Parametrit!$B$4-2026</f>
        <v>-2</v>
      </c>
      <c r="F258" s="55"/>
      <c r="G258" s="55"/>
      <c r="H258" s="104" t="str">
        <f>IF('Investoinnit ennen 2024'!G258&gt;0,'Investoinnit ennen 2024'!G258,"")</f>
        <v/>
      </c>
      <c r="I258" s="57">
        <f t="shared" si="114"/>
        <v>0</v>
      </c>
      <c r="J258" s="49">
        <f t="shared" si="115"/>
        <v>0</v>
      </c>
      <c r="K258" s="49">
        <f t="shared" si="116"/>
        <v>0</v>
      </c>
      <c r="L258" s="49">
        <f t="shared" si="117"/>
        <v>0</v>
      </c>
      <c r="M258" s="50" cm="1">
        <f t="array" ref="M258">ROUND('Investoinnit ennen 2024'!K258*(Parametrit!$B$10/Parametrit!$B$7),_xlfn.IFS('2024'!U258=100,-2,'2024'!U258=10,-1))</f>
        <v>0</v>
      </c>
      <c r="N258" s="50"/>
      <c r="O258" s="49"/>
      <c r="P258" s="49"/>
      <c r="Q258" s="52">
        <v>35</v>
      </c>
      <c r="R258" s="52">
        <v>45</v>
      </c>
      <c r="S258" s="31" t="str">
        <f t="shared" si="118"/>
        <v>OK</v>
      </c>
      <c r="U258">
        <v>100</v>
      </c>
    </row>
    <row r="259" spans="1:21" ht="15.75" thickBot="1" x14ac:dyDescent="0.3">
      <c r="A259" s="38" t="s">
        <v>201</v>
      </c>
      <c r="B259" s="60">
        <f t="shared" si="112"/>
        <v>0</v>
      </c>
      <c r="C259" s="55"/>
      <c r="D259" s="49">
        <f t="shared" si="113"/>
        <v>0</v>
      </c>
      <c r="E259" s="49">
        <f>Parametrit!$B$4-2026</f>
        <v>-2</v>
      </c>
      <c r="F259" s="55"/>
      <c r="G259" s="55"/>
      <c r="H259" s="104" t="str">
        <f>IF('Investoinnit ennen 2024'!G259&gt;0,'Investoinnit ennen 2024'!G259,"")</f>
        <v/>
      </c>
      <c r="I259" s="57">
        <f t="shared" si="114"/>
        <v>0</v>
      </c>
      <c r="J259" s="49">
        <f t="shared" si="115"/>
        <v>0</v>
      </c>
      <c r="K259" s="49">
        <f t="shared" si="116"/>
        <v>0</v>
      </c>
      <c r="L259" s="49">
        <f t="shared" si="117"/>
        <v>0</v>
      </c>
      <c r="M259" s="50" cm="1">
        <f t="array" ref="M259">ROUND('Investoinnit ennen 2024'!K259*(Parametrit!$B$10/Parametrit!$B$7),_xlfn.IFS('2024'!U259=100,-2,'2024'!U259=10,-1))</f>
        <v>0</v>
      </c>
      <c r="N259" s="50"/>
      <c r="O259" s="49"/>
      <c r="P259" s="49"/>
      <c r="Q259" s="52">
        <v>35</v>
      </c>
      <c r="R259" s="52">
        <v>45</v>
      </c>
      <c r="S259" s="31" t="str">
        <f t="shared" si="118"/>
        <v>OK</v>
      </c>
      <c r="U259">
        <v>100</v>
      </c>
    </row>
    <row r="260" spans="1:21" ht="15.75" thickBot="1" x14ac:dyDescent="0.3">
      <c r="A260" s="38" t="s">
        <v>202</v>
      </c>
      <c r="B260" s="60">
        <f t="shared" si="112"/>
        <v>0</v>
      </c>
      <c r="C260" s="55"/>
      <c r="D260" s="49">
        <f t="shared" si="113"/>
        <v>0</v>
      </c>
      <c r="E260" s="49">
        <f>Parametrit!$B$4-2026</f>
        <v>-2</v>
      </c>
      <c r="F260" s="55"/>
      <c r="G260" s="55"/>
      <c r="H260" s="104" t="str">
        <f>IF('Investoinnit ennen 2024'!G260&gt;0,'Investoinnit ennen 2024'!G260,"")</f>
        <v/>
      </c>
      <c r="I260" s="57">
        <f t="shared" si="114"/>
        <v>0</v>
      </c>
      <c r="J260" s="49">
        <f t="shared" si="115"/>
        <v>0</v>
      </c>
      <c r="K260" s="49">
        <f t="shared" si="116"/>
        <v>0</v>
      </c>
      <c r="L260" s="49">
        <f t="shared" si="117"/>
        <v>0</v>
      </c>
      <c r="M260" s="50" cm="1">
        <f t="array" ref="M260">ROUND('Investoinnit ennen 2024'!K260*(Parametrit!$B$10/Parametrit!$B$7),_xlfn.IFS('2024'!U260=100,-2,'2024'!U260=10,-1))</f>
        <v>0</v>
      </c>
      <c r="N260" s="50"/>
      <c r="O260" s="49"/>
      <c r="P260" s="49"/>
      <c r="Q260" s="52">
        <v>35</v>
      </c>
      <c r="R260" s="52">
        <v>45</v>
      </c>
      <c r="S260" s="31" t="str">
        <f t="shared" si="118"/>
        <v>OK</v>
      </c>
      <c r="U260">
        <v>100</v>
      </c>
    </row>
    <row r="261" spans="1:21" ht="15.75" thickBot="1" x14ac:dyDescent="0.3">
      <c r="A261" s="38" t="s">
        <v>203</v>
      </c>
      <c r="B261" s="60">
        <f t="shared" si="112"/>
        <v>0</v>
      </c>
      <c r="C261" s="55"/>
      <c r="D261" s="49">
        <f t="shared" si="113"/>
        <v>0</v>
      </c>
      <c r="E261" s="49">
        <f>Parametrit!$B$4-2026</f>
        <v>-2</v>
      </c>
      <c r="F261" s="55"/>
      <c r="G261" s="55"/>
      <c r="H261" s="104" t="str">
        <f>IF('Investoinnit ennen 2024'!G261&gt;0,'Investoinnit ennen 2024'!G261,"")</f>
        <v/>
      </c>
      <c r="I261" s="57">
        <f t="shared" si="114"/>
        <v>0</v>
      </c>
      <c r="J261" s="49">
        <f t="shared" si="115"/>
        <v>0</v>
      </c>
      <c r="K261" s="49">
        <f t="shared" si="116"/>
        <v>0</v>
      </c>
      <c r="L261" s="49">
        <f t="shared" si="117"/>
        <v>0</v>
      </c>
      <c r="M261" s="50" cm="1">
        <f t="array" ref="M261">ROUND('Investoinnit ennen 2024'!K261*(Parametrit!$B$10/Parametrit!$B$7),_xlfn.IFS('2024'!U261=100,-2,'2024'!U261=10,-1))</f>
        <v>0</v>
      </c>
      <c r="N261" s="50"/>
      <c r="O261" s="49"/>
      <c r="P261" s="49"/>
      <c r="Q261" s="52">
        <v>35</v>
      </c>
      <c r="R261" s="52">
        <v>45</v>
      </c>
      <c r="S261" s="31" t="str">
        <f t="shared" si="118"/>
        <v>OK</v>
      </c>
      <c r="U261">
        <v>100</v>
      </c>
    </row>
    <row r="262" spans="1:21" ht="15.75" thickBot="1" x14ac:dyDescent="0.3">
      <c r="A262" s="38" t="s">
        <v>204</v>
      </c>
      <c r="B262" s="60">
        <f t="shared" si="112"/>
        <v>0</v>
      </c>
      <c r="C262" s="55"/>
      <c r="D262" s="49">
        <f t="shared" si="113"/>
        <v>0</v>
      </c>
      <c r="E262" s="49">
        <f>Parametrit!$B$4-2026</f>
        <v>-2</v>
      </c>
      <c r="F262" s="55"/>
      <c r="G262" s="55"/>
      <c r="H262" s="104" t="str">
        <f>IF('Investoinnit ennen 2024'!G262&gt;0,'Investoinnit ennen 2024'!G262,"")</f>
        <v/>
      </c>
      <c r="I262" s="57">
        <f t="shared" si="114"/>
        <v>0</v>
      </c>
      <c r="J262" s="49">
        <f t="shared" si="115"/>
        <v>0</v>
      </c>
      <c r="K262" s="49">
        <f t="shared" si="116"/>
        <v>0</v>
      </c>
      <c r="L262" s="49">
        <f t="shared" si="117"/>
        <v>0</v>
      </c>
      <c r="M262" s="50" cm="1">
        <f t="array" ref="M262">ROUND('Investoinnit ennen 2024'!K262*(Parametrit!$B$10/Parametrit!$B$7),_xlfn.IFS('2024'!U262=100,-2,'2024'!U262=10,-1))</f>
        <v>0</v>
      </c>
      <c r="N262" s="50"/>
      <c r="O262" s="49"/>
      <c r="P262" s="49"/>
      <c r="Q262" s="52">
        <v>35</v>
      </c>
      <c r="R262" s="52">
        <v>45</v>
      </c>
      <c r="S262" s="31" t="str">
        <f t="shared" si="118"/>
        <v>OK</v>
      </c>
      <c r="U262">
        <v>100</v>
      </c>
    </row>
    <row r="263" spans="1:21" ht="15.75" thickBot="1" x14ac:dyDescent="0.3">
      <c r="A263" s="38" t="s">
        <v>205</v>
      </c>
      <c r="B263" s="60">
        <f t="shared" si="112"/>
        <v>0</v>
      </c>
      <c r="C263" s="55"/>
      <c r="D263" s="49">
        <f t="shared" si="113"/>
        <v>0</v>
      </c>
      <c r="E263" s="49">
        <f>Parametrit!$B$4-2026</f>
        <v>-2</v>
      </c>
      <c r="F263" s="55"/>
      <c r="G263" s="55"/>
      <c r="H263" s="104" t="str">
        <f>IF('Investoinnit ennen 2024'!G263&gt;0,'Investoinnit ennen 2024'!G263,"")</f>
        <v/>
      </c>
      <c r="I263" s="57">
        <f t="shared" si="114"/>
        <v>0</v>
      </c>
      <c r="J263" s="49">
        <f t="shared" si="115"/>
        <v>0</v>
      </c>
      <c r="K263" s="49">
        <f t="shared" si="116"/>
        <v>0</v>
      </c>
      <c r="L263" s="49">
        <f t="shared" si="117"/>
        <v>0</v>
      </c>
      <c r="M263" s="50" cm="1">
        <f t="array" ref="M263">ROUND('Investoinnit ennen 2024'!K263*(Parametrit!$B$10/Parametrit!$B$7),_xlfn.IFS('2024'!U263=100,-2,'2024'!U263=10,-1))</f>
        <v>0</v>
      </c>
      <c r="N263" s="50"/>
      <c r="O263" s="49"/>
      <c r="P263" s="49"/>
      <c r="Q263" s="52">
        <v>35</v>
      </c>
      <c r="R263" s="52">
        <v>45</v>
      </c>
      <c r="S263" s="31" t="str">
        <f t="shared" si="118"/>
        <v>OK</v>
      </c>
      <c r="U263">
        <v>100</v>
      </c>
    </row>
    <row r="264" spans="1:21" ht="15.75" thickBot="1" x14ac:dyDescent="0.3">
      <c r="A264" s="38" t="s">
        <v>206</v>
      </c>
      <c r="B264" s="60">
        <f t="shared" si="112"/>
        <v>0</v>
      </c>
      <c r="C264" s="55"/>
      <c r="D264" s="49">
        <f t="shared" si="113"/>
        <v>0</v>
      </c>
      <c r="E264" s="49">
        <f>Parametrit!$B$4-2026</f>
        <v>-2</v>
      </c>
      <c r="F264" s="55"/>
      <c r="G264" s="55"/>
      <c r="H264" s="104" t="str">
        <f>IF('Investoinnit ennen 2024'!G264&gt;0,'Investoinnit ennen 2024'!G264,"")</f>
        <v/>
      </c>
      <c r="I264" s="57">
        <f t="shared" si="114"/>
        <v>0</v>
      </c>
      <c r="J264" s="49">
        <f t="shared" si="115"/>
        <v>0</v>
      </c>
      <c r="K264" s="49">
        <f t="shared" si="116"/>
        <v>0</v>
      </c>
      <c r="L264" s="49">
        <f t="shared" si="117"/>
        <v>0</v>
      </c>
      <c r="M264" s="50" cm="1">
        <f t="array" ref="M264">ROUND('Investoinnit ennen 2024'!K264*(Parametrit!$B$10/Parametrit!$B$7),_xlfn.IFS('2024'!U264=100,-2,'2024'!U264=10,-1))</f>
        <v>0</v>
      </c>
      <c r="N264" s="50"/>
      <c r="O264" s="49"/>
      <c r="P264" s="49"/>
      <c r="Q264" s="52">
        <v>35</v>
      </c>
      <c r="R264" s="52">
        <v>45</v>
      </c>
      <c r="S264" s="31" t="str">
        <f t="shared" si="118"/>
        <v>OK</v>
      </c>
      <c r="U264">
        <v>100</v>
      </c>
    </row>
    <row r="265" spans="1:21" ht="15.75" thickBot="1" x14ac:dyDescent="0.3">
      <c r="A265" s="38" t="s">
        <v>207</v>
      </c>
      <c r="B265" s="60">
        <f t="shared" si="112"/>
        <v>0</v>
      </c>
      <c r="C265" s="55"/>
      <c r="D265" s="49">
        <f t="shared" si="113"/>
        <v>0</v>
      </c>
      <c r="E265" s="49">
        <f>Parametrit!$B$4-2026</f>
        <v>-2</v>
      </c>
      <c r="F265" s="55"/>
      <c r="G265" s="55"/>
      <c r="H265" s="104" t="str">
        <f>IF('Investoinnit ennen 2024'!G265&gt;0,'Investoinnit ennen 2024'!G265,"")</f>
        <v/>
      </c>
      <c r="I265" s="57">
        <f t="shared" si="114"/>
        <v>0</v>
      </c>
      <c r="J265" s="49">
        <f t="shared" si="115"/>
        <v>0</v>
      </c>
      <c r="K265" s="49">
        <f t="shared" si="116"/>
        <v>0</v>
      </c>
      <c r="L265" s="49">
        <f t="shared" si="117"/>
        <v>0</v>
      </c>
      <c r="M265" s="50" cm="1">
        <f t="array" ref="M265">ROUND('Investoinnit ennen 2024'!K265*(Parametrit!$B$10/Parametrit!$B$7),_xlfn.IFS('2024'!U265=100,-2,'2024'!U265=10,-1))</f>
        <v>0</v>
      </c>
      <c r="N265" s="50"/>
      <c r="O265" s="49"/>
      <c r="P265" s="49"/>
      <c r="Q265" s="52">
        <v>35</v>
      </c>
      <c r="R265" s="52">
        <v>45</v>
      </c>
      <c r="S265" s="31" t="str">
        <f t="shared" si="118"/>
        <v>OK</v>
      </c>
      <c r="U265">
        <v>100</v>
      </c>
    </row>
    <row r="266" spans="1:21" ht="15.75" thickBot="1" x14ac:dyDescent="0.3">
      <c r="A266" s="38" t="s">
        <v>208</v>
      </c>
      <c r="B266" s="60">
        <f t="shared" si="112"/>
        <v>0</v>
      </c>
      <c r="C266" s="55"/>
      <c r="D266" s="49">
        <f t="shared" si="113"/>
        <v>0</v>
      </c>
      <c r="E266" s="49">
        <f>Parametrit!$B$4-2026</f>
        <v>-2</v>
      </c>
      <c r="F266" s="55"/>
      <c r="G266" s="55"/>
      <c r="H266" s="104" t="str">
        <f>IF('Investoinnit ennen 2024'!G266&gt;0,'Investoinnit ennen 2024'!G266,"")</f>
        <v/>
      </c>
      <c r="I266" s="57">
        <f t="shared" si="114"/>
        <v>0</v>
      </c>
      <c r="J266" s="49">
        <f t="shared" si="115"/>
        <v>0</v>
      </c>
      <c r="K266" s="49">
        <f t="shared" si="116"/>
        <v>0</v>
      </c>
      <c r="L266" s="49">
        <f t="shared" si="117"/>
        <v>0</v>
      </c>
      <c r="M266" s="50" cm="1">
        <f t="array" ref="M266">ROUND('Investoinnit ennen 2024'!K266*(Parametrit!$B$10/Parametrit!$B$7),_xlfn.IFS('2024'!U266=100,-2,'2024'!U266=10,-1))</f>
        <v>0</v>
      </c>
      <c r="N266" s="50"/>
      <c r="O266" s="49"/>
      <c r="P266" s="49"/>
      <c r="Q266" s="52">
        <v>35</v>
      </c>
      <c r="R266" s="52">
        <v>45</v>
      </c>
      <c r="S266" s="31" t="str">
        <f t="shared" si="118"/>
        <v>OK</v>
      </c>
      <c r="U266">
        <v>100</v>
      </c>
    </row>
    <row r="267" spans="1:21" ht="15.75" thickBot="1" x14ac:dyDescent="0.3">
      <c r="A267" s="10" t="s">
        <v>210</v>
      </c>
      <c r="B267" s="30"/>
      <c r="C267" s="101"/>
      <c r="D267" s="32"/>
      <c r="E267" s="32"/>
      <c r="F267" s="101"/>
      <c r="G267" s="101"/>
      <c r="H267" s="105"/>
      <c r="M267" s="23"/>
      <c r="N267" s="23"/>
      <c r="O267" s="22"/>
      <c r="P267" s="22"/>
      <c r="Q267" s="23"/>
      <c r="R267" s="23"/>
      <c r="S267"/>
    </row>
    <row r="268" spans="1:21" ht="15.75" thickBot="1" x14ac:dyDescent="0.3">
      <c r="A268" s="38" t="s">
        <v>211</v>
      </c>
      <c r="B268" s="60">
        <f>F268-G268</f>
        <v>0</v>
      </c>
      <c r="C268" s="55"/>
      <c r="D268" s="49">
        <f>B268*C268/100</f>
        <v>0</v>
      </c>
      <c r="E268" s="49">
        <f>Parametrit!$B$4-2026</f>
        <v>-2</v>
      </c>
      <c r="F268" s="55"/>
      <c r="G268" s="55"/>
      <c r="H268" s="104" t="str">
        <f>IF('Investoinnit ennen 2024'!G268&gt;0,'Investoinnit ennen 2024'!G268,"")</f>
        <v/>
      </c>
      <c r="I268" s="57">
        <f>IF(N268="",(D268*(M268+O268))/1000,(D268*(N268+P268))/1000)</f>
        <v>0</v>
      </c>
      <c r="J268" s="49">
        <f>IF(D268=0,0,I268*(1-E268/H268))</f>
        <v>0</v>
      </c>
      <c r="K268" s="49">
        <f>IF(I268=0,0,I268/H268)</f>
        <v>0</v>
      </c>
      <c r="L268" s="49">
        <f>IF(N268="",(F268*(C268/100)*(M268+O268))/1000,(F268*(C268/100)*(N268+P268)/1000))</f>
        <v>0</v>
      </c>
      <c r="M268" s="50" cm="1">
        <f t="array" ref="M268">ROUND('Investoinnit ennen 2024'!K268*(Parametrit!$B$10/Parametrit!$B$7),_xlfn.IFS('2024'!U268=100,-2,'2024'!U268=10,-1))</f>
        <v>0</v>
      </c>
      <c r="N268" s="50"/>
      <c r="O268" s="49"/>
      <c r="P268" s="49"/>
      <c r="Q268" s="52">
        <v>35</v>
      </c>
      <c r="R268" s="52">
        <v>45</v>
      </c>
      <c r="S268" s="31" t="str">
        <f>IF(AND(B268&gt;0,C268=""),"Ilmoita tuella rahoitettu osuus",IF(C268&gt;100,"Tuella rahoitettu osuus ei voi olla yli 100",IF(AND(B268&gt;0,H268=""),"Pitoaika puuttuu",IF(E268&gt;H268,"Keski-ikä ei voi olla suurempi kuin pitoaika",IF(AND(B268&gt;0,E268=""),"Keski-ikä puuttuu",IF(AND(B268&gt;0,OR(H268&lt;Q268,H268&gt;R268)),"Syötetty pitoaika ei ole pitoaikavälin sisällä","OK"))))))</f>
        <v>OK</v>
      </c>
      <c r="U268">
        <v>100</v>
      </c>
    </row>
    <row r="269" spans="1:21" ht="15.75" thickBot="1" x14ac:dyDescent="0.3">
      <c r="A269" s="38" t="s">
        <v>212</v>
      </c>
      <c r="B269" s="60">
        <f>F269-G269</f>
        <v>0</v>
      </c>
      <c r="C269" s="55"/>
      <c r="D269" s="49">
        <f>B269*C269/100</f>
        <v>0</v>
      </c>
      <c r="E269" s="49">
        <f>Parametrit!$B$4-2026</f>
        <v>-2</v>
      </c>
      <c r="F269" s="55"/>
      <c r="G269" s="55"/>
      <c r="H269" s="104" t="str">
        <f>IF('Investoinnit ennen 2024'!G269&gt;0,'Investoinnit ennen 2024'!G269,"")</f>
        <v/>
      </c>
      <c r="I269" s="57">
        <f>IF(N269="",(D269*(M269+O269))/1000,(D269*(N269+P269))/1000)</f>
        <v>0</v>
      </c>
      <c r="J269" s="49">
        <f>IF(D269=0,0,I269*(1-E269/H269))</f>
        <v>0</v>
      </c>
      <c r="K269" s="49">
        <f>IF(I269=0,0,I269/H269)</f>
        <v>0</v>
      </c>
      <c r="L269" s="49">
        <f>IF(N269="",(F269*(C269/100)*(M269+O269))/1000,(F269*(C269/100)*(N269+P269)/1000))</f>
        <v>0</v>
      </c>
      <c r="M269" s="50" cm="1">
        <f t="array" ref="M269">ROUND('Investoinnit ennen 2024'!K269*(Parametrit!$B$10/Parametrit!$B$7),_xlfn.IFS('2024'!U269=100,-2,'2024'!U269=10,-1))</f>
        <v>0</v>
      </c>
      <c r="N269" s="50"/>
      <c r="O269" s="49"/>
      <c r="P269" s="49"/>
      <c r="Q269" s="52">
        <v>35</v>
      </c>
      <c r="R269" s="52">
        <v>45</v>
      </c>
      <c r="S269" s="31" t="str">
        <f>IF(AND(B269&gt;0,C269=""),"Ilmoita tuella rahoitettu osuus",IF(C269&gt;100,"Tuella rahoitettu osuus ei voi olla yli 100",IF(AND(B269&gt;0,H269=""),"Pitoaika puuttuu",IF(E269&gt;H269,"Keski-ikä ei voi olla suurempi kuin pitoaika",IF(AND(B269&gt;0,E269=""),"Keski-ikä puuttuu",IF(AND(B269&gt;0,OR(H269&lt;Q269,H269&gt;R269)),"Syötetty pitoaika ei ole pitoaikavälin sisällä","OK"))))))</f>
        <v>OK</v>
      </c>
      <c r="U269">
        <v>100</v>
      </c>
    </row>
    <row r="270" spans="1:21" ht="15.75" thickBot="1" x14ac:dyDescent="0.3">
      <c r="A270" s="38" t="s">
        <v>213</v>
      </c>
      <c r="B270" s="60">
        <f>F270-G270</f>
        <v>0</v>
      </c>
      <c r="C270" s="55"/>
      <c r="D270" s="49">
        <f>B270*C270/100</f>
        <v>0</v>
      </c>
      <c r="E270" s="49">
        <f>Parametrit!$B$4-2026</f>
        <v>-2</v>
      </c>
      <c r="F270" s="55"/>
      <c r="G270" s="55"/>
      <c r="H270" s="104" t="str">
        <f>IF('Investoinnit ennen 2024'!G270&gt;0,'Investoinnit ennen 2024'!G270,"")</f>
        <v/>
      </c>
      <c r="I270" s="57">
        <f>IF(N270="",(D270*(M270+O270))/1000,(D270*(N270+P270))/1000)</f>
        <v>0</v>
      </c>
      <c r="J270" s="49">
        <f>IF(D270=0,0,I270*(1-E270/H270))</f>
        <v>0</v>
      </c>
      <c r="K270" s="49">
        <f>IF(I270=0,0,I270/H270)</f>
        <v>0</v>
      </c>
      <c r="L270" s="49">
        <f>IF(N270="",(F270*(C270/100)*(M270+O270))/1000,(F270*(C270/100)*(N270+P270)/1000))</f>
        <v>0</v>
      </c>
      <c r="M270" s="50" cm="1">
        <f t="array" ref="M270">ROUND('Investoinnit ennen 2024'!K270*(Parametrit!$B$10/Parametrit!$B$7),_xlfn.IFS('2024'!U270=100,-2,'2024'!U270=10,-1))</f>
        <v>0</v>
      </c>
      <c r="N270" s="50"/>
      <c r="O270" s="49"/>
      <c r="P270" s="49"/>
      <c r="Q270" s="52">
        <v>35</v>
      </c>
      <c r="R270" s="52">
        <v>45</v>
      </c>
      <c r="S270" s="31" t="str">
        <f>IF(AND(B270&gt;0,C270=""),"Ilmoita tuella rahoitettu osuus",IF(C270&gt;100,"Tuella rahoitettu osuus ei voi olla yli 100",IF(AND(B270&gt;0,H270=""),"Pitoaika puuttuu",IF(E270&gt;H270,"Keski-ikä ei voi olla suurempi kuin pitoaika",IF(AND(B270&gt;0,E270=""),"Keski-ikä puuttuu",IF(AND(B270&gt;0,OR(H270&lt;Q270,H270&gt;R270)),"Syötetty pitoaika ei ole pitoaikavälin sisällä","OK"))))))</f>
        <v>OK</v>
      </c>
      <c r="U270">
        <v>100</v>
      </c>
    </row>
    <row r="271" spans="1:21" ht="15.75" thickBot="1" x14ac:dyDescent="0.3">
      <c r="A271" s="4" t="s">
        <v>214</v>
      </c>
      <c r="B271" s="30"/>
      <c r="C271" s="101"/>
      <c r="D271" s="32"/>
      <c r="E271" s="32"/>
      <c r="F271" s="101"/>
      <c r="G271" s="101"/>
      <c r="H271" s="105"/>
      <c r="I271" s="32"/>
      <c r="J271" s="32"/>
      <c r="K271" s="32"/>
      <c r="L271" s="32"/>
      <c r="M271" s="23"/>
      <c r="N271" s="23"/>
      <c r="O271" s="22"/>
      <c r="P271" s="22"/>
      <c r="Q271" s="23"/>
      <c r="R271" s="23"/>
      <c r="S271"/>
    </row>
    <row r="272" spans="1:21" ht="15.75" thickBot="1" x14ac:dyDescent="0.3">
      <c r="A272" s="38" t="s">
        <v>215</v>
      </c>
      <c r="B272" s="60">
        <f>F272-G272</f>
        <v>0</v>
      </c>
      <c r="C272" s="55"/>
      <c r="D272" s="49">
        <f>B272*C272/100</f>
        <v>0</v>
      </c>
      <c r="E272" s="49">
        <f>Parametrit!$B$4-2026</f>
        <v>-2</v>
      </c>
      <c r="F272" s="55"/>
      <c r="G272" s="55"/>
      <c r="H272" s="104" t="str">
        <f>IF('Investoinnit ennen 2024'!G272&gt;0,'Investoinnit ennen 2024'!G272,"")</f>
        <v/>
      </c>
      <c r="I272" s="57">
        <f>IF(N272="",(D272*(M272+O272))/1000,(D272*(N272+P272))/1000)</f>
        <v>0</v>
      </c>
      <c r="J272" s="49">
        <f>IF(D272=0,0,I272*(1-E272/H272))</f>
        <v>0</v>
      </c>
      <c r="K272" s="49">
        <f>IF(I272=0,0,I272/H272)</f>
        <v>0</v>
      </c>
      <c r="L272" s="49">
        <f>IF(N272="",(F272*(C272/100)*(M272+O272))/1000,(F272*(C272/100)*(N272+P272)/1000))</f>
        <v>0</v>
      </c>
      <c r="M272" s="50" cm="1">
        <f t="array" ref="M272">ROUND('Investoinnit ennen 2024'!K272*(Parametrit!$B$10/Parametrit!$B$7),_xlfn.IFS('2024'!U272=100,-2,'2024'!U272=10,-1))</f>
        <v>0</v>
      </c>
      <c r="N272" s="50"/>
      <c r="O272" s="49"/>
      <c r="P272" s="49"/>
      <c r="Q272" s="52">
        <v>35</v>
      </c>
      <c r="R272" s="52">
        <v>45</v>
      </c>
      <c r="S272" s="31" t="str">
        <f>IF(AND(B272&gt;0,C272=""),"Ilmoita tuella rahoitettu osuus",IF(C272&gt;100,"Tuella rahoitettu osuus ei voi olla yli 100",IF(AND(B272&gt;0,H272=""),"Pitoaika puuttuu",IF(E272&gt;H272,"Keski-ikä ei voi olla suurempi kuin pitoaika",IF(AND(B272&gt;0,E272=""),"Keski-ikä puuttuu",IF(AND(B272&gt;0,OR(H272&lt;Q272,H272&gt;R272)),"Syötetty pitoaika ei ole pitoaikavälin sisällä","OK"))))))</f>
        <v>OK</v>
      </c>
      <c r="U272">
        <v>100</v>
      </c>
    </row>
    <row r="273" spans="1:21" ht="15.75" thickBot="1" x14ac:dyDescent="0.3">
      <c r="A273" s="38" t="s">
        <v>216</v>
      </c>
      <c r="B273" s="60">
        <f>F273-G273</f>
        <v>0</v>
      </c>
      <c r="C273" s="55"/>
      <c r="D273" s="49">
        <f>B273*C273/100</f>
        <v>0</v>
      </c>
      <c r="E273" s="49">
        <f>Parametrit!$B$4-2026</f>
        <v>-2</v>
      </c>
      <c r="F273" s="55"/>
      <c r="G273" s="55"/>
      <c r="H273" s="104" t="str">
        <f>IF('Investoinnit ennen 2024'!G273&gt;0,'Investoinnit ennen 2024'!G273,"")</f>
        <v/>
      </c>
      <c r="I273" s="57">
        <f>IF(N273="",(D273*(M273+O273))/1000,(D273*(N273+P273))/1000)</f>
        <v>0</v>
      </c>
      <c r="J273" s="49">
        <f>IF(D273=0,0,I273*(1-E273/H273))</f>
        <v>0</v>
      </c>
      <c r="K273" s="49">
        <f>IF(I273=0,0,I273/H273)</f>
        <v>0</v>
      </c>
      <c r="L273" s="49">
        <f>IF(N273="",(F273*(C273/100)*(M273+O273))/1000,(F273*(C273/100)*(N273+P273)/1000))</f>
        <v>0</v>
      </c>
      <c r="M273" s="50" cm="1">
        <f t="array" ref="M273">ROUND('Investoinnit ennen 2024'!K273*(Parametrit!$B$10/Parametrit!$B$7),_xlfn.IFS('2024'!U273=100,-2,'2024'!U273=10,-1))</f>
        <v>0</v>
      </c>
      <c r="N273" s="50"/>
      <c r="O273" s="49"/>
      <c r="P273" s="49"/>
      <c r="Q273" s="52">
        <v>35</v>
      </c>
      <c r="R273" s="52">
        <v>45</v>
      </c>
      <c r="S273" s="31" t="str">
        <f>IF(AND(B273&gt;0,C273=""),"Ilmoita tuella rahoitettu osuus",IF(C273&gt;100,"Tuella rahoitettu osuus ei voi olla yli 100",IF(AND(B273&gt;0,H273=""),"Pitoaika puuttuu",IF(E273&gt;H273,"Keski-ikä ei voi olla suurempi kuin pitoaika",IF(AND(B273&gt;0,E273=""),"Keski-ikä puuttuu",IF(AND(B273&gt;0,OR(H273&lt;Q273,H273&gt;R273)),"Syötetty pitoaika ei ole pitoaikavälin sisällä","OK"))))))</f>
        <v>OK</v>
      </c>
      <c r="U273">
        <v>100</v>
      </c>
    </row>
    <row r="274" spans="1:21" ht="15.75" thickBot="1" x14ac:dyDescent="0.3">
      <c r="A274" s="38" t="s">
        <v>217</v>
      </c>
      <c r="B274" s="60">
        <f>F274-G274</f>
        <v>0</v>
      </c>
      <c r="C274" s="55"/>
      <c r="D274" s="49">
        <f>B274*C274/100</f>
        <v>0</v>
      </c>
      <c r="E274" s="49">
        <f>Parametrit!$B$4-2026</f>
        <v>-2</v>
      </c>
      <c r="F274" s="55"/>
      <c r="G274" s="55"/>
      <c r="H274" s="104" t="str">
        <f>IF('Investoinnit ennen 2024'!G274&gt;0,'Investoinnit ennen 2024'!G274,"")</f>
        <v/>
      </c>
      <c r="I274" s="57">
        <f>IF(N274="",(D274*(M274+O274))/1000,(D274*(N274+P274))/1000)</f>
        <v>0</v>
      </c>
      <c r="J274" s="49">
        <f>IF(D274=0,0,I274*(1-E274/H274))</f>
        <v>0</v>
      </c>
      <c r="K274" s="49">
        <f>IF(I274=0,0,I274/H274)</f>
        <v>0</v>
      </c>
      <c r="L274" s="49">
        <f>IF(N274="",(F274*(C274/100)*(M274+O274))/1000,(F274*(C274/100)*(N274+P274)/1000))</f>
        <v>0</v>
      </c>
      <c r="M274" s="50" cm="1">
        <f t="array" ref="M274">ROUND('Investoinnit ennen 2024'!K274*(Parametrit!$B$10/Parametrit!$B$7),_xlfn.IFS('2024'!U274=100,-2,'2024'!U274=10,-1))</f>
        <v>0</v>
      </c>
      <c r="N274" s="50"/>
      <c r="O274" s="49"/>
      <c r="P274" s="49"/>
      <c r="Q274" s="52">
        <v>35</v>
      </c>
      <c r="R274" s="52">
        <v>45</v>
      </c>
      <c r="S274" s="31" t="str">
        <f>IF(AND(B274&gt;0,C274=""),"Ilmoita tuella rahoitettu osuus",IF(C274&gt;100,"Tuella rahoitettu osuus ei voi olla yli 100",IF(AND(B274&gt;0,H274=""),"Pitoaika puuttuu",IF(E274&gt;H274,"Keski-ikä ei voi olla suurempi kuin pitoaika",IF(AND(B274&gt;0,E274=""),"Keski-ikä puuttuu",IF(AND(B274&gt;0,OR(H274&lt;Q274,H274&gt;R274)),"Syötetty pitoaika ei ole pitoaikavälin sisällä","OK"))))))</f>
        <v>OK</v>
      </c>
      <c r="U274">
        <v>100</v>
      </c>
    </row>
    <row r="275" spans="1:21" ht="15.75" thickBot="1" x14ac:dyDescent="0.3">
      <c r="A275" s="38" t="s">
        <v>218</v>
      </c>
      <c r="B275" s="60">
        <f>F275-G275</f>
        <v>0</v>
      </c>
      <c r="C275" s="55"/>
      <c r="D275" s="49">
        <f>B275*C275/100</f>
        <v>0</v>
      </c>
      <c r="E275" s="49">
        <f>Parametrit!$B$4-2026</f>
        <v>-2</v>
      </c>
      <c r="F275" s="55"/>
      <c r="G275" s="55"/>
      <c r="H275" s="104" t="str">
        <f>IF('Investoinnit ennen 2024'!G275&gt;0,'Investoinnit ennen 2024'!G275,"")</f>
        <v/>
      </c>
      <c r="I275" s="57">
        <f>IF(N275="",(D275*(M275+O275))/1000,(D275*(N275+P275))/1000)</f>
        <v>0</v>
      </c>
      <c r="J275" s="49">
        <f>IF(D275=0,0,I275*(1-E275/H275))</f>
        <v>0</v>
      </c>
      <c r="K275" s="49">
        <f>IF(I275=0,0,I275/H275)</f>
        <v>0</v>
      </c>
      <c r="L275" s="49">
        <f>IF(N275="",(F275*(C275/100)*(M275+O275))/1000,(F275*(C275/100)*(N275+P275)/1000))</f>
        <v>0</v>
      </c>
      <c r="M275" s="50" cm="1">
        <f t="array" ref="M275">ROUND('Investoinnit ennen 2024'!K275*(Parametrit!$B$10/Parametrit!$B$7),_xlfn.IFS('2024'!U275=100,-2,'2024'!U275=10,-1))</f>
        <v>0</v>
      </c>
      <c r="N275" s="50"/>
      <c r="O275" s="49"/>
      <c r="P275" s="49"/>
      <c r="Q275" s="52">
        <v>35</v>
      </c>
      <c r="R275" s="52">
        <v>45</v>
      </c>
      <c r="S275" s="31" t="str">
        <f>IF(AND(B275&gt;0,C275=""),"Ilmoita tuella rahoitettu osuus",IF(C275&gt;100,"Tuella rahoitettu osuus ei voi olla yli 100",IF(AND(B275&gt;0,H275=""),"Pitoaika puuttuu",IF(E275&gt;H275,"Keski-ikä ei voi olla suurempi kuin pitoaika",IF(AND(B275&gt;0,E275=""),"Keski-ikä puuttuu",IF(AND(B275&gt;0,OR(H275&lt;Q275,H275&gt;R275)),"Syötetty pitoaika ei ole pitoaikavälin sisällä","OK"))))))</f>
        <v>OK</v>
      </c>
      <c r="U275">
        <v>100</v>
      </c>
    </row>
    <row r="276" spans="1:21" ht="15.75" thickBot="1" x14ac:dyDescent="0.3">
      <c r="A276" s="38" t="s">
        <v>219</v>
      </c>
      <c r="B276" s="60">
        <f>F276-G276</f>
        <v>0</v>
      </c>
      <c r="C276" s="55"/>
      <c r="D276" s="49">
        <f>B276*C276/100</f>
        <v>0</v>
      </c>
      <c r="E276" s="49">
        <f>Parametrit!$B$4-2026</f>
        <v>-2</v>
      </c>
      <c r="F276" s="55"/>
      <c r="G276" s="55"/>
      <c r="H276" s="104" t="str">
        <f>IF('Investoinnit ennen 2024'!G276&gt;0,'Investoinnit ennen 2024'!G276,"")</f>
        <v/>
      </c>
      <c r="I276" s="57">
        <f>IF(N276="",(D276*(M276+O276))/1000,(D276*(N276+P276))/1000)</f>
        <v>0</v>
      </c>
      <c r="J276" s="49">
        <f>IF(D276=0,0,I276*(1-E276/H276))</f>
        <v>0</v>
      </c>
      <c r="K276" s="49">
        <f>IF(I276=0,0,I276/H276)</f>
        <v>0</v>
      </c>
      <c r="L276" s="49">
        <f>IF(N276="",(F276*(C276/100)*(M276+O276))/1000,(F276*(C276/100)*(N276+P276)/1000))</f>
        <v>0</v>
      </c>
      <c r="M276" s="50" cm="1">
        <f t="array" ref="M276">ROUND('Investoinnit ennen 2024'!K276*(Parametrit!$B$10/Parametrit!$B$7),_xlfn.IFS('2024'!U276=100,-2,'2024'!U276=10,-1))</f>
        <v>0</v>
      </c>
      <c r="N276" s="50"/>
      <c r="O276" s="49"/>
      <c r="P276" s="49"/>
      <c r="Q276" s="52">
        <v>35</v>
      </c>
      <c r="R276" s="52">
        <v>45</v>
      </c>
      <c r="S276" s="31" t="str">
        <f>IF(AND(B276&gt;0,C276=""),"Ilmoita tuella rahoitettu osuus",IF(C276&gt;100,"Tuella rahoitettu osuus ei voi olla yli 100",IF(AND(B276&gt;0,H276=""),"Pitoaika puuttuu",IF(E276&gt;H276,"Keski-ikä ei voi olla suurempi kuin pitoaika",IF(AND(B276&gt;0,E276=""),"Keski-ikä puuttuu",IF(AND(B276&gt;0,OR(H276&lt;Q276,H276&gt;R276)),"Syötetty pitoaika ei ole pitoaikavälin sisällä","OK"))))))</f>
        <v>OK</v>
      </c>
      <c r="U276">
        <v>100</v>
      </c>
    </row>
    <row r="277" spans="1:21" ht="15.75" thickBot="1" x14ac:dyDescent="0.3">
      <c r="A277" s="11" t="s">
        <v>220</v>
      </c>
      <c r="B277" s="30"/>
      <c r="C277" s="101"/>
      <c r="D277" s="32"/>
      <c r="E277" s="32"/>
      <c r="F277" s="101"/>
      <c r="G277" s="101"/>
      <c r="H277" s="105"/>
      <c r="I277" s="32"/>
      <c r="J277" s="32"/>
      <c r="K277" s="32"/>
      <c r="L277" s="32"/>
      <c r="M277" s="25"/>
      <c r="N277" s="25"/>
      <c r="O277" s="22"/>
      <c r="P277" s="22"/>
      <c r="Q277" s="25"/>
      <c r="R277" s="25"/>
      <c r="S277"/>
    </row>
    <row r="278" spans="1:21" ht="15.75" thickBot="1" x14ac:dyDescent="0.3">
      <c r="A278" s="10" t="s">
        <v>221</v>
      </c>
      <c r="B278" s="30"/>
      <c r="C278" s="101"/>
      <c r="D278" s="32"/>
      <c r="E278" s="32"/>
      <c r="F278" s="101"/>
      <c r="G278" s="101"/>
      <c r="H278" s="105"/>
      <c r="I278" s="32"/>
      <c r="J278" s="32"/>
      <c r="K278" s="32"/>
      <c r="L278" s="32"/>
      <c r="M278" s="23"/>
      <c r="N278" s="23"/>
      <c r="O278" s="22"/>
      <c r="P278" s="22"/>
      <c r="Q278" s="23"/>
      <c r="R278" s="23"/>
      <c r="S278"/>
    </row>
    <row r="279" spans="1:21" ht="15.75" thickBot="1" x14ac:dyDescent="0.3">
      <c r="A279" s="38" t="s">
        <v>222</v>
      </c>
      <c r="B279" s="60">
        <f>F279-G279</f>
        <v>0</v>
      </c>
      <c r="C279" s="55"/>
      <c r="D279" s="49">
        <f>B279*C279/100</f>
        <v>0</v>
      </c>
      <c r="E279" s="49">
        <f>Parametrit!$B$4-2026</f>
        <v>-2</v>
      </c>
      <c r="F279" s="55"/>
      <c r="G279" s="55"/>
      <c r="H279" s="104" t="str">
        <f>IF('Investoinnit ennen 2024'!G279&gt;0,'Investoinnit ennen 2024'!G279,"")</f>
        <v/>
      </c>
      <c r="I279" s="57">
        <f>IF(N279="",(D279*(M279+O279))/1000,(D279*(N279+P279))/1000)</f>
        <v>0</v>
      </c>
      <c r="J279" s="49">
        <f>IF(D279=0,0,I279*(1-E279/H279))</f>
        <v>0</v>
      </c>
      <c r="K279" s="49">
        <f>IF(I279=0,0,I279/H279)</f>
        <v>0</v>
      </c>
      <c r="L279" s="49">
        <f>IF(N279="",(F279*(C279/100)*(M279+O279))/1000,(F279*(C279/100)*(N279+P279)/1000))</f>
        <v>0</v>
      </c>
      <c r="M279" s="50" cm="1">
        <f t="array" ref="M279">ROUND('Investoinnit ennen 2024'!K279*(Parametrit!$B$10/Parametrit!$B$7),_xlfn.IFS('2024'!U279=100,-2,'2024'!U279=10,-1))</f>
        <v>0</v>
      </c>
      <c r="N279" s="50"/>
      <c r="O279" s="49"/>
      <c r="P279" s="49"/>
      <c r="Q279" s="52">
        <v>10</v>
      </c>
      <c r="R279" s="52">
        <v>20</v>
      </c>
      <c r="S279" s="31" t="str">
        <f>IF(AND(B279&gt;0,C279=""),"Ilmoita tuella rahoitettu osuus",IF(C279&gt;100,"Tuella rahoitettu osuus ei voi olla yli 100",IF(AND(B279&gt;0,H279=""),"Pitoaika puuttuu",IF(E279&gt;H279,"Keski-ikä ei voi olla suurempi kuin pitoaika",IF(AND(B279&gt;0,E279=""),"Keski-ikä puuttuu",IF(AND(B279&gt;0,OR(H279&lt;Q279,H279&gt;R279)),"Syötetty pitoaika ei ole pitoaikavälin sisällä","OK"))))))</f>
        <v>OK</v>
      </c>
      <c r="U279">
        <v>10</v>
      </c>
    </row>
    <row r="280" spans="1:21" ht="15.75" thickBot="1" x14ac:dyDescent="0.3">
      <c r="A280" s="38" t="s">
        <v>223</v>
      </c>
      <c r="B280" s="60">
        <f>F280-G280</f>
        <v>0</v>
      </c>
      <c r="C280" s="55"/>
      <c r="D280" s="49">
        <f>B280*C280/100</f>
        <v>0</v>
      </c>
      <c r="E280" s="49">
        <f>Parametrit!$B$4-2026</f>
        <v>-2</v>
      </c>
      <c r="F280" s="55"/>
      <c r="G280" s="55"/>
      <c r="H280" s="104" t="str">
        <f>IF('Investoinnit ennen 2024'!G280&gt;0,'Investoinnit ennen 2024'!G280,"")</f>
        <v/>
      </c>
      <c r="I280" s="57">
        <f>IF(N280="",(D280*(M280+O280))/1000,(D280*(N280+P280))/1000)</f>
        <v>0</v>
      </c>
      <c r="J280" s="49">
        <f>IF(D280=0,0,I280*(1-E280/H280))</f>
        <v>0</v>
      </c>
      <c r="K280" s="49">
        <f>IF(I280=0,0,I280/H280)</f>
        <v>0</v>
      </c>
      <c r="L280" s="49">
        <f>IF(N280="",(F280*(C280/100)*(M280+O280))/1000,(F280*(C280/100)*(N280+P280)/1000))</f>
        <v>0</v>
      </c>
      <c r="M280" s="50" cm="1">
        <f t="array" ref="M280">ROUND('Investoinnit ennen 2024'!K280*(Parametrit!$B$10/Parametrit!$B$7),_xlfn.IFS('2024'!U280=100,-2,'2024'!U280=10,-1))</f>
        <v>0</v>
      </c>
      <c r="N280" s="50"/>
      <c r="O280" s="49"/>
      <c r="P280" s="49"/>
      <c r="Q280" s="52">
        <v>10</v>
      </c>
      <c r="R280" s="52">
        <v>20</v>
      </c>
      <c r="S280" s="31" t="str">
        <f>IF(AND(B280&gt;0,C280=""),"Ilmoita tuella rahoitettu osuus",IF(C280&gt;100,"Tuella rahoitettu osuus ei voi olla yli 100",IF(AND(B280&gt;0,H280=""),"Pitoaika puuttuu",IF(E280&gt;H280,"Keski-ikä ei voi olla suurempi kuin pitoaika",IF(AND(B280&gt;0,E280=""),"Keski-ikä puuttuu",IF(AND(B280&gt;0,OR(H280&lt;Q280,H280&gt;R280)),"Syötetty pitoaika ei ole pitoaikavälin sisällä","OK"))))))</f>
        <v>OK</v>
      </c>
      <c r="U280">
        <v>10</v>
      </c>
    </row>
    <row r="281" spans="1:21" ht="15.75" thickBot="1" x14ac:dyDescent="0.3">
      <c r="A281" s="38" t="s">
        <v>224</v>
      </c>
      <c r="B281" s="60">
        <f>F281-G281</f>
        <v>0</v>
      </c>
      <c r="C281" s="55"/>
      <c r="D281" s="49">
        <f>B281*C281/100</f>
        <v>0</v>
      </c>
      <c r="E281" s="49">
        <f>Parametrit!$B$4-2026</f>
        <v>-2</v>
      </c>
      <c r="F281" s="55"/>
      <c r="G281" s="55"/>
      <c r="H281" s="104" t="str">
        <f>IF('Investoinnit ennen 2024'!G281&gt;0,'Investoinnit ennen 2024'!G281,"")</f>
        <v/>
      </c>
      <c r="I281" s="57">
        <f>IF(N281="",(D281*(M281+O281))/1000,(D281*(N281+P281))/1000)</f>
        <v>0</v>
      </c>
      <c r="J281" s="49">
        <f>IF(D281=0,0,I281*(1-E281/H281))</f>
        <v>0</v>
      </c>
      <c r="K281" s="49">
        <f>IF(I281=0,0,I281/H281)</f>
        <v>0</v>
      </c>
      <c r="L281" s="49">
        <f>IF(N281="",(F281*(C281/100)*(M281+O281))/1000,(F281*(C281/100)*(N281+P281)/1000))</f>
        <v>0</v>
      </c>
      <c r="M281" s="50" cm="1">
        <f t="array" ref="M281">ROUND('Investoinnit ennen 2024'!K281*(Parametrit!$B$10/Parametrit!$B$7),_xlfn.IFS('2024'!U281=100,-2,'2024'!U281=10,-1))</f>
        <v>0</v>
      </c>
      <c r="N281" s="50"/>
      <c r="O281" s="49"/>
      <c r="P281" s="49"/>
      <c r="Q281" s="52">
        <v>10</v>
      </c>
      <c r="R281" s="52">
        <v>20</v>
      </c>
      <c r="S281" s="31" t="str">
        <f>IF(AND(B281&gt;0,C281=""),"Ilmoita tuella rahoitettu osuus",IF(C281&gt;100,"Tuella rahoitettu osuus ei voi olla yli 100",IF(AND(B281&gt;0,H281=""),"Pitoaika puuttuu",IF(E281&gt;H281,"Keski-ikä ei voi olla suurempi kuin pitoaika",IF(AND(B281&gt;0,E281=""),"Keski-ikä puuttuu",IF(AND(B281&gt;0,OR(H281&lt;Q281,H281&gt;R281)),"Syötetty pitoaika ei ole pitoaikavälin sisällä","OK"))))))</f>
        <v>OK</v>
      </c>
      <c r="U281">
        <v>10</v>
      </c>
    </row>
    <row r="282" spans="1:21" ht="15.75" thickBot="1" x14ac:dyDescent="0.3">
      <c r="A282" s="38" t="s">
        <v>225</v>
      </c>
      <c r="B282" s="60">
        <f>F282-G282</f>
        <v>0</v>
      </c>
      <c r="C282" s="55"/>
      <c r="D282" s="49">
        <f>B282*C282/100</f>
        <v>0</v>
      </c>
      <c r="E282" s="49">
        <f>Parametrit!$B$4-2026</f>
        <v>-2</v>
      </c>
      <c r="F282" s="55"/>
      <c r="G282" s="55"/>
      <c r="H282" s="104" t="str">
        <f>IF('Investoinnit ennen 2024'!G282&gt;0,'Investoinnit ennen 2024'!G282,"")</f>
        <v/>
      </c>
      <c r="I282" s="57">
        <f>IF(N282="",(D282*(M282+O282))/1000,(D282*(N282+P282))/1000)</f>
        <v>0</v>
      </c>
      <c r="J282" s="49">
        <f>IF(D282=0,0,I282*(1-E282/H282))</f>
        <v>0</v>
      </c>
      <c r="K282" s="49">
        <f>IF(I282=0,0,I282/H282)</f>
        <v>0</v>
      </c>
      <c r="L282" s="49">
        <f>IF(N282="",(F282*(C282/100)*(M282+O282))/1000,(F282*(C282/100)*(N282+P282)/1000))</f>
        <v>0</v>
      </c>
      <c r="M282" s="50" cm="1">
        <f t="array" ref="M282">ROUND('Investoinnit ennen 2024'!K282*(Parametrit!$B$10/Parametrit!$B$7),_xlfn.IFS('2024'!U282=100,-2,'2024'!U282=10,-1))</f>
        <v>0</v>
      </c>
      <c r="N282" s="50"/>
      <c r="O282" s="49"/>
      <c r="P282" s="49"/>
      <c r="Q282" s="52">
        <v>10</v>
      </c>
      <c r="R282" s="52">
        <v>20</v>
      </c>
      <c r="S282" s="31" t="str">
        <f>IF(AND(B282&gt;0,C282=""),"Ilmoita tuella rahoitettu osuus",IF(C282&gt;100,"Tuella rahoitettu osuus ei voi olla yli 100",IF(AND(B282&gt;0,H282=""),"Pitoaika puuttuu",IF(E282&gt;H282,"Keski-ikä ei voi olla suurempi kuin pitoaika",IF(AND(B282&gt;0,E282=""),"Keski-ikä puuttuu",IF(AND(B282&gt;0,OR(H282&lt;Q282,H282&gt;R282)),"Syötetty pitoaika ei ole pitoaikavälin sisällä","OK"))))))</f>
        <v>OK</v>
      </c>
      <c r="U282">
        <v>10</v>
      </c>
    </row>
    <row r="283" spans="1:21" ht="15.75" thickBot="1" x14ac:dyDescent="0.3">
      <c r="A283" s="11" t="s">
        <v>226</v>
      </c>
      <c r="B283" s="30"/>
      <c r="C283" s="101"/>
      <c r="D283" s="32"/>
      <c r="E283" s="32"/>
      <c r="F283" s="101"/>
      <c r="G283" s="101"/>
      <c r="H283" s="105"/>
      <c r="M283" s="25"/>
      <c r="N283" s="25"/>
      <c r="O283" s="22"/>
      <c r="P283" s="22"/>
      <c r="Q283" s="25"/>
      <c r="R283" s="25"/>
      <c r="S283"/>
    </row>
    <row r="284" spans="1:21" ht="15.75" thickBot="1" x14ac:dyDescent="0.3">
      <c r="A284" s="10" t="s">
        <v>227</v>
      </c>
      <c r="B284" s="30"/>
      <c r="C284" s="101"/>
      <c r="D284" s="32"/>
      <c r="E284" s="32"/>
      <c r="F284" s="101"/>
      <c r="G284" s="101"/>
      <c r="H284" s="105"/>
      <c r="M284" s="23"/>
      <c r="N284" s="23"/>
      <c r="O284" s="22"/>
      <c r="P284" s="22"/>
      <c r="Q284" s="23"/>
      <c r="R284" s="23"/>
      <c r="S284"/>
    </row>
    <row r="285" spans="1:21" ht="15.75" thickBot="1" x14ac:dyDescent="0.3">
      <c r="A285" s="6" t="s">
        <v>228</v>
      </c>
      <c r="B285" s="30"/>
      <c r="C285" s="101"/>
      <c r="D285" s="32"/>
      <c r="E285" s="32"/>
      <c r="F285" s="101"/>
      <c r="G285" s="101"/>
      <c r="H285" s="105"/>
      <c r="I285" s="32"/>
      <c r="J285" s="32"/>
      <c r="K285" s="32"/>
      <c r="L285" s="32"/>
      <c r="M285" s="24"/>
      <c r="N285" s="24"/>
      <c r="O285" s="22"/>
      <c r="P285" s="22"/>
      <c r="Q285" s="24"/>
      <c r="R285" s="24"/>
      <c r="S285"/>
    </row>
    <row r="286" spans="1:21" ht="15.75" thickBot="1" x14ac:dyDescent="0.3">
      <c r="A286" s="39" t="s">
        <v>229</v>
      </c>
      <c r="B286" s="30"/>
      <c r="C286" s="101"/>
      <c r="D286" s="32"/>
      <c r="E286" s="32"/>
      <c r="F286" s="101"/>
      <c r="G286" s="101"/>
      <c r="H286" s="105"/>
      <c r="M286" s="18"/>
      <c r="N286" s="18"/>
      <c r="O286" s="22"/>
      <c r="P286" s="22"/>
      <c r="Q286" s="18"/>
      <c r="R286" s="18"/>
      <c r="S286"/>
    </row>
    <row r="287" spans="1:21" ht="15.75" thickBot="1" x14ac:dyDescent="0.3">
      <c r="A287" s="38" t="s">
        <v>230</v>
      </c>
      <c r="B287" s="60">
        <f>F287-G287</f>
        <v>0</v>
      </c>
      <c r="C287" s="55"/>
      <c r="D287" s="49">
        <f>B287*C287/100</f>
        <v>0</v>
      </c>
      <c r="E287" s="49">
        <f>Parametrit!$B$4-2026</f>
        <v>-2</v>
      </c>
      <c r="F287" s="55"/>
      <c r="G287" s="55"/>
      <c r="H287" s="104" t="str">
        <f>IF('Investoinnit ennen 2024'!G287&gt;0,'Investoinnit ennen 2024'!G287,"")</f>
        <v/>
      </c>
      <c r="I287" s="57">
        <f>IF(N287="",(D287*(M287+O287))/1000,(D287*(N287+P287))/1000)</f>
        <v>0</v>
      </c>
      <c r="J287" s="49">
        <f>IF(D287=0,0,I287*(1-E287/H287))</f>
        <v>0</v>
      </c>
      <c r="K287" s="49">
        <f>IF(I287=0,0,I287/H287)</f>
        <v>0</v>
      </c>
      <c r="L287" s="49">
        <f>IF(N287="",(F287*(C287/100)*(M287+O287))/1000,(F287*(C287/100)*(N287+P287)/1000))</f>
        <v>0</v>
      </c>
      <c r="M287" s="50" cm="1">
        <f t="array" ref="M287">ROUND('Investoinnit ennen 2024'!K287*(Parametrit!$B$10/Parametrit!$B$7),_xlfn.IFS('2024'!U287=100,-2,'2024'!U287=10,-1))</f>
        <v>0</v>
      </c>
      <c r="N287" s="50"/>
      <c r="O287" s="49"/>
      <c r="P287" s="49"/>
      <c r="Q287" s="52">
        <v>50</v>
      </c>
      <c r="R287" s="52">
        <v>60</v>
      </c>
      <c r="S287" s="31" t="str">
        <f>IF(AND(B287&gt;0,C287=""),"Ilmoita tuella rahoitettu osuus",IF(C287&gt;100,"Tuella rahoitettu osuus ei voi olla yli 100",IF(AND(B287&gt;0,H287=""),"Pitoaika puuttuu",IF(E287&gt;H287,"Keski-ikä ei voi olla suurempi kuin pitoaika",IF(AND(B287&gt;0,E287=""),"Keski-ikä puuttuu",IF(AND(B287&gt;0,OR(H287&lt;Q287,H287&gt;R287)),"Syötetty pitoaika ei ole pitoaikavälin sisällä","OK"))))))</f>
        <v>OK</v>
      </c>
      <c r="U287">
        <v>100</v>
      </c>
    </row>
    <row r="288" spans="1:21" ht="15.75" thickBot="1" x14ac:dyDescent="0.3">
      <c r="A288" s="38" t="s">
        <v>231</v>
      </c>
      <c r="B288" s="60">
        <f>F288-G288</f>
        <v>0</v>
      </c>
      <c r="C288" s="55"/>
      <c r="D288" s="49">
        <f>B288*C288/100</f>
        <v>0</v>
      </c>
      <c r="E288" s="49">
        <f>Parametrit!$B$4-2026</f>
        <v>-2</v>
      </c>
      <c r="F288" s="55"/>
      <c r="G288" s="55"/>
      <c r="H288" s="104" t="str">
        <f>IF('Investoinnit ennen 2024'!G288&gt;0,'Investoinnit ennen 2024'!G288,"")</f>
        <v/>
      </c>
      <c r="I288" s="57">
        <f>IF(N288="",(D288*(M288+O288))/1000,(D288*(N288+P288))/1000)</f>
        <v>0</v>
      </c>
      <c r="J288" s="49">
        <f>IF(D288=0,0,I288*(1-E288/H288))</f>
        <v>0</v>
      </c>
      <c r="K288" s="49">
        <f>IF(I288=0,0,I288/H288)</f>
        <v>0</v>
      </c>
      <c r="L288" s="49">
        <f>IF(N288="",(F288*(C288/100)*(M288+O288))/1000,(F288*(C288/100)*(N288+P288)/1000))</f>
        <v>0</v>
      </c>
      <c r="M288" s="50" cm="1">
        <f t="array" ref="M288">ROUND('Investoinnit ennen 2024'!K288*(Parametrit!$B$10/Parametrit!$B$7),_xlfn.IFS('2024'!U288=100,-2,'2024'!U288=10,-1))</f>
        <v>0</v>
      </c>
      <c r="N288" s="50"/>
      <c r="O288" s="49"/>
      <c r="P288" s="49"/>
      <c r="Q288" s="52">
        <v>50</v>
      </c>
      <c r="R288" s="52">
        <v>60</v>
      </c>
      <c r="S288" s="31" t="str">
        <f>IF(AND(B288&gt;0,C288=""),"Ilmoita tuella rahoitettu osuus",IF(C288&gt;100,"Tuella rahoitettu osuus ei voi olla yli 100",IF(AND(B288&gt;0,H288=""),"Pitoaika puuttuu",IF(E288&gt;H288,"Keski-ikä ei voi olla suurempi kuin pitoaika",IF(AND(B288&gt;0,E288=""),"Keski-ikä puuttuu",IF(AND(B288&gt;0,OR(H288&lt;Q288,H288&gt;R288)),"Syötetty pitoaika ei ole pitoaikavälin sisällä","OK"))))))</f>
        <v>OK</v>
      </c>
      <c r="U288">
        <v>100</v>
      </c>
    </row>
    <row r="289" spans="1:21" ht="15.75" thickBot="1" x14ac:dyDescent="0.3">
      <c r="A289" s="38" t="s">
        <v>232</v>
      </c>
      <c r="B289" s="60">
        <f>F289-G289</f>
        <v>0</v>
      </c>
      <c r="C289" s="55"/>
      <c r="D289" s="49">
        <f>B289*C289/100</f>
        <v>0</v>
      </c>
      <c r="E289" s="49">
        <f>Parametrit!$B$4-2026</f>
        <v>-2</v>
      </c>
      <c r="F289" s="55"/>
      <c r="G289" s="55"/>
      <c r="H289" s="104" t="str">
        <f>IF('Investoinnit ennen 2024'!G289&gt;0,'Investoinnit ennen 2024'!G289,"")</f>
        <v/>
      </c>
      <c r="I289" s="57">
        <f>IF(N289="",(D289*(M289+O289))/1000,(D289*(N289+P289))/1000)</f>
        <v>0</v>
      </c>
      <c r="J289" s="49">
        <f>IF(D289=0,0,I289*(1-E289/H289))</f>
        <v>0</v>
      </c>
      <c r="K289" s="49">
        <f>IF(I289=0,0,I289/H289)</f>
        <v>0</v>
      </c>
      <c r="L289" s="49">
        <f>IF(N289="",(F289*(C289/100)*(M289+O289))/1000,(F289*(C289/100)*(N289+P289)/1000))</f>
        <v>0</v>
      </c>
      <c r="M289" s="50" cm="1">
        <f t="array" ref="M289">ROUND('Investoinnit ennen 2024'!K289*(Parametrit!$B$10/Parametrit!$B$7),_xlfn.IFS('2024'!U289=100,-2,'2024'!U289=10,-1))</f>
        <v>0</v>
      </c>
      <c r="N289" s="50"/>
      <c r="O289" s="49"/>
      <c r="P289" s="49"/>
      <c r="Q289" s="52">
        <v>50</v>
      </c>
      <c r="R289" s="52">
        <v>60</v>
      </c>
      <c r="S289" s="31" t="str">
        <f>IF(AND(B289&gt;0,C289=""),"Ilmoita tuella rahoitettu osuus",IF(C289&gt;100,"Tuella rahoitettu osuus ei voi olla yli 100",IF(AND(B289&gt;0,H289=""),"Pitoaika puuttuu",IF(E289&gt;H289,"Keski-ikä ei voi olla suurempi kuin pitoaika",IF(AND(B289&gt;0,E289=""),"Keski-ikä puuttuu",IF(AND(B289&gt;0,OR(H289&lt;Q289,H289&gt;R289)),"Syötetty pitoaika ei ole pitoaikavälin sisällä","OK"))))))</f>
        <v>OK</v>
      </c>
      <c r="U289">
        <v>100</v>
      </c>
    </row>
    <row r="290" spans="1:21" ht="15.75" thickBot="1" x14ac:dyDescent="0.3">
      <c r="A290" s="39" t="s">
        <v>233</v>
      </c>
      <c r="B290" s="30"/>
      <c r="C290" s="101"/>
      <c r="D290" s="32"/>
      <c r="E290" s="32"/>
      <c r="F290" s="101"/>
      <c r="G290" s="101"/>
      <c r="H290" s="105"/>
      <c r="I290" s="32"/>
      <c r="J290" s="32"/>
      <c r="K290" s="32"/>
      <c r="L290" s="32"/>
      <c r="M290" s="19"/>
      <c r="N290" s="19"/>
      <c r="O290" s="22"/>
      <c r="P290" s="22"/>
      <c r="Q290" s="18"/>
      <c r="R290" s="18"/>
      <c r="S290"/>
    </row>
    <row r="291" spans="1:21" ht="15.75" thickBot="1" x14ac:dyDescent="0.3">
      <c r="A291" s="38" t="s">
        <v>234</v>
      </c>
      <c r="B291" s="60">
        <f t="shared" ref="B291:B298" si="119">F291-G291</f>
        <v>0</v>
      </c>
      <c r="C291" s="55"/>
      <c r="D291" s="49">
        <f t="shared" ref="D291:D298" si="120">B291*C291/100</f>
        <v>0</v>
      </c>
      <c r="E291" s="49">
        <f>Parametrit!$B$4-2026</f>
        <v>-2</v>
      </c>
      <c r="F291" s="55"/>
      <c r="G291" s="55"/>
      <c r="H291" s="104" t="str">
        <f>IF('Investoinnit ennen 2024'!G291&gt;0,'Investoinnit ennen 2024'!G291,"")</f>
        <v/>
      </c>
      <c r="I291" s="57">
        <f t="shared" ref="I291:I298" si="121">IF(N291="",(D291*(M291+O291))/1000,(D291*(N291+P291))/1000)</f>
        <v>0</v>
      </c>
      <c r="J291" s="49">
        <f t="shared" ref="J291:J298" si="122">IF(D291=0,0,I291*(1-E291/H291))</f>
        <v>0</v>
      </c>
      <c r="K291" s="49">
        <f t="shared" ref="K291:K298" si="123">IF(I291=0,0,I291/H291)</f>
        <v>0</v>
      </c>
      <c r="L291" s="49">
        <f t="shared" ref="L291:L298" si="124">IF(N291="",(F291*(C291/100)*(M291+O291))/1000,(F291*(C291/100)*(N291+P291)/1000))</f>
        <v>0</v>
      </c>
      <c r="M291" s="50" cm="1">
        <f t="array" ref="M291">ROUND('Investoinnit ennen 2024'!K291*(Parametrit!$B$10/Parametrit!$B$7),_xlfn.IFS('2024'!U291=100,-2,'2024'!U291=10,-1))</f>
        <v>0</v>
      </c>
      <c r="N291" s="50"/>
      <c r="O291" s="49"/>
      <c r="P291" s="49"/>
      <c r="Q291" s="52">
        <v>50</v>
      </c>
      <c r="R291" s="52">
        <v>60</v>
      </c>
      <c r="S291" s="31" t="str">
        <f t="shared" ref="S291:S298" si="125">IF(AND(B291&gt;0,C291=""),"Ilmoita tuella rahoitettu osuus",IF(C291&gt;100,"Tuella rahoitettu osuus ei voi olla yli 100",IF(AND(B291&gt;0,H291=""),"Pitoaika puuttuu",IF(E291&gt;H291,"Keski-ikä ei voi olla suurempi kuin pitoaika",IF(AND(B291&gt;0,E291=""),"Keski-ikä puuttuu",IF(AND(B291&gt;0,OR(H291&lt;Q291,H291&gt;R291)),"Syötetty pitoaika ei ole pitoaikavälin sisällä","OK"))))))</f>
        <v>OK</v>
      </c>
      <c r="U291">
        <v>100</v>
      </c>
    </row>
    <row r="292" spans="1:21" ht="15.75" thickBot="1" x14ac:dyDescent="0.3">
      <c r="A292" s="38" t="s">
        <v>235</v>
      </c>
      <c r="B292" s="60">
        <f t="shared" si="119"/>
        <v>0</v>
      </c>
      <c r="C292" s="55"/>
      <c r="D292" s="49">
        <f t="shared" si="120"/>
        <v>0</v>
      </c>
      <c r="E292" s="49">
        <f>Parametrit!$B$4-2026</f>
        <v>-2</v>
      </c>
      <c r="F292" s="55"/>
      <c r="G292" s="55"/>
      <c r="H292" s="104" t="str">
        <f>IF('Investoinnit ennen 2024'!G292&gt;0,'Investoinnit ennen 2024'!G292,"")</f>
        <v/>
      </c>
      <c r="I292" s="57">
        <f t="shared" si="121"/>
        <v>0</v>
      </c>
      <c r="J292" s="49">
        <f t="shared" si="122"/>
        <v>0</v>
      </c>
      <c r="K292" s="49">
        <f t="shared" si="123"/>
        <v>0</v>
      </c>
      <c r="L292" s="49">
        <f t="shared" si="124"/>
        <v>0</v>
      </c>
      <c r="M292" s="50" cm="1">
        <f t="array" ref="M292">ROUND('Investoinnit ennen 2024'!K292*(Parametrit!$B$10/Parametrit!$B$7),_xlfn.IFS('2024'!U292=100,-2,'2024'!U292=10,-1))</f>
        <v>0</v>
      </c>
      <c r="N292" s="50"/>
      <c r="O292" s="49"/>
      <c r="P292" s="49"/>
      <c r="Q292" s="52">
        <v>50</v>
      </c>
      <c r="R292" s="52">
        <v>60</v>
      </c>
      <c r="S292" s="31" t="str">
        <f t="shared" si="125"/>
        <v>OK</v>
      </c>
      <c r="U292">
        <v>100</v>
      </c>
    </row>
    <row r="293" spans="1:21" ht="15.75" thickBot="1" x14ac:dyDescent="0.3">
      <c r="A293" s="38" t="s">
        <v>236</v>
      </c>
      <c r="B293" s="60">
        <f t="shared" si="119"/>
        <v>0</v>
      </c>
      <c r="C293" s="55"/>
      <c r="D293" s="49">
        <f t="shared" si="120"/>
        <v>0</v>
      </c>
      <c r="E293" s="49">
        <f>Parametrit!$B$4-2026</f>
        <v>-2</v>
      </c>
      <c r="F293" s="55"/>
      <c r="G293" s="55"/>
      <c r="H293" s="104" t="str">
        <f>IF('Investoinnit ennen 2024'!G293&gt;0,'Investoinnit ennen 2024'!G293,"")</f>
        <v/>
      </c>
      <c r="I293" s="57">
        <f t="shared" si="121"/>
        <v>0</v>
      </c>
      <c r="J293" s="49">
        <f t="shared" si="122"/>
        <v>0</v>
      </c>
      <c r="K293" s="49">
        <f t="shared" si="123"/>
        <v>0</v>
      </c>
      <c r="L293" s="49">
        <f t="shared" si="124"/>
        <v>0</v>
      </c>
      <c r="M293" s="50" cm="1">
        <f t="array" ref="M293">ROUND('Investoinnit ennen 2024'!K293*(Parametrit!$B$10/Parametrit!$B$7),_xlfn.IFS('2024'!U293=100,-2,'2024'!U293=10,-1))</f>
        <v>0</v>
      </c>
      <c r="N293" s="50"/>
      <c r="O293" s="49"/>
      <c r="P293" s="49"/>
      <c r="Q293" s="52">
        <v>50</v>
      </c>
      <c r="R293" s="52">
        <v>60</v>
      </c>
      <c r="S293" s="31" t="str">
        <f t="shared" si="125"/>
        <v>OK</v>
      </c>
      <c r="U293">
        <v>100</v>
      </c>
    </row>
    <row r="294" spans="1:21" ht="15.75" thickBot="1" x14ac:dyDescent="0.3">
      <c r="A294" s="38" t="s">
        <v>237</v>
      </c>
      <c r="B294" s="60">
        <f t="shared" si="119"/>
        <v>0</v>
      </c>
      <c r="C294" s="55"/>
      <c r="D294" s="49">
        <f t="shared" si="120"/>
        <v>0</v>
      </c>
      <c r="E294" s="49">
        <f>Parametrit!$B$4-2026</f>
        <v>-2</v>
      </c>
      <c r="F294" s="55"/>
      <c r="G294" s="55"/>
      <c r="H294" s="104" t="str">
        <f>IF('Investoinnit ennen 2024'!G294&gt;0,'Investoinnit ennen 2024'!G294,"")</f>
        <v/>
      </c>
      <c r="I294" s="57">
        <f t="shared" si="121"/>
        <v>0</v>
      </c>
      <c r="J294" s="49">
        <f t="shared" si="122"/>
        <v>0</v>
      </c>
      <c r="K294" s="49">
        <f t="shared" si="123"/>
        <v>0</v>
      </c>
      <c r="L294" s="49">
        <f t="shared" si="124"/>
        <v>0</v>
      </c>
      <c r="M294" s="50" cm="1">
        <f t="array" ref="M294">ROUND('Investoinnit ennen 2024'!K294*(Parametrit!$B$10/Parametrit!$B$7),_xlfn.IFS('2024'!U294=100,-2,'2024'!U294=10,-1))</f>
        <v>0</v>
      </c>
      <c r="N294" s="50"/>
      <c r="O294" s="49"/>
      <c r="P294" s="49"/>
      <c r="Q294" s="52">
        <v>50</v>
      </c>
      <c r="R294" s="52">
        <v>60</v>
      </c>
      <c r="S294" s="31" t="str">
        <f t="shared" si="125"/>
        <v>OK</v>
      </c>
      <c r="U294">
        <v>100</v>
      </c>
    </row>
    <row r="295" spans="1:21" ht="15.75" thickBot="1" x14ac:dyDescent="0.3">
      <c r="A295" s="38" t="s">
        <v>238</v>
      </c>
      <c r="B295" s="60">
        <f t="shared" si="119"/>
        <v>0</v>
      </c>
      <c r="C295" s="55"/>
      <c r="D295" s="49">
        <f t="shared" si="120"/>
        <v>0</v>
      </c>
      <c r="E295" s="49">
        <f>Parametrit!$B$4-2026</f>
        <v>-2</v>
      </c>
      <c r="F295" s="55"/>
      <c r="G295" s="55"/>
      <c r="H295" s="104" t="str">
        <f>IF('Investoinnit ennen 2024'!G295&gt;0,'Investoinnit ennen 2024'!G295,"")</f>
        <v/>
      </c>
      <c r="I295" s="57">
        <f t="shared" si="121"/>
        <v>0</v>
      </c>
      <c r="J295" s="49">
        <f t="shared" si="122"/>
        <v>0</v>
      </c>
      <c r="K295" s="49">
        <f t="shared" si="123"/>
        <v>0</v>
      </c>
      <c r="L295" s="49">
        <f t="shared" si="124"/>
        <v>0</v>
      </c>
      <c r="M295" s="50" cm="1">
        <f t="array" ref="M295">ROUND('Investoinnit ennen 2024'!K295*(Parametrit!$B$10/Parametrit!$B$7),_xlfn.IFS('2024'!U295=100,-2,'2024'!U295=10,-1))</f>
        <v>0</v>
      </c>
      <c r="N295" s="50"/>
      <c r="O295" s="49"/>
      <c r="P295" s="49"/>
      <c r="Q295" s="52">
        <v>50</v>
      </c>
      <c r="R295" s="52">
        <v>60</v>
      </c>
      <c r="S295" s="31" t="str">
        <f t="shared" si="125"/>
        <v>OK</v>
      </c>
      <c r="U295">
        <v>100</v>
      </c>
    </row>
    <row r="296" spans="1:21" ht="15.75" thickBot="1" x14ac:dyDescent="0.3">
      <c r="A296" s="38" t="s">
        <v>239</v>
      </c>
      <c r="B296" s="60">
        <f t="shared" si="119"/>
        <v>0</v>
      </c>
      <c r="C296" s="55"/>
      <c r="D296" s="49">
        <f t="shared" si="120"/>
        <v>0</v>
      </c>
      <c r="E296" s="49">
        <f>Parametrit!$B$4-2026</f>
        <v>-2</v>
      </c>
      <c r="F296" s="55"/>
      <c r="G296" s="55"/>
      <c r="H296" s="104" t="str">
        <f>IF('Investoinnit ennen 2024'!G296&gt;0,'Investoinnit ennen 2024'!G296,"")</f>
        <v/>
      </c>
      <c r="I296" s="57">
        <f t="shared" si="121"/>
        <v>0</v>
      </c>
      <c r="J296" s="49">
        <f t="shared" si="122"/>
        <v>0</v>
      </c>
      <c r="K296" s="49">
        <f t="shared" si="123"/>
        <v>0</v>
      </c>
      <c r="L296" s="49">
        <f t="shared" si="124"/>
        <v>0</v>
      </c>
      <c r="M296" s="50" cm="1">
        <f t="array" ref="M296">ROUND('Investoinnit ennen 2024'!K296*(Parametrit!$B$10/Parametrit!$B$7),_xlfn.IFS('2024'!U296=100,-2,'2024'!U296=10,-1))</f>
        <v>0</v>
      </c>
      <c r="N296" s="50"/>
      <c r="O296" s="49"/>
      <c r="P296" s="49"/>
      <c r="Q296" s="52">
        <v>50</v>
      </c>
      <c r="R296" s="52">
        <v>60</v>
      </c>
      <c r="S296" s="31" t="str">
        <f t="shared" si="125"/>
        <v>OK</v>
      </c>
      <c r="U296">
        <v>100</v>
      </c>
    </row>
    <row r="297" spans="1:21" ht="15.75" thickBot="1" x14ac:dyDescent="0.3">
      <c r="A297" s="38" t="s">
        <v>240</v>
      </c>
      <c r="B297" s="60">
        <f t="shared" si="119"/>
        <v>0</v>
      </c>
      <c r="C297" s="55"/>
      <c r="D297" s="49">
        <f t="shared" si="120"/>
        <v>0</v>
      </c>
      <c r="E297" s="49">
        <f>Parametrit!$B$4-2026</f>
        <v>-2</v>
      </c>
      <c r="F297" s="55"/>
      <c r="G297" s="55"/>
      <c r="H297" s="104" t="str">
        <f>IF('Investoinnit ennen 2024'!G297&gt;0,'Investoinnit ennen 2024'!G297,"")</f>
        <v/>
      </c>
      <c r="I297" s="57">
        <f t="shared" si="121"/>
        <v>0</v>
      </c>
      <c r="J297" s="49">
        <f t="shared" si="122"/>
        <v>0</v>
      </c>
      <c r="K297" s="49">
        <f t="shared" si="123"/>
        <v>0</v>
      </c>
      <c r="L297" s="49">
        <f t="shared" si="124"/>
        <v>0</v>
      </c>
      <c r="M297" s="50" cm="1">
        <f t="array" ref="M297">ROUND('Investoinnit ennen 2024'!K297*(Parametrit!$B$10/Parametrit!$B$7),_xlfn.IFS('2024'!U297=100,-2,'2024'!U297=10,-1))</f>
        <v>0</v>
      </c>
      <c r="N297" s="50"/>
      <c r="O297" s="49"/>
      <c r="P297" s="49"/>
      <c r="Q297" s="52">
        <v>50</v>
      </c>
      <c r="R297" s="52">
        <v>60</v>
      </c>
      <c r="S297" s="31" t="str">
        <f t="shared" si="125"/>
        <v>OK</v>
      </c>
      <c r="U297">
        <v>100</v>
      </c>
    </row>
    <row r="298" spans="1:21" ht="15.75" thickBot="1" x14ac:dyDescent="0.3">
      <c r="A298" s="38" t="s">
        <v>241</v>
      </c>
      <c r="B298" s="60">
        <f t="shared" si="119"/>
        <v>0</v>
      </c>
      <c r="C298" s="55"/>
      <c r="D298" s="49">
        <f t="shared" si="120"/>
        <v>0</v>
      </c>
      <c r="E298" s="49">
        <f>Parametrit!$B$4-2026</f>
        <v>-2</v>
      </c>
      <c r="F298" s="55"/>
      <c r="G298" s="55"/>
      <c r="H298" s="104" t="str">
        <f>IF('Investoinnit ennen 2024'!G298&gt;0,'Investoinnit ennen 2024'!G298,"")</f>
        <v/>
      </c>
      <c r="I298" s="57">
        <f t="shared" si="121"/>
        <v>0</v>
      </c>
      <c r="J298" s="49">
        <f t="shared" si="122"/>
        <v>0</v>
      </c>
      <c r="K298" s="49">
        <f t="shared" si="123"/>
        <v>0</v>
      </c>
      <c r="L298" s="49">
        <f t="shared" si="124"/>
        <v>0</v>
      </c>
      <c r="M298" s="50" cm="1">
        <f t="array" ref="M298">ROUND('Investoinnit ennen 2024'!K298*(Parametrit!$B$10/Parametrit!$B$7),_xlfn.IFS('2024'!U298=100,-2,'2024'!U298=10,-1))</f>
        <v>0</v>
      </c>
      <c r="N298" s="50"/>
      <c r="O298" s="49"/>
      <c r="P298" s="49"/>
      <c r="Q298" s="52">
        <v>50</v>
      </c>
      <c r="R298" s="52">
        <v>60</v>
      </c>
      <c r="S298" s="31" t="str">
        <f t="shared" si="125"/>
        <v>OK</v>
      </c>
      <c r="U298">
        <v>100</v>
      </c>
    </row>
    <row r="299" spans="1:21" ht="15.75" thickBot="1" x14ac:dyDescent="0.3">
      <c r="A299" s="39" t="s">
        <v>242</v>
      </c>
      <c r="B299" s="30"/>
      <c r="C299" s="101"/>
      <c r="D299" s="32"/>
      <c r="E299" s="32"/>
      <c r="F299" s="101"/>
      <c r="G299" s="101"/>
      <c r="H299" s="105"/>
      <c r="I299" s="32"/>
      <c r="J299" s="32"/>
      <c r="K299" s="32"/>
      <c r="L299" s="32"/>
      <c r="M299" s="19"/>
      <c r="N299" s="19"/>
      <c r="O299" s="22"/>
      <c r="P299" s="22"/>
      <c r="Q299" s="18"/>
      <c r="R299" s="18"/>
      <c r="S299"/>
    </row>
    <row r="300" spans="1:21" ht="15.75" thickBot="1" x14ac:dyDescent="0.3">
      <c r="A300" s="38" t="s">
        <v>243</v>
      </c>
      <c r="B300" s="60">
        <f t="shared" ref="B300:B307" si="126">F300-G300</f>
        <v>0</v>
      </c>
      <c r="C300" s="55"/>
      <c r="D300" s="49">
        <f t="shared" ref="D300:D307" si="127">B300*C300/100</f>
        <v>0</v>
      </c>
      <c r="E300" s="49">
        <f>Parametrit!$B$4-2026</f>
        <v>-2</v>
      </c>
      <c r="F300" s="55"/>
      <c r="G300" s="55"/>
      <c r="H300" s="104" t="str">
        <f>IF('Investoinnit ennen 2024'!G300&gt;0,'Investoinnit ennen 2024'!G300,"")</f>
        <v/>
      </c>
      <c r="I300" s="57">
        <f t="shared" ref="I300:I307" si="128">IF(N300="",(D300*(M300+O300))/1000,(D300*(N300+P300))/1000)</f>
        <v>0</v>
      </c>
      <c r="J300" s="49">
        <f t="shared" ref="J300:J307" si="129">IF(D300=0,0,I300*(1-E300/H300))</f>
        <v>0</v>
      </c>
      <c r="K300" s="49">
        <f t="shared" ref="K300:K307" si="130">IF(I300=0,0,I300/H300)</f>
        <v>0</v>
      </c>
      <c r="L300" s="49">
        <f t="shared" ref="L300:L307" si="131">IF(N300="",(F300*(C300/100)*(M300+O300))/1000,(F300*(C300/100)*(N300+P300)/1000))</f>
        <v>0</v>
      </c>
      <c r="M300" s="50" cm="1">
        <f t="array" ref="M300">ROUND('Investoinnit ennen 2024'!K300*(Parametrit!$B$10/Parametrit!$B$7),_xlfn.IFS('2024'!U300=100,-2,'2024'!U300=10,-1))</f>
        <v>0</v>
      </c>
      <c r="N300" s="50"/>
      <c r="O300" s="49"/>
      <c r="P300" s="49"/>
      <c r="Q300" s="52">
        <v>50</v>
      </c>
      <c r="R300" s="52">
        <v>60</v>
      </c>
      <c r="S300" s="31" t="str">
        <f t="shared" ref="S300:S307" si="132">IF(AND(B300&gt;0,C300=""),"Ilmoita tuella rahoitettu osuus",IF(C300&gt;100,"Tuella rahoitettu osuus ei voi olla yli 100",IF(AND(B300&gt;0,H300=""),"Pitoaika puuttuu",IF(E300&gt;H300,"Keski-ikä ei voi olla suurempi kuin pitoaika",IF(AND(B300&gt;0,E300=""),"Keski-ikä puuttuu",IF(AND(B300&gt;0,OR(H300&lt;Q300,H300&gt;R300)),"Syötetty pitoaika ei ole pitoaikavälin sisällä","OK"))))))</f>
        <v>OK</v>
      </c>
      <c r="U300">
        <v>100</v>
      </c>
    </row>
    <row r="301" spans="1:21" ht="15.75" thickBot="1" x14ac:dyDescent="0.3">
      <c r="A301" s="38" t="s">
        <v>244</v>
      </c>
      <c r="B301" s="60">
        <f t="shared" si="126"/>
        <v>0</v>
      </c>
      <c r="C301" s="55"/>
      <c r="D301" s="49">
        <f t="shared" si="127"/>
        <v>0</v>
      </c>
      <c r="E301" s="49">
        <f>Parametrit!$B$4-2026</f>
        <v>-2</v>
      </c>
      <c r="F301" s="55"/>
      <c r="G301" s="55"/>
      <c r="H301" s="104" t="str">
        <f>IF('Investoinnit ennen 2024'!G301&gt;0,'Investoinnit ennen 2024'!G301,"")</f>
        <v/>
      </c>
      <c r="I301" s="57">
        <f t="shared" si="128"/>
        <v>0</v>
      </c>
      <c r="J301" s="49">
        <f t="shared" si="129"/>
        <v>0</v>
      </c>
      <c r="K301" s="49">
        <f t="shared" si="130"/>
        <v>0</v>
      </c>
      <c r="L301" s="49">
        <f t="shared" si="131"/>
        <v>0</v>
      </c>
      <c r="M301" s="50" cm="1">
        <f t="array" ref="M301">ROUND('Investoinnit ennen 2024'!K301*(Parametrit!$B$10/Parametrit!$B$7),_xlfn.IFS('2024'!U301=100,-2,'2024'!U301=10,-1))</f>
        <v>0</v>
      </c>
      <c r="N301" s="50"/>
      <c r="O301" s="49"/>
      <c r="P301" s="49"/>
      <c r="Q301" s="52">
        <v>50</v>
      </c>
      <c r="R301" s="52">
        <v>60</v>
      </c>
      <c r="S301" s="31" t="str">
        <f t="shared" si="132"/>
        <v>OK</v>
      </c>
      <c r="U301">
        <v>100</v>
      </c>
    </row>
    <row r="302" spans="1:21" ht="15.75" thickBot="1" x14ac:dyDescent="0.3">
      <c r="A302" s="38" t="s">
        <v>245</v>
      </c>
      <c r="B302" s="60">
        <f t="shared" si="126"/>
        <v>0</v>
      </c>
      <c r="C302" s="55"/>
      <c r="D302" s="49">
        <f t="shared" si="127"/>
        <v>0</v>
      </c>
      <c r="E302" s="49">
        <f>Parametrit!$B$4-2026</f>
        <v>-2</v>
      </c>
      <c r="F302" s="55"/>
      <c r="G302" s="55"/>
      <c r="H302" s="104" t="str">
        <f>IF('Investoinnit ennen 2024'!G302&gt;0,'Investoinnit ennen 2024'!G302,"")</f>
        <v/>
      </c>
      <c r="I302" s="57">
        <f t="shared" si="128"/>
        <v>0</v>
      </c>
      <c r="J302" s="49">
        <f t="shared" si="129"/>
        <v>0</v>
      </c>
      <c r="K302" s="49">
        <f t="shared" si="130"/>
        <v>0</v>
      </c>
      <c r="L302" s="49">
        <f t="shared" si="131"/>
        <v>0</v>
      </c>
      <c r="M302" s="50" cm="1">
        <f t="array" ref="M302">ROUND('Investoinnit ennen 2024'!K302*(Parametrit!$B$10/Parametrit!$B$7),_xlfn.IFS('2024'!U302=100,-2,'2024'!U302=10,-1))</f>
        <v>0</v>
      </c>
      <c r="N302" s="50"/>
      <c r="O302" s="49"/>
      <c r="P302" s="49"/>
      <c r="Q302" s="52">
        <v>50</v>
      </c>
      <c r="R302" s="52">
        <v>60</v>
      </c>
      <c r="S302" s="31" t="str">
        <f t="shared" si="132"/>
        <v>OK</v>
      </c>
      <c r="U302">
        <v>100</v>
      </c>
    </row>
    <row r="303" spans="1:21" ht="15.75" thickBot="1" x14ac:dyDescent="0.3">
      <c r="A303" s="38" t="s">
        <v>246</v>
      </c>
      <c r="B303" s="60">
        <f t="shared" si="126"/>
        <v>0</v>
      </c>
      <c r="C303" s="55"/>
      <c r="D303" s="49">
        <f t="shared" si="127"/>
        <v>0</v>
      </c>
      <c r="E303" s="49">
        <f>Parametrit!$B$4-2026</f>
        <v>-2</v>
      </c>
      <c r="F303" s="55"/>
      <c r="G303" s="55"/>
      <c r="H303" s="104" t="str">
        <f>IF('Investoinnit ennen 2024'!G303&gt;0,'Investoinnit ennen 2024'!G303,"")</f>
        <v/>
      </c>
      <c r="I303" s="57">
        <f t="shared" si="128"/>
        <v>0</v>
      </c>
      <c r="J303" s="49">
        <f t="shared" si="129"/>
        <v>0</v>
      </c>
      <c r="K303" s="49">
        <f t="shared" si="130"/>
        <v>0</v>
      </c>
      <c r="L303" s="49">
        <f t="shared" si="131"/>
        <v>0</v>
      </c>
      <c r="M303" s="50" cm="1">
        <f t="array" ref="M303">ROUND('Investoinnit ennen 2024'!K303*(Parametrit!$B$10/Parametrit!$B$7),_xlfn.IFS('2024'!U303=100,-2,'2024'!U303=10,-1))</f>
        <v>0</v>
      </c>
      <c r="N303" s="50"/>
      <c r="O303" s="49"/>
      <c r="P303" s="49"/>
      <c r="Q303" s="52">
        <v>50</v>
      </c>
      <c r="R303" s="52">
        <v>60</v>
      </c>
      <c r="S303" s="31" t="str">
        <f t="shared" si="132"/>
        <v>OK</v>
      </c>
      <c r="U303">
        <v>100</v>
      </c>
    </row>
    <row r="304" spans="1:21" ht="15.75" thickBot="1" x14ac:dyDescent="0.3">
      <c r="A304" s="38" t="s">
        <v>238</v>
      </c>
      <c r="B304" s="60">
        <f t="shared" si="126"/>
        <v>0</v>
      </c>
      <c r="C304" s="55"/>
      <c r="D304" s="49">
        <f t="shared" si="127"/>
        <v>0</v>
      </c>
      <c r="E304" s="49">
        <f>Parametrit!$B$4-2026</f>
        <v>-2</v>
      </c>
      <c r="F304" s="55"/>
      <c r="G304" s="55"/>
      <c r="H304" s="104" t="str">
        <f>IF('Investoinnit ennen 2024'!G304&gt;0,'Investoinnit ennen 2024'!G304,"")</f>
        <v/>
      </c>
      <c r="I304" s="57">
        <f t="shared" si="128"/>
        <v>0</v>
      </c>
      <c r="J304" s="49">
        <f t="shared" si="129"/>
        <v>0</v>
      </c>
      <c r="K304" s="49">
        <f t="shared" si="130"/>
        <v>0</v>
      </c>
      <c r="L304" s="49">
        <f t="shared" si="131"/>
        <v>0</v>
      </c>
      <c r="M304" s="50" cm="1">
        <f t="array" ref="M304">ROUND('Investoinnit ennen 2024'!K304*(Parametrit!$B$10/Parametrit!$B$7),_xlfn.IFS('2024'!U304=100,-2,'2024'!U304=10,-1))</f>
        <v>0</v>
      </c>
      <c r="N304" s="50"/>
      <c r="O304" s="49"/>
      <c r="P304" s="49"/>
      <c r="Q304" s="52">
        <v>50</v>
      </c>
      <c r="R304" s="52">
        <v>60</v>
      </c>
      <c r="S304" s="31" t="str">
        <f t="shared" si="132"/>
        <v>OK</v>
      </c>
      <c r="U304">
        <v>100</v>
      </c>
    </row>
    <row r="305" spans="1:21" ht="15.75" thickBot="1" x14ac:dyDescent="0.3">
      <c r="A305" s="38" t="s">
        <v>239</v>
      </c>
      <c r="B305" s="60">
        <f t="shared" si="126"/>
        <v>0</v>
      </c>
      <c r="C305" s="55"/>
      <c r="D305" s="49">
        <f t="shared" si="127"/>
        <v>0</v>
      </c>
      <c r="E305" s="49">
        <f>Parametrit!$B$4-2026</f>
        <v>-2</v>
      </c>
      <c r="F305" s="55"/>
      <c r="G305" s="55"/>
      <c r="H305" s="104" t="str">
        <f>IF('Investoinnit ennen 2024'!G305&gt;0,'Investoinnit ennen 2024'!G305,"")</f>
        <v/>
      </c>
      <c r="I305" s="57">
        <f t="shared" si="128"/>
        <v>0</v>
      </c>
      <c r="J305" s="49">
        <f t="shared" si="129"/>
        <v>0</v>
      </c>
      <c r="K305" s="49">
        <f t="shared" si="130"/>
        <v>0</v>
      </c>
      <c r="L305" s="49">
        <f t="shared" si="131"/>
        <v>0</v>
      </c>
      <c r="M305" s="50" cm="1">
        <f t="array" ref="M305">ROUND('Investoinnit ennen 2024'!K305*(Parametrit!$B$10/Parametrit!$B$7),_xlfn.IFS('2024'!U305=100,-2,'2024'!U305=10,-1))</f>
        <v>0</v>
      </c>
      <c r="N305" s="50"/>
      <c r="O305" s="49"/>
      <c r="P305" s="49"/>
      <c r="Q305" s="52">
        <v>50</v>
      </c>
      <c r="R305" s="52">
        <v>60</v>
      </c>
      <c r="S305" s="31" t="str">
        <f t="shared" si="132"/>
        <v>OK</v>
      </c>
      <c r="U305">
        <v>100</v>
      </c>
    </row>
    <row r="306" spans="1:21" ht="15.75" thickBot="1" x14ac:dyDescent="0.3">
      <c r="A306" s="38" t="s">
        <v>240</v>
      </c>
      <c r="B306" s="60">
        <f t="shared" si="126"/>
        <v>0</v>
      </c>
      <c r="C306" s="55"/>
      <c r="D306" s="49">
        <f t="shared" si="127"/>
        <v>0</v>
      </c>
      <c r="E306" s="49">
        <f>Parametrit!$B$4-2026</f>
        <v>-2</v>
      </c>
      <c r="F306" s="55"/>
      <c r="G306" s="55"/>
      <c r="H306" s="104" t="str">
        <f>IF('Investoinnit ennen 2024'!G306&gt;0,'Investoinnit ennen 2024'!G306,"")</f>
        <v/>
      </c>
      <c r="I306" s="57">
        <f t="shared" si="128"/>
        <v>0</v>
      </c>
      <c r="J306" s="49">
        <f t="shared" si="129"/>
        <v>0</v>
      </c>
      <c r="K306" s="49">
        <f t="shared" si="130"/>
        <v>0</v>
      </c>
      <c r="L306" s="49">
        <f t="shared" si="131"/>
        <v>0</v>
      </c>
      <c r="M306" s="50" cm="1">
        <f t="array" ref="M306">ROUND('Investoinnit ennen 2024'!K306*(Parametrit!$B$10/Parametrit!$B$7),_xlfn.IFS('2024'!U306=100,-2,'2024'!U306=10,-1))</f>
        <v>0</v>
      </c>
      <c r="N306" s="50"/>
      <c r="O306" s="49"/>
      <c r="P306" s="49"/>
      <c r="Q306" s="52">
        <v>50</v>
      </c>
      <c r="R306" s="52">
        <v>60</v>
      </c>
      <c r="S306" s="31" t="str">
        <f t="shared" si="132"/>
        <v>OK</v>
      </c>
      <c r="U306">
        <v>100</v>
      </c>
    </row>
    <row r="307" spans="1:21" ht="15.75" thickBot="1" x14ac:dyDescent="0.3">
      <c r="A307" s="38" t="s">
        <v>241</v>
      </c>
      <c r="B307" s="60">
        <f t="shared" si="126"/>
        <v>0</v>
      </c>
      <c r="C307" s="55"/>
      <c r="D307" s="49">
        <f t="shared" si="127"/>
        <v>0</v>
      </c>
      <c r="E307" s="49">
        <f>Parametrit!$B$4-2026</f>
        <v>-2</v>
      </c>
      <c r="F307" s="55"/>
      <c r="G307" s="55"/>
      <c r="H307" s="104" t="str">
        <f>IF('Investoinnit ennen 2024'!G307&gt;0,'Investoinnit ennen 2024'!G307,"")</f>
        <v/>
      </c>
      <c r="I307" s="57">
        <f t="shared" si="128"/>
        <v>0</v>
      </c>
      <c r="J307" s="49">
        <f t="shared" si="129"/>
        <v>0</v>
      </c>
      <c r="K307" s="49">
        <f t="shared" si="130"/>
        <v>0</v>
      </c>
      <c r="L307" s="49">
        <f t="shared" si="131"/>
        <v>0</v>
      </c>
      <c r="M307" s="50" cm="1">
        <f t="array" ref="M307">ROUND('Investoinnit ennen 2024'!K307*(Parametrit!$B$10/Parametrit!$B$7),_xlfn.IFS('2024'!U307=100,-2,'2024'!U307=10,-1))</f>
        <v>0</v>
      </c>
      <c r="N307" s="50"/>
      <c r="O307" s="49"/>
      <c r="P307" s="49"/>
      <c r="Q307" s="52">
        <v>50</v>
      </c>
      <c r="R307" s="52">
        <v>60</v>
      </c>
      <c r="S307" s="31" t="str">
        <f t="shared" si="132"/>
        <v>OK</v>
      </c>
      <c r="U307">
        <v>100</v>
      </c>
    </row>
    <row r="308" spans="1:21" ht="15.75" thickBot="1" x14ac:dyDescent="0.3">
      <c r="A308" s="39" t="s">
        <v>247</v>
      </c>
      <c r="B308" s="30"/>
      <c r="C308" s="101"/>
      <c r="D308" s="32"/>
      <c r="E308" s="32"/>
      <c r="F308" s="101"/>
      <c r="G308" s="101"/>
      <c r="H308" s="105"/>
      <c r="I308" s="32"/>
      <c r="J308" s="32"/>
      <c r="K308" s="32"/>
      <c r="L308" s="32"/>
      <c r="M308" s="19"/>
      <c r="N308" s="19"/>
      <c r="O308" s="22"/>
      <c r="P308" s="22"/>
      <c r="Q308" s="18"/>
      <c r="R308" s="18"/>
      <c r="S308"/>
    </row>
    <row r="309" spans="1:21" ht="15.75" thickBot="1" x14ac:dyDescent="0.3">
      <c r="A309" s="38" t="s">
        <v>248</v>
      </c>
      <c r="B309" s="60">
        <f t="shared" ref="B309:B316" si="133">F309-G309</f>
        <v>0</v>
      </c>
      <c r="C309" s="55"/>
      <c r="D309" s="49">
        <f t="shared" ref="D309:D316" si="134">B309*C309/100</f>
        <v>0</v>
      </c>
      <c r="E309" s="49">
        <f>Parametrit!$B$4-2026</f>
        <v>-2</v>
      </c>
      <c r="F309" s="55"/>
      <c r="G309" s="55"/>
      <c r="H309" s="104" t="str">
        <f>IF('Investoinnit ennen 2024'!G309&gt;0,'Investoinnit ennen 2024'!G309,"")</f>
        <v/>
      </c>
      <c r="I309" s="57">
        <f t="shared" ref="I309:I316" si="135">IF(N309="",(D309*(M309+O309))/1000,(D309*(N309+P309))/1000)</f>
        <v>0</v>
      </c>
      <c r="J309" s="49">
        <f t="shared" ref="J309:J316" si="136">IF(D309=0,0,I309*(1-E309/H309))</f>
        <v>0</v>
      </c>
      <c r="K309" s="49">
        <f t="shared" ref="K309:K316" si="137">IF(I309=0,0,I309/H309)</f>
        <v>0</v>
      </c>
      <c r="L309" s="49">
        <f t="shared" ref="L309:L316" si="138">IF(N309="",(F309*(C309/100)*(M309+O309))/1000,(F309*(C309/100)*(N309+P309)/1000))</f>
        <v>0</v>
      </c>
      <c r="M309" s="50" cm="1">
        <f t="array" ref="M309">ROUND('Investoinnit ennen 2024'!K309*(Parametrit!$B$10/Parametrit!$B$7),_xlfn.IFS('2024'!U309=100,-2,'2024'!U309=10,-1))</f>
        <v>0</v>
      </c>
      <c r="N309" s="50"/>
      <c r="O309" s="49"/>
      <c r="P309" s="49"/>
      <c r="Q309" s="52">
        <v>50</v>
      </c>
      <c r="R309" s="52">
        <v>60</v>
      </c>
      <c r="S309" s="31" t="str">
        <f t="shared" ref="S309:S316" si="139">IF(AND(B309&gt;0,C309=""),"Ilmoita tuella rahoitettu osuus",IF(C309&gt;100,"Tuella rahoitettu osuus ei voi olla yli 100",IF(AND(B309&gt;0,H309=""),"Pitoaika puuttuu",IF(E309&gt;H309,"Keski-ikä ei voi olla suurempi kuin pitoaika",IF(AND(B309&gt;0,E309=""),"Keski-ikä puuttuu",IF(AND(B309&gt;0,OR(H309&lt;Q309,H309&gt;R309)),"Syötetty pitoaika ei ole pitoaikavälin sisällä","OK"))))))</f>
        <v>OK</v>
      </c>
      <c r="U309">
        <v>100</v>
      </c>
    </row>
    <row r="310" spans="1:21" ht="15.75" thickBot="1" x14ac:dyDescent="0.3">
      <c r="A310" s="38" t="s">
        <v>249</v>
      </c>
      <c r="B310" s="60">
        <f t="shared" si="133"/>
        <v>0</v>
      </c>
      <c r="C310" s="55"/>
      <c r="D310" s="49">
        <f t="shared" si="134"/>
        <v>0</v>
      </c>
      <c r="E310" s="49">
        <f>Parametrit!$B$4-2026</f>
        <v>-2</v>
      </c>
      <c r="F310" s="55"/>
      <c r="G310" s="55"/>
      <c r="H310" s="104" t="str">
        <f>IF('Investoinnit ennen 2024'!G310&gt;0,'Investoinnit ennen 2024'!G310,"")</f>
        <v/>
      </c>
      <c r="I310" s="57">
        <f t="shared" si="135"/>
        <v>0</v>
      </c>
      <c r="J310" s="49">
        <f t="shared" si="136"/>
        <v>0</v>
      </c>
      <c r="K310" s="49">
        <f t="shared" si="137"/>
        <v>0</v>
      </c>
      <c r="L310" s="49">
        <f t="shared" si="138"/>
        <v>0</v>
      </c>
      <c r="M310" s="50" cm="1">
        <f t="array" ref="M310">ROUND('Investoinnit ennen 2024'!K310*(Parametrit!$B$10/Parametrit!$B$7),_xlfn.IFS('2024'!U310=100,-2,'2024'!U310=10,-1))</f>
        <v>0</v>
      </c>
      <c r="N310" s="50"/>
      <c r="O310" s="49"/>
      <c r="P310" s="49"/>
      <c r="Q310" s="52">
        <v>50</v>
      </c>
      <c r="R310" s="52">
        <v>60</v>
      </c>
      <c r="S310" s="31" t="str">
        <f t="shared" si="139"/>
        <v>OK</v>
      </c>
      <c r="U310">
        <v>100</v>
      </c>
    </row>
    <row r="311" spans="1:21" ht="15.75" thickBot="1" x14ac:dyDescent="0.3">
      <c r="A311" s="38" t="s">
        <v>250</v>
      </c>
      <c r="B311" s="60">
        <f t="shared" si="133"/>
        <v>0</v>
      </c>
      <c r="C311" s="55"/>
      <c r="D311" s="49">
        <f t="shared" si="134"/>
        <v>0</v>
      </c>
      <c r="E311" s="49">
        <f>Parametrit!$B$4-2026</f>
        <v>-2</v>
      </c>
      <c r="F311" s="55"/>
      <c r="G311" s="55"/>
      <c r="H311" s="104" t="str">
        <f>IF('Investoinnit ennen 2024'!G311&gt;0,'Investoinnit ennen 2024'!G311,"")</f>
        <v/>
      </c>
      <c r="I311" s="57">
        <f t="shared" si="135"/>
        <v>0</v>
      </c>
      <c r="J311" s="49">
        <f t="shared" si="136"/>
        <v>0</v>
      </c>
      <c r="K311" s="49">
        <f t="shared" si="137"/>
        <v>0</v>
      </c>
      <c r="L311" s="49">
        <f t="shared" si="138"/>
        <v>0</v>
      </c>
      <c r="M311" s="50" cm="1">
        <f t="array" ref="M311">ROUND('Investoinnit ennen 2024'!K311*(Parametrit!$B$10/Parametrit!$B$7),_xlfn.IFS('2024'!U311=100,-2,'2024'!U311=10,-1))</f>
        <v>0</v>
      </c>
      <c r="N311" s="50"/>
      <c r="O311" s="49"/>
      <c r="P311" s="49"/>
      <c r="Q311" s="52">
        <v>50</v>
      </c>
      <c r="R311" s="52">
        <v>60</v>
      </c>
      <c r="S311" s="31" t="str">
        <f t="shared" si="139"/>
        <v>OK</v>
      </c>
      <c r="U311">
        <v>100</v>
      </c>
    </row>
    <row r="312" spans="1:21" ht="15.75" thickBot="1" x14ac:dyDescent="0.3">
      <c r="A312" s="38" t="s">
        <v>251</v>
      </c>
      <c r="B312" s="60">
        <f t="shared" si="133"/>
        <v>0</v>
      </c>
      <c r="C312" s="55"/>
      <c r="D312" s="49">
        <f t="shared" si="134"/>
        <v>0</v>
      </c>
      <c r="E312" s="49">
        <f>Parametrit!$B$4-2026</f>
        <v>-2</v>
      </c>
      <c r="F312" s="55"/>
      <c r="G312" s="55"/>
      <c r="H312" s="104" t="str">
        <f>IF('Investoinnit ennen 2024'!G312&gt;0,'Investoinnit ennen 2024'!G312,"")</f>
        <v/>
      </c>
      <c r="I312" s="57">
        <f t="shared" si="135"/>
        <v>0</v>
      </c>
      <c r="J312" s="49">
        <f t="shared" si="136"/>
        <v>0</v>
      </c>
      <c r="K312" s="49">
        <f t="shared" si="137"/>
        <v>0</v>
      </c>
      <c r="L312" s="49">
        <f t="shared" si="138"/>
        <v>0</v>
      </c>
      <c r="M312" s="50" cm="1">
        <f t="array" ref="M312">ROUND('Investoinnit ennen 2024'!K312*(Parametrit!$B$10/Parametrit!$B$7),_xlfn.IFS('2024'!U312=100,-2,'2024'!U312=10,-1))</f>
        <v>0</v>
      </c>
      <c r="N312" s="50"/>
      <c r="O312" s="49"/>
      <c r="P312" s="49"/>
      <c r="Q312" s="52">
        <v>50</v>
      </c>
      <c r="R312" s="52">
        <v>60</v>
      </c>
      <c r="S312" s="31" t="str">
        <f t="shared" si="139"/>
        <v>OK</v>
      </c>
      <c r="U312">
        <v>100</v>
      </c>
    </row>
    <row r="313" spans="1:21" ht="15.75" thickBot="1" x14ac:dyDescent="0.3">
      <c r="A313" s="38" t="s">
        <v>238</v>
      </c>
      <c r="B313" s="60">
        <f t="shared" si="133"/>
        <v>0</v>
      </c>
      <c r="C313" s="55"/>
      <c r="D313" s="49">
        <f t="shared" si="134"/>
        <v>0</v>
      </c>
      <c r="E313" s="49">
        <f>Parametrit!$B$4-2026</f>
        <v>-2</v>
      </c>
      <c r="F313" s="55"/>
      <c r="G313" s="55"/>
      <c r="H313" s="104" t="str">
        <f>IF('Investoinnit ennen 2024'!G313&gt;0,'Investoinnit ennen 2024'!G313,"")</f>
        <v/>
      </c>
      <c r="I313" s="57">
        <f t="shared" si="135"/>
        <v>0</v>
      </c>
      <c r="J313" s="49">
        <f t="shared" si="136"/>
        <v>0</v>
      </c>
      <c r="K313" s="49">
        <f t="shared" si="137"/>
        <v>0</v>
      </c>
      <c r="L313" s="49">
        <f t="shared" si="138"/>
        <v>0</v>
      </c>
      <c r="M313" s="50" cm="1">
        <f t="array" ref="M313">ROUND('Investoinnit ennen 2024'!K313*(Parametrit!$B$10/Parametrit!$B$7),_xlfn.IFS('2024'!U313=100,-2,'2024'!U313=10,-1))</f>
        <v>0</v>
      </c>
      <c r="N313" s="50"/>
      <c r="O313" s="49"/>
      <c r="P313" s="49"/>
      <c r="Q313" s="52">
        <v>50</v>
      </c>
      <c r="R313" s="52">
        <v>60</v>
      </c>
      <c r="S313" s="31" t="str">
        <f t="shared" si="139"/>
        <v>OK</v>
      </c>
      <c r="U313">
        <v>100</v>
      </c>
    </row>
    <row r="314" spans="1:21" ht="15.75" thickBot="1" x14ac:dyDescent="0.3">
      <c r="A314" s="38" t="s">
        <v>239</v>
      </c>
      <c r="B314" s="60">
        <f t="shared" si="133"/>
        <v>0</v>
      </c>
      <c r="C314" s="55"/>
      <c r="D314" s="49">
        <f t="shared" si="134"/>
        <v>0</v>
      </c>
      <c r="E314" s="49">
        <f>Parametrit!$B$4-2026</f>
        <v>-2</v>
      </c>
      <c r="F314" s="55"/>
      <c r="G314" s="55"/>
      <c r="H314" s="104" t="str">
        <f>IF('Investoinnit ennen 2024'!G314&gt;0,'Investoinnit ennen 2024'!G314,"")</f>
        <v/>
      </c>
      <c r="I314" s="57">
        <f t="shared" si="135"/>
        <v>0</v>
      </c>
      <c r="J314" s="49">
        <f t="shared" si="136"/>
        <v>0</v>
      </c>
      <c r="K314" s="49">
        <f t="shared" si="137"/>
        <v>0</v>
      </c>
      <c r="L314" s="49">
        <f t="shared" si="138"/>
        <v>0</v>
      </c>
      <c r="M314" s="50" cm="1">
        <f t="array" ref="M314">ROUND('Investoinnit ennen 2024'!K314*(Parametrit!$B$10/Parametrit!$B$7),_xlfn.IFS('2024'!U314=100,-2,'2024'!U314=10,-1))</f>
        <v>0</v>
      </c>
      <c r="N314" s="50"/>
      <c r="O314" s="49"/>
      <c r="P314" s="49"/>
      <c r="Q314" s="52">
        <v>50</v>
      </c>
      <c r="R314" s="52">
        <v>60</v>
      </c>
      <c r="S314" s="31" t="str">
        <f t="shared" si="139"/>
        <v>OK</v>
      </c>
      <c r="U314">
        <v>100</v>
      </c>
    </row>
    <row r="315" spans="1:21" ht="15.75" thickBot="1" x14ac:dyDescent="0.3">
      <c r="A315" s="38" t="s">
        <v>240</v>
      </c>
      <c r="B315" s="60">
        <f t="shared" si="133"/>
        <v>0</v>
      </c>
      <c r="C315" s="55"/>
      <c r="D315" s="49">
        <f t="shared" si="134"/>
        <v>0</v>
      </c>
      <c r="E315" s="49">
        <f>Parametrit!$B$4-2026</f>
        <v>-2</v>
      </c>
      <c r="F315" s="55"/>
      <c r="G315" s="55"/>
      <c r="H315" s="104" t="str">
        <f>IF('Investoinnit ennen 2024'!G315&gt;0,'Investoinnit ennen 2024'!G315,"")</f>
        <v/>
      </c>
      <c r="I315" s="57">
        <f t="shared" si="135"/>
        <v>0</v>
      </c>
      <c r="J315" s="49">
        <f t="shared" si="136"/>
        <v>0</v>
      </c>
      <c r="K315" s="49">
        <f t="shared" si="137"/>
        <v>0</v>
      </c>
      <c r="L315" s="49">
        <f t="shared" si="138"/>
        <v>0</v>
      </c>
      <c r="M315" s="50" cm="1">
        <f t="array" ref="M315">ROUND('Investoinnit ennen 2024'!K315*(Parametrit!$B$10/Parametrit!$B$7),_xlfn.IFS('2024'!U315=100,-2,'2024'!U315=10,-1))</f>
        <v>0</v>
      </c>
      <c r="N315" s="50"/>
      <c r="O315" s="49"/>
      <c r="P315" s="49"/>
      <c r="Q315" s="52">
        <v>50</v>
      </c>
      <c r="R315" s="52">
        <v>60</v>
      </c>
      <c r="S315" s="31" t="str">
        <f t="shared" si="139"/>
        <v>OK</v>
      </c>
      <c r="U315">
        <v>100</v>
      </c>
    </row>
    <row r="316" spans="1:21" ht="15.75" thickBot="1" x14ac:dyDescent="0.3">
      <c r="A316" s="38" t="s">
        <v>241</v>
      </c>
      <c r="B316" s="60">
        <f t="shared" si="133"/>
        <v>0</v>
      </c>
      <c r="C316" s="55"/>
      <c r="D316" s="49">
        <f t="shared" si="134"/>
        <v>0</v>
      </c>
      <c r="E316" s="49">
        <f>Parametrit!$B$4-2026</f>
        <v>-2</v>
      </c>
      <c r="F316" s="55"/>
      <c r="G316" s="55"/>
      <c r="H316" s="104" t="str">
        <f>IF('Investoinnit ennen 2024'!G316&gt;0,'Investoinnit ennen 2024'!G316,"")</f>
        <v/>
      </c>
      <c r="I316" s="57">
        <f t="shared" si="135"/>
        <v>0</v>
      </c>
      <c r="J316" s="49">
        <f t="shared" si="136"/>
        <v>0</v>
      </c>
      <c r="K316" s="49">
        <f t="shared" si="137"/>
        <v>0</v>
      </c>
      <c r="L316" s="49">
        <f t="shared" si="138"/>
        <v>0</v>
      </c>
      <c r="M316" s="50" cm="1">
        <f t="array" ref="M316">ROUND('Investoinnit ennen 2024'!K316*(Parametrit!$B$10/Parametrit!$B$7),_xlfn.IFS('2024'!U316=100,-2,'2024'!U316=10,-1))</f>
        <v>0</v>
      </c>
      <c r="N316" s="50"/>
      <c r="O316" s="49"/>
      <c r="P316" s="49"/>
      <c r="Q316" s="52">
        <v>50</v>
      </c>
      <c r="R316" s="52">
        <v>60</v>
      </c>
      <c r="S316" s="31" t="str">
        <f t="shared" si="139"/>
        <v>OK</v>
      </c>
      <c r="U316">
        <v>100</v>
      </c>
    </row>
    <row r="317" spans="1:21" ht="15.75" thickBot="1" x14ac:dyDescent="0.3">
      <c r="A317" s="6" t="s">
        <v>252</v>
      </c>
      <c r="B317" s="30"/>
      <c r="C317" s="101"/>
      <c r="D317" s="32"/>
      <c r="E317" s="32"/>
      <c r="F317" s="101"/>
      <c r="G317" s="101"/>
      <c r="H317" s="105"/>
      <c r="I317" s="32"/>
      <c r="J317" s="32"/>
      <c r="K317" s="32"/>
      <c r="L317" s="32"/>
      <c r="M317" s="24"/>
      <c r="N317" s="24"/>
      <c r="O317" s="22"/>
      <c r="P317" s="22"/>
      <c r="Q317" s="24"/>
      <c r="R317" s="24"/>
      <c r="S317"/>
    </row>
    <row r="318" spans="1:21" ht="15.75" thickBot="1" x14ac:dyDescent="0.3">
      <c r="A318" s="38" t="s">
        <v>253</v>
      </c>
      <c r="B318" s="60">
        <f t="shared" ref="B318:B323" si="140">F318-G318</f>
        <v>0</v>
      </c>
      <c r="C318" s="55"/>
      <c r="D318" s="49">
        <f t="shared" ref="D318:D323" si="141">B318*C318/100</f>
        <v>0</v>
      </c>
      <c r="E318" s="49">
        <f>Parametrit!$B$4-2026</f>
        <v>-2</v>
      </c>
      <c r="F318" s="55"/>
      <c r="G318" s="55"/>
      <c r="H318" s="104" t="str">
        <f>IF('Investoinnit ennen 2024'!G318&gt;0,'Investoinnit ennen 2024'!G318,"")</f>
        <v/>
      </c>
      <c r="I318" s="57">
        <f t="shared" ref="I318:I323" si="142">IF(N318="",(D318*(M318+O318))/1000,(D318*(N318+P318))/1000)</f>
        <v>0</v>
      </c>
      <c r="J318" s="49">
        <f t="shared" ref="J318:J323" si="143">IF(D318=0,0,I318*(1-E318/H318))</f>
        <v>0</v>
      </c>
      <c r="K318" s="49">
        <f t="shared" ref="K318:K323" si="144">IF(I318=0,0,I318/H318)</f>
        <v>0</v>
      </c>
      <c r="L318" s="49">
        <f t="shared" ref="L318:L323" si="145">IF(N318="",(F318*(C318/100)*(M318+O318))/1000,(F318*(C318/100)*(N318+P318)/1000))</f>
        <v>0</v>
      </c>
      <c r="M318" s="50" cm="1">
        <f t="array" ref="M318">ROUND('Investoinnit ennen 2024'!K318*(Parametrit!$B$10/Parametrit!$B$7),_xlfn.IFS('2024'!U318=100,-2,'2024'!U318=10,-1))</f>
        <v>0</v>
      </c>
      <c r="N318" s="50"/>
      <c r="O318" s="49"/>
      <c r="P318" s="49"/>
      <c r="Q318" s="52">
        <v>50</v>
      </c>
      <c r="R318" s="52">
        <v>60</v>
      </c>
      <c r="S318" s="31" t="str">
        <f t="shared" ref="S318:S323" si="146">IF(AND(B318&gt;0,C318=""),"Ilmoita tuella rahoitettu osuus",IF(C318&gt;100,"Tuella rahoitettu osuus ei voi olla yli 100",IF(AND(B318&gt;0,H318=""),"Pitoaika puuttuu",IF(E318&gt;H318,"Keski-ikä ei voi olla suurempi kuin pitoaika",IF(AND(B318&gt;0,E318=""),"Keski-ikä puuttuu",IF(AND(B318&gt;0,OR(H318&lt;Q318,H318&gt;R318)),"Syötetty pitoaika ei ole pitoaikavälin sisällä","OK"))))))</f>
        <v>OK</v>
      </c>
      <c r="U318">
        <v>100</v>
      </c>
    </row>
    <row r="319" spans="1:21" ht="15.75" thickBot="1" x14ac:dyDescent="0.3">
      <c r="A319" s="38" t="s">
        <v>254</v>
      </c>
      <c r="B319" s="60">
        <f t="shared" si="140"/>
        <v>0</v>
      </c>
      <c r="C319" s="55"/>
      <c r="D319" s="49">
        <f t="shared" si="141"/>
        <v>0</v>
      </c>
      <c r="E319" s="49">
        <f>Parametrit!$B$4-2026</f>
        <v>-2</v>
      </c>
      <c r="F319" s="55"/>
      <c r="G319" s="55"/>
      <c r="H319" s="104" t="str">
        <f>IF('Investoinnit ennen 2024'!G319&gt;0,'Investoinnit ennen 2024'!G319,"")</f>
        <v/>
      </c>
      <c r="I319" s="57">
        <f t="shared" si="142"/>
        <v>0</v>
      </c>
      <c r="J319" s="49">
        <f t="shared" si="143"/>
        <v>0</v>
      </c>
      <c r="K319" s="49">
        <f t="shared" si="144"/>
        <v>0</v>
      </c>
      <c r="L319" s="49">
        <f t="shared" si="145"/>
        <v>0</v>
      </c>
      <c r="M319" s="50" cm="1">
        <f t="array" ref="M319">ROUND('Investoinnit ennen 2024'!K319*(Parametrit!$B$10/Parametrit!$B$7),_xlfn.IFS('2024'!U319=100,-2,'2024'!U319=10,-1))</f>
        <v>0</v>
      </c>
      <c r="N319" s="50"/>
      <c r="O319" s="49"/>
      <c r="P319" s="49"/>
      <c r="Q319" s="52">
        <v>50</v>
      </c>
      <c r="R319" s="52">
        <v>60</v>
      </c>
      <c r="S319" s="31" t="str">
        <f t="shared" si="146"/>
        <v>OK</v>
      </c>
      <c r="U319">
        <v>100</v>
      </c>
    </row>
    <row r="320" spans="1:21" ht="15.75" thickBot="1" x14ac:dyDescent="0.3">
      <c r="A320" s="38" t="s">
        <v>255</v>
      </c>
      <c r="B320" s="60">
        <f t="shared" si="140"/>
        <v>0</v>
      </c>
      <c r="C320" s="55"/>
      <c r="D320" s="49">
        <f t="shared" si="141"/>
        <v>0</v>
      </c>
      <c r="E320" s="49">
        <f>Parametrit!$B$4-2026</f>
        <v>-2</v>
      </c>
      <c r="F320" s="55"/>
      <c r="G320" s="55"/>
      <c r="H320" s="104" t="str">
        <f>IF('Investoinnit ennen 2024'!G320&gt;0,'Investoinnit ennen 2024'!G320,"")</f>
        <v/>
      </c>
      <c r="I320" s="57">
        <f t="shared" si="142"/>
        <v>0</v>
      </c>
      <c r="J320" s="49">
        <f t="shared" si="143"/>
        <v>0</v>
      </c>
      <c r="K320" s="49">
        <f t="shared" si="144"/>
        <v>0</v>
      </c>
      <c r="L320" s="49">
        <f t="shared" si="145"/>
        <v>0</v>
      </c>
      <c r="M320" s="50" cm="1">
        <f t="array" ref="M320">ROUND('Investoinnit ennen 2024'!K320*(Parametrit!$B$10/Parametrit!$B$7),_xlfn.IFS('2024'!U320=100,-2,'2024'!U320=10,-1))</f>
        <v>0</v>
      </c>
      <c r="N320" s="50"/>
      <c r="O320" s="49"/>
      <c r="P320" s="49"/>
      <c r="Q320" s="52">
        <v>50</v>
      </c>
      <c r="R320" s="52">
        <v>60</v>
      </c>
      <c r="S320" s="31" t="str">
        <f t="shared" si="146"/>
        <v>OK</v>
      </c>
      <c r="U320">
        <v>100</v>
      </c>
    </row>
    <row r="321" spans="1:21" ht="15.75" thickBot="1" x14ac:dyDescent="0.3">
      <c r="A321" s="38" t="s">
        <v>256</v>
      </c>
      <c r="B321" s="60">
        <f t="shared" si="140"/>
        <v>0</v>
      </c>
      <c r="C321" s="55"/>
      <c r="D321" s="49">
        <f t="shared" si="141"/>
        <v>0</v>
      </c>
      <c r="E321" s="49">
        <f>Parametrit!$B$4-2026</f>
        <v>-2</v>
      </c>
      <c r="F321" s="55"/>
      <c r="G321" s="55"/>
      <c r="H321" s="104" t="str">
        <f>IF('Investoinnit ennen 2024'!G321&gt;0,'Investoinnit ennen 2024'!G321,"")</f>
        <v/>
      </c>
      <c r="I321" s="57">
        <f t="shared" si="142"/>
        <v>0</v>
      </c>
      <c r="J321" s="49">
        <f t="shared" si="143"/>
        <v>0</v>
      </c>
      <c r="K321" s="49">
        <f t="shared" si="144"/>
        <v>0</v>
      </c>
      <c r="L321" s="49">
        <f t="shared" si="145"/>
        <v>0</v>
      </c>
      <c r="M321" s="50" cm="1">
        <f t="array" ref="M321">ROUND('Investoinnit ennen 2024'!K321*(Parametrit!$B$10/Parametrit!$B$7),_xlfn.IFS('2024'!U321=100,-2,'2024'!U321=10,-1))</f>
        <v>0</v>
      </c>
      <c r="N321" s="50"/>
      <c r="O321" s="49"/>
      <c r="P321" s="49"/>
      <c r="Q321" s="52">
        <v>50</v>
      </c>
      <c r="R321" s="52">
        <v>60</v>
      </c>
      <c r="S321" s="31" t="str">
        <f t="shared" si="146"/>
        <v>OK</v>
      </c>
      <c r="U321">
        <v>100</v>
      </c>
    </row>
    <row r="322" spans="1:21" ht="15.75" thickBot="1" x14ac:dyDescent="0.3">
      <c r="A322" s="38" t="s">
        <v>257</v>
      </c>
      <c r="B322" s="60">
        <f t="shared" si="140"/>
        <v>0</v>
      </c>
      <c r="C322" s="55"/>
      <c r="D322" s="49">
        <f t="shared" si="141"/>
        <v>0</v>
      </c>
      <c r="E322" s="49">
        <f>Parametrit!$B$4-2026</f>
        <v>-2</v>
      </c>
      <c r="F322" s="55"/>
      <c r="G322" s="55"/>
      <c r="H322" s="104" t="str">
        <f>IF('Investoinnit ennen 2024'!G322&gt;0,'Investoinnit ennen 2024'!G322,"")</f>
        <v/>
      </c>
      <c r="I322" s="57">
        <f t="shared" si="142"/>
        <v>0</v>
      </c>
      <c r="J322" s="49">
        <f t="shared" si="143"/>
        <v>0</v>
      </c>
      <c r="K322" s="49">
        <f t="shared" si="144"/>
        <v>0</v>
      </c>
      <c r="L322" s="49">
        <f t="shared" si="145"/>
        <v>0</v>
      </c>
      <c r="M322" s="50" cm="1">
        <f t="array" ref="M322">ROUND('Investoinnit ennen 2024'!K322*(Parametrit!$B$10/Parametrit!$B$7),_xlfn.IFS('2024'!U322=100,-2,'2024'!U322=10,-1))</f>
        <v>0</v>
      </c>
      <c r="N322" s="50"/>
      <c r="O322" s="49"/>
      <c r="P322" s="49"/>
      <c r="Q322" s="52">
        <v>50</v>
      </c>
      <c r="R322" s="52">
        <v>60</v>
      </c>
      <c r="S322" s="31" t="str">
        <f t="shared" si="146"/>
        <v>OK</v>
      </c>
      <c r="U322">
        <v>100</v>
      </c>
    </row>
    <row r="323" spans="1:21" ht="15.75" thickBot="1" x14ac:dyDescent="0.3">
      <c r="A323" s="38" t="s">
        <v>258</v>
      </c>
      <c r="B323" s="60">
        <f t="shared" si="140"/>
        <v>0</v>
      </c>
      <c r="C323" s="55"/>
      <c r="D323" s="49">
        <f t="shared" si="141"/>
        <v>0</v>
      </c>
      <c r="E323" s="49">
        <f>Parametrit!$B$4-2026</f>
        <v>-2</v>
      </c>
      <c r="F323" s="55"/>
      <c r="G323" s="55"/>
      <c r="H323" s="104" t="str">
        <f>IF('Investoinnit ennen 2024'!G323&gt;0,'Investoinnit ennen 2024'!G323,"")</f>
        <v/>
      </c>
      <c r="I323" s="57">
        <f t="shared" si="142"/>
        <v>0</v>
      </c>
      <c r="J323" s="49">
        <f t="shared" si="143"/>
        <v>0</v>
      </c>
      <c r="K323" s="49">
        <f t="shared" si="144"/>
        <v>0</v>
      </c>
      <c r="L323" s="49">
        <f t="shared" si="145"/>
        <v>0</v>
      </c>
      <c r="M323" s="50" cm="1">
        <f t="array" ref="M323">ROUND('Investoinnit ennen 2024'!K323*(Parametrit!$B$10/Parametrit!$B$7),_xlfn.IFS('2024'!U323=100,-2,'2024'!U323=10,-1))</f>
        <v>0</v>
      </c>
      <c r="N323" s="50"/>
      <c r="O323" s="49"/>
      <c r="P323" s="49"/>
      <c r="Q323" s="52">
        <v>50</v>
      </c>
      <c r="R323" s="52">
        <v>60</v>
      </c>
      <c r="S323" s="31" t="str">
        <f t="shared" si="146"/>
        <v>OK</v>
      </c>
      <c r="U323">
        <v>100</v>
      </c>
    </row>
    <row r="324" spans="1:21" ht="15.75" thickBot="1" x14ac:dyDescent="0.3">
      <c r="A324" s="10" t="s">
        <v>259</v>
      </c>
      <c r="B324" s="30"/>
      <c r="C324" s="101"/>
      <c r="D324" s="32"/>
      <c r="E324" s="32"/>
      <c r="F324" s="101"/>
      <c r="G324" s="101"/>
      <c r="H324" s="105"/>
      <c r="I324" s="32"/>
      <c r="J324" s="32"/>
      <c r="K324" s="32"/>
      <c r="L324" s="32"/>
      <c r="M324" s="23"/>
      <c r="N324" s="23"/>
      <c r="O324" s="22"/>
      <c r="P324" s="22"/>
      <c r="Q324" s="23"/>
      <c r="R324" s="23"/>
      <c r="S324"/>
    </row>
    <row r="325" spans="1:21" ht="15.75" thickBot="1" x14ac:dyDescent="0.3">
      <c r="A325" s="38" t="s">
        <v>260</v>
      </c>
      <c r="B325" s="60">
        <f>F325-G325</f>
        <v>0</v>
      </c>
      <c r="C325" s="55"/>
      <c r="D325" s="49">
        <f>B325*C325/100</f>
        <v>0</v>
      </c>
      <c r="E325" s="49">
        <f>Parametrit!$B$4-2026</f>
        <v>-2</v>
      </c>
      <c r="F325" s="55"/>
      <c r="G325" s="55"/>
      <c r="H325" s="104" t="str">
        <f>IF('Investoinnit ennen 2024'!G325&gt;0,'Investoinnit ennen 2024'!G325,"")</f>
        <v/>
      </c>
      <c r="I325" s="57">
        <f>IF(N325="",(D325*(M325+O325))/1000,(D325*(N325+P325))/1000)</f>
        <v>0</v>
      </c>
      <c r="J325" s="49">
        <f>IF(D325=0,0,I325*(1-E325/H325))</f>
        <v>0</v>
      </c>
      <c r="K325" s="49">
        <f>IF(I325=0,0,I325/H325)</f>
        <v>0</v>
      </c>
      <c r="L325" s="49">
        <f>IF(N325="",(F325*(C325/100)*(M325+O325))/1000,(F325*(C325/100)*(N325+P325)/1000))</f>
        <v>0</v>
      </c>
      <c r="M325" s="50" cm="1">
        <f t="array" ref="M325">ROUND('Investoinnit ennen 2024'!K325*(Parametrit!$B$10/Parametrit!$B$7),_xlfn.IFS('2024'!U325=100,-2,'2024'!U325=10,-1))</f>
        <v>0</v>
      </c>
      <c r="N325" s="50"/>
      <c r="O325" s="49"/>
      <c r="P325" s="49"/>
      <c r="Q325" s="52">
        <v>40</v>
      </c>
      <c r="R325" s="52">
        <v>50</v>
      </c>
      <c r="S325" s="31" t="str">
        <f>IF(AND(B325&gt;0,C325=""),"Ilmoita tuella rahoitettu osuus",IF(C325&gt;100,"Tuella rahoitettu osuus ei voi olla yli 100",IF(AND(B325&gt;0,H325=""),"Pitoaika puuttuu",IF(E325&gt;H325,"Keski-ikä ei voi olla suurempi kuin pitoaika",IF(AND(B325&gt;0,E325=""),"Keski-ikä puuttuu",IF(AND(B325&gt;0,OR(H325&lt;Q325,H325&gt;R325)),"Syötetty pitoaika ei ole pitoaikavälin sisällä","OK"))))))</f>
        <v>OK</v>
      </c>
      <c r="U325">
        <v>100</v>
      </c>
    </row>
    <row r="326" spans="1:21" ht="15.75" thickBot="1" x14ac:dyDescent="0.3">
      <c r="A326" s="38" t="s">
        <v>261</v>
      </c>
      <c r="B326" s="60">
        <f>F326-G326</f>
        <v>0</v>
      </c>
      <c r="C326" s="55"/>
      <c r="D326" s="49">
        <f>B326*C326/100</f>
        <v>0</v>
      </c>
      <c r="E326" s="49">
        <f>Parametrit!$B$4-2026</f>
        <v>-2</v>
      </c>
      <c r="F326" s="55"/>
      <c r="G326" s="55"/>
      <c r="H326" s="104" t="str">
        <f>IF('Investoinnit ennen 2024'!G326&gt;0,'Investoinnit ennen 2024'!G326,"")</f>
        <v/>
      </c>
      <c r="I326" s="57">
        <f>IF(N326="",(D326*(M326+O326))/1000,(D326*(N326+P326))/1000)</f>
        <v>0</v>
      </c>
      <c r="J326" s="49">
        <f>IF(D326=0,0,I326*(1-E326/H326))</f>
        <v>0</v>
      </c>
      <c r="K326" s="49">
        <f>IF(I326=0,0,I326/H326)</f>
        <v>0</v>
      </c>
      <c r="L326" s="49">
        <f>IF(N326="",(F326*(C326/100)*(M326+O326))/1000,(F326*(C326/100)*(N326+P326)/1000))</f>
        <v>0</v>
      </c>
      <c r="M326" s="50" cm="1">
        <f t="array" ref="M326">ROUND('Investoinnit ennen 2024'!K326*(Parametrit!$B$10/Parametrit!$B$7),_xlfn.IFS('2024'!U326=100,-2,'2024'!U326=10,-1))</f>
        <v>0</v>
      </c>
      <c r="N326" s="50"/>
      <c r="O326" s="49"/>
      <c r="P326" s="49"/>
      <c r="Q326" s="52">
        <v>40</v>
      </c>
      <c r="R326" s="52">
        <v>50</v>
      </c>
      <c r="S326" s="31" t="str">
        <f>IF(AND(B326&gt;0,C326=""),"Ilmoita tuella rahoitettu osuus",IF(C326&gt;100,"Tuella rahoitettu osuus ei voi olla yli 100",IF(AND(B326&gt;0,H326=""),"Pitoaika puuttuu",IF(E326&gt;H326,"Keski-ikä ei voi olla suurempi kuin pitoaika",IF(AND(B326&gt;0,E326=""),"Keski-ikä puuttuu",IF(AND(B326&gt;0,OR(H326&lt;Q326,H326&gt;R326)),"Syötetty pitoaika ei ole pitoaikavälin sisällä","OK"))))))</f>
        <v>OK</v>
      </c>
      <c r="U326">
        <v>100</v>
      </c>
    </row>
    <row r="327" spans="1:21" ht="15.75" thickBot="1" x14ac:dyDescent="0.3">
      <c r="A327" s="38" t="s">
        <v>262</v>
      </c>
      <c r="B327" s="60">
        <f>F327-G327</f>
        <v>0</v>
      </c>
      <c r="C327" s="55"/>
      <c r="D327" s="49">
        <f>B327*C327/100</f>
        <v>0</v>
      </c>
      <c r="E327" s="49">
        <f>Parametrit!$B$4-2026</f>
        <v>-2</v>
      </c>
      <c r="F327" s="55"/>
      <c r="G327" s="55"/>
      <c r="H327" s="104" t="str">
        <f>IF('Investoinnit ennen 2024'!G327&gt;0,'Investoinnit ennen 2024'!G327,"")</f>
        <v/>
      </c>
      <c r="I327" s="57">
        <f>IF(N327="",(D327*(M327+O327))/1000,(D327*(N327+P327))/1000)</f>
        <v>0</v>
      </c>
      <c r="J327" s="49">
        <f>IF(D327=0,0,I327*(1-E327/H327))</f>
        <v>0</v>
      </c>
      <c r="K327" s="49">
        <f>IF(I327=0,0,I327/H327)</f>
        <v>0</v>
      </c>
      <c r="L327" s="49">
        <f>IF(N327="",(F327*(C327/100)*(M327+O327))/1000,(F327*(C327/100)*(N327+P327)/1000))</f>
        <v>0</v>
      </c>
      <c r="M327" s="50" cm="1">
        <f t="array" ref="M327">ROUND('Investoinnit ennen 2024'!K327*(Parametrit!$B$10/Parametrit!$B$7),_xlfn.IFS('2024'!U327=100,-2,'2024'!U327=10,-1))</f>
        <v>0</v>
      </c>
      <c r="N327" s="50"/>
      <c r="O327" s="49"/>
      <c r="P327" s="49"/>
      <c r="Q327" s="52">
        <v>40</v>
      </c>
      <c r="R327" s="52">
        <v>50</v>
      </c>
      <c r="S327" s="31" t="str">
        <f>IF(AND(B327&gt;0,C327=""),"Ilmoita tuella rahoitettu osuus",IF(C327&gt;100,"Tuella rahoitettu osuus ei voi olla yli 100",IF(AND(B327&gt;0,H327=""),"Pitoaika puuttuu",IF(E327&gt;H327,"Keski-ikä ei voi olla suurempi kuin pitoaika",IF(AND(B327&gt;0,E327=""),"Keski-ikä puuttuu",IF(AND(B327&gt;0,OR(H327&lt;Q327,H327&gt;R327)),"Syötetty pitoaika ei ole pitoaikavälin sisällä","OK"))))))</f>
        <v>OK</v>
      </c>
      <c r="U327">
        <v>100</v>
      </c>
    </row>
    <row r="328" spans="1:21" ht="15.75" thickBot="1" x14ac:dyDescent="0.3">
      <c r="A328" s="12" t="s">
        <v>263</v>
      </c>
      <c r="B328" s="30"/>
      <c r="C328" s="101"/>
      <c r="D328" s="32"/>
      <c r="E328" s="32"/>
      <c r="F328" s="101"/>
      <c r="G328" s="101"/>
      <c r="H328" s="105"/>
      <c r="I328" s="32"/>
      <c r="J328" s="32"/>
      <c r="K328" s="32"/>
      <c r="L328" s="32"/>
      <c r="M328" s="23"/>
      <c r="N328" s="23"/>
      <c r="O328" s="22"/>
      <c r="P328" s="22"/>
      <c r="Q328" s="23"/>
      <c r="R328" s="23"/>
      <c r="S328"/>
    </row>
    <row r="329" spans="1:21" ht="15.75" thickBot="1" x14ac:dyDescent="0.3">
      <c r="A329" s="38" t="s">
        <v>264</v>
      </c>
      <c r="B329" s="60">
        <f>F329-G329</f>
        <v>0</v>
      </c>
      <c r="C329" s="55"/>
      <c r="D329" s="49">
        <f>B329*C329/100</f>
        <v>0</v>
      </c>
      <c r="E329" s="56"/>
      <c r="F329" s="55"/>
      <c r="G329" s="55"/>
      <c r="H329" s="106"/>
      <c r="I329" s="57">
        <f>IF(N329="",(D329*(M329+O329))/1000,(D329*(N329+P329))/1000)</f>
        <v>0</v>
      </c>
      <c r="J329" s="49">
        <f>I329</f>
        <v>0</v>
      </c>
      <c r="K329" s="49">
        <v>0</v>
      </c>
      <c r="L329" s="49">
        <f>IF(N329="",(F329*(C329/100)*(M329+O329))/1000,(F329*(C329/100)*(N329+P329)/1000))</f>
        <v>0</v>
      </c>
      <c r="M329" s="50" cm="1">
        <f t="array" ref="M329">ROUND('Investoinnit ennen 2024'!K329*(Parametrit!$B$10/Parametrit!$B$7),_xlfn.IFS('2024'!U329=100,-2,'2024'!U329=10,-1))</f>
        <v>0</v>
      </c>
      <c r="N329" s="50"/>
      <c r="O329" s="49"/>
      <c r="P329" s="49"/>
      <c r="Q329" s="52"/>
      <c r="R329" s="52"/>
      <c r="S329" s="31" t="str">
        <f>IF(AND(B329&gt;0,C329=""),"Ilmoita tuella rahoitettu osuus",IF(C329&gt;100,"Tuella rahoitettu osuus ei voi olla yli 100","OK"))</f>
        <v>OK</v>
      </c>
      <c r="U329">
        <v>100</v>
      </c>
    </row>
    <row r="330" spans="1:21" ht="15.75" thickBot="1" x14ac:dyDescent="0.3">
      <c r="A330" s="38" t="s">
        <v>265</v>
      </c>
      <c r="B330" s="60">
        <f>F330-G330</f>
        <v>0</v>
      </c>
      <c r="C330" s="55"/>
      <c r="D330" s="49">
        <f>B330*C330/100</f>
        <v>0</v>
      </c>
      <c r="E330" s="56"/>
      <c r="F330" s="55"/>
      <c r="G330" s="55"/>
      <c r="H330" s="106"/>
      <c r="I330" s="57">
        <f>IF(N330="",(D330*(M330+O330))/1000,(D330*(N330+P330))/1000)</f>
        <v>0</v>
      </c>
      <c r="J330" s="49">
        <f>I330</f>
        <v>0</v>
      </c>
      <c r="K330" s="49">
        <v>0</v>
      </c>
      <c r="L330" s="49">
        <f>IF(N330="",(F330*(C330/100)*(M330+O330))/1000,(F330*(C330/100)*(N330+P330)/1000))</f>
        <v>0</v>
      </c>
      <c r="M330" s="50" cm="1">
        <f t="array" ref="M330">ROUND('Investoinnit ennen 2024'!K330*(Parametrit!$B$10/Parametrit!$B$7),_xlfn.IFS('2024'!U330=100,-2,'2024'!U330=10,-1))</f>
        <v>0</v>
      </c>
      <c r="N330" s="50"/>
      <c r="O330" s="49"/>
      <c r="P330" s="49"/>
      <c r="Q330" s="52"/>
      <c r="R330" s="52"/>
      <c r="S330" s="31" t="str">
        <f>IF(AND(B330&gt;0,C330=""),"Ilmoita tuella rahoitettu osuus",IF(C330&gt;100,"Tuella rahoitettu osuus ei voi olla yli 100","OK"))</f>
        <v>OK</v>
      </c>
      <c r="U330">
        <v>100</v>
      </c>
    </row>
    <row r="331" spans="1:21" ht="15.75" thickBot="1" x14ac:dyDescent="0.3">
      <c r="A331" s="38" t="s">
        <v>266</v>
      </c>
      <c r="B331" s="60">
        <f>F331-G331</f>
        <v>0</v>
      </c>
      <c r="C331" s="55"/>
      <c r="D331" s="49">
        <f>B331*C331/100</f>
        <v>0</v>
      </c>
      <c r="E331" s="56"/>
      <c r="F331" s="55"/>
      <c r="G331" s="55"/>
      <c r="H331" s="106"/>
      <c r="I331" s="57">
        <f>IF(N331="",(D331*(M331+O331))/1000,(D331*(N331+P331))/1000)</f>
        <v>0</v>
      </c>
      <c r="J331" s="49">
        <f>I331</f>
        <v>0</v>
      </c>
      <c r="K331" s="49">
        <v>0</v>
      </c>
      <c r="L331" s="49">
        <f>IF(N331="",(F331*(C331/100)*(M331+O331))/1000,(F331*(C331/100)*(N331+P331)/1000))</f>
        <v>0</v>
      </c>
      <c r="M331" s="50" cm="1">
        <f t="array" ref="M331">ROUND('Investoinnit ennen 2024'!K331*(Parametrit!$B$10/Parametrit!$B$7),_xlfn.IFS('2024'!U331=100,-2,'2024'!U331=10,-1))</f>
        <v>0</v>
      </c>
      <c r="N331" s="50"/>
      <c r="O331" s="49"/>
      <c r="P331" s="49"/>
      <c r="Q331" s="52"/>
      <c r="R331" s="52"/>
      <c r="S331" s="31" t="str">
        <f>IF(AND(B331&gt;0,C331=""),"Ilmoita tuella rahoitettu osuus",IF(C331&gt;100,"Tuella rahoitettu osuus ei voi olla yli 100","OK"))</f>
        <v>OK</v>
      </c>
      <c r="U331">
        <v>100</v>
      </c>
    </row>
    <row r="332" spans="1:21" ht="23.25" thickBot="1" x14ac:dyDescent="0.3">
      <c r="A332" s="38" t="s">
        <v>267</v>
      </c>
      <c r="B332" s="60">
        <f>F332-G332</f>
        <v>0</v>
      </c>
      <c r="C332" s="55"/>
      <c r="D332" s="49">
        <f>B332*C332/100</f>
        <v>0</v>
      </c>
      <c r="E332" s="56"/>
      <c r="F332" s="55"/>
      <c r="G332" s="55"/>
      <c r="H332" s="106"/>
      <c r="I332" s="57">
        <f>IF(N332="",(D332*(M332+O332))/1000,(D332*(N332+P332))/1000)</f>
        <v>0</v>
      </c>
      <c r="J332" s="49">
        <f>I332</f>
        <v>0</v>
      </c>
      <c r="K332" s="49">
        <v>0</v>
      </c>
      <c r="L332" s="49">
        <f>IF(N332="",(F332*(C332/100)*(M332+O332))/1000,(F332*(C332/100)*(N332+P332)/1000))</f>
        <v>0</v>
      </c>
      <c r="M332" s="50" cm="1">
        <f t="array" ref="M332">ROUND('Investoinnit ennen 2024'!K332*(Parametrit!$B$10/Parametrit!$B$7),_xlfn.IFS('2024'!U332=100,-2,'2024'!U332=10,-1))</f>
        <v>0</v>
      </c>
      <c r="N332" s="50"/>
      <c r="O332" s="49"/>
      <c r="P332" s="49"/>
      <c r="Q332" s="52"/>
      <c r="R332" s="52"/>
      <c r="S332" s="31" t="str">
        <f>IF(AND(B332&gt;0,C332=""),"Ilmoita tuella rahoitettu osuus",IF(C332&gt;100,"Tuella rahoitettu osuus ei voi olla yli 100","OK"))</f>
        <v>OK</v>
      </c>
      <c r="U332">
        <v>100</v>
      </c>
    </row>
    <row r="333" spans="1:21" ht="15.75" thickBot="1" x14ac:dyDescent="0.3">
      <c r="A333" s="10" t="s">
        <v>268</v>
      </c>
      <c r="B333" s="30"/>
      <c r="C333" s="101"/>
      <c r="D333" s="32"/>
      <c r="E333" s="32"/>
      <c r="F333" s="101"/>
      <c r="G333" s="101"/>
      <c r="H333" s="105"/>
      <c r="I333" s="32"/>
      <c r="J333" s="32"/>
      <c r="K333" s="32"/>
      <c r="L333" s="32"/>
      <c r="M333" s="23"/>
      <c r="N333" s="23"/>
      <c r="O333" s="22"/>
      <c r="P333" s="22"/>
      <c r="Q333" s="23"/>
      <c r="R333" s="23"/>
      <c r="S333"/>
    </row>
    <row r="334" spans="1:21" ht="15.75" thickBot="1" x14ac:dyDescent="0.3">
      <c r="A334" s="6" t="s">
        <v>269</v>
      </c>
      <c r="B334" s="30"/>
      <c r="C334" s="101"/>
      <c r="D334" s="32"/>
      <c r="E334" s="32"/>
      <c r="F334" s="101"/>
      <c r="G334" s="101"/>
      <c r="H334" s="105"/>
      <c r="I334" s="32"/>
      <c r="J334" s="32"/>
      <c r="K334" s="32"/>
      <c r="L334" s="32"/>
      <c r="M334" s="24"/>
      <c r="N334" s="24"/>
      <c r="O334" s="22"/>
      <c r="P334" s="22"/>
      <c r="Q334" s="24"/>
      <c r="R334" s="24"/>
      <c r="S334"/>
    </row>
    <row r="335" spans="1:21" ht="15.75" thickBot="1" x14ac:dyDescent="0.3">
      <c r="A335" s="38" t="s">
        <v>270</v>
      </c>
      <c r="B335" s="60">
        <f t="shared" ref="B335:B340" si="147">F335-G335</f>
        <v>0</v>
      </c>
      <c r="C335" s="55"/>
      <c r="D335" s="49">
        <f t="shared" ref="D335:D340" si="148">B335*C335/100</f>
        <v>0</v>
      </c>
      <c r="E335" s="49">
        <f>Parametrit!$B$4-2026</f>
        <v>-2</v>
      </c>
      <c r="F335" s="55"/>
      <c r="G335" s="55"/>
      <c r="H335" s="104" t="str">
        <f>IF('Investoinnit ennen 2024'!G335&gt;0,'Investoinnit ennen 2024'!G335,"")</f>
        <v/>
      </c>
      <c r="I335" s="57">
        <f t="shared" ref="I335:I340" si="149">IF(N335="",(D335*(M335+O335))/1000,(D335*(N335+P335))/1000)</f>
        <v>0</v>
      </c>
      <c r="J335" s="49">
        <f t="shared" ref="J335:J340" si="150">IF(D335=0,0,I335*(1-E335/H335))</f>
        <v>0</v>
      </c>
      <c r="K335" s="49">
        <f t="shared" ref="K335:K340" si="151">IF(I335=0,0,I335/H335)</f>
        <v>0</v>
      </c>
      <c r="L335" s="49">
        <f t="shared" ref="L335:L340" si="152">IF(N335="",(F335*(C335/100)*(M335+O335))/1000,(F335*(C335/100)*(N335+P335)/1000))</f>
        <v>0</v>
      </c>
      <c r="M335" s="50" cm="1">
        <f t="array" ref="M335">ROUND('Investoinnit ennen 2024'!K335*(Parametrit!$B$10/Parametrit!$B$7),_xlfn.IFS('2024'!U335=100,-2,'2024'!U335=10,-1))</f>
        <v>0</v>
      </c>
      <c r="N335" s="50"/>
      <c r="O335" s="49" cm="1">
        <f t="array" ref="O335">_xlfn.IFS($V$2=2024,'Kaivun hintavaikutus'!$D$4,$V$2=2025,'Kaivun hintavaikutus'!$D$5,$V$2=2026,'Kaivun hintavaikutus'!$D$6,$V$2=2027,'Kaivun hintavaikutus'!$D$7)</f>
        <v>0</v>
      </c>
      <c r="P335" s="49" cm="1">
        <f t="array" ref="P335">_xlfn.IFS($V$2=2024,'Kaivun hintavaikutus'!$E$4,$V$2=2025,'Kaivun hintavaikutus'!$E$5,$V$2=2026,'Kaivun hintavaikutus'!$E$6,$V$2=2027,'Kaivun hintavaikutus'!$E$7)</f>
        <v>0</v>
      </c>
      <c r="Q335" s="52">
        <v>50</v>
      </c>
      <c r="R335" s="52">
        <v>60</v>
      </c>
      <c r="S335" s="31" t="str">
        <f t="shared" ref="S335:S340" si="153">IF(AND(B335&gt;0,C335=""),"Ilmoita tuella rahoitettu osuus",IF(C335&gt;100,"Tuella rahoitettu osuus ei voi olla yli 100",IF(AND(B335&gt;0,H335=""),"Pitoaika puuttuu",IF(E335&gt;H335,"Keski-ikä ei voi olla suurempi kuin pitoaika",IF(AND(B335&gt;0,E335=""),"Keski-ikä puuttuu",IF(AND(B335&gt;0,OR(H335&lt;Q335,H335&gt;R335)),"Syötetty pitoaika ei ole pitoaikavälin sisällä",IF(AND(B335&gt;0,O335=0),"Syötä kaivun hintavaikutus Kaivun hintavaikutus -välilehdelle","OK")))))))</f>
        <v>OK</v>
      </c>
      <c r="U335">
        <v>100</v>
      </c>
    </row>
    <row r="336" spans="1:21" ht="15.75" thickBot="1" x14ac:dyDescent="0.3">
      <c r="A336" s="38" t="s">
        <v>271</v>
      </c>
      <c r="B336" s="60">
        <f t="shared" si="147"/>
        <v>0</v>
      </c>
      <c r="C336" s="55"/>
      <c r="D336" s="49">
        <f t="shared" si="148"/>
        <v>0</v>
      </c>
      <c r="E336" s="49">
        <f>Parametrit!$B$4-2026</f>
        <v>-2</v>
      </c>
      <c r="F336" s="55"/>
      <c r="G336" s="55"/>
      <c r="H336" s="104" t="str">
        <f>IF('Investoinnit ennen 2024'!G336&gt;0,'Investoinnit ennen 2024'!G336,"")</f>
        <v/>
      </c>
      <c r="I336" s="57">
        <f t="shared" si="149"/>
        <v>0</v>
      </c>
      <c r="J336" s="49">
        <f t="shared" si="150"/>
        <v>0</v>
      </c>
      <c r="K336" s="49">
        <f t="shared" si="151"/>
        <v>0</v>
      </c>
      <c r="L336" s="49">
        <f t="shared" si="152"/>
        <v>0</v>
      </c>
      <c r="M336" s="50" cm="1">
        <f t="array" ref="M336">ROUND('Investoinnit ennen 2024'!K336*(Parametrit!$B$10/Parametrit!$B$7),_xlfn.IFS('2024'!U336=100,-2,'2024'!U336=10,-1))</f>
        <v>0</v>
      </c>
      <c r="N336" s="50"/>
      <c r="O336" s="49" cm="1">
        <f t="array" ref="O336">_xlfn.IFS($V$2=2024,'Kaivun hintavaikutus'!$D$4,$V$2=2025,'Kaivun hintavaikutus'!$D$5,$V$2=2026,'Kaivun hintavaikutus'!$D$6,$V$2=2027,'Kaivun hintavaikutus'!$D$7)</f>
        <v>0</v>
      </c>
      <c r="P336" s="49" cm="1">
        <f t="array" ref="P336">_xlfn.IFS($V$2=2024,'Kaivun hintavaikutus'!$E$4,$V$2=2025,'Kaivun hintavaikutus'!$E$5,$V$2=2026,'Kaivun hintavaikutus'!$E$6,$V$2=2027,'Kaivun hintavaikutus'!$E$7)</f>
        <v>0</v>
      </c>
      <c r="Q336" s="52">
        <v>50</v>
      </c>
      <c r="R336" s="52">
        <v>60</v>
      </c>
      <c r="S336" s="31" t="str">
        <f t="shared" si="153"/>
        <v>OK</v>
      </c>
      <c r="U336">
        <v>100</v>
      </c>
    </row>
    <row r="337" spans="1:21" ht="15.75" thickBot="1" x14ac:dyDescent="0.3">
      <c r="A337" s="38" t="s">
        <v>272</v>
      </c>
      <c r="B337" s="60">
        <f t="shared" si="147"/>
        <v>0</v>
      </c>
      <c r="C337" s="55"/>
      <c r="D337" s="49">
        <f t="shared" si="148"/>
        <v>0</v>
      </c>
      <c r="E337" s="49">
        <f>Parametrit!$B$4-2026</f>
        <v>-2</v>
      </c>
      <c r="F337" s="55"/>
      <c r="G337" s="55"/>
      <c r="H337" s="104" t="str">
        <f>IF('Investoinnit ennen 2024'!G337&gt;0,'Investoinnit ennen 2024'!G337,"")</f>
        <v/>
      </c>
      <c r="I337" s="57">
        <f t="shared" si="149"/>
        <v>0</v>
      </c>
      <c r="J337" s="49">
        <f t="shared" si="150"/>
        <v>0</v>
      </c>
      <c r="K337" s="49">
        <f t="shared" si="151"/>
        <v>0</v>
      </c>
      <c r="L337" s="49">
        <f t="shared" si="152"/>
        <v>0</v>
      </c>
      <c r="M337" s="50" cm="1">
        <f t="array" ref="M337">ROUND('Investoinnit ennen 2024'!K337*(Parametrit!$B$10/Parametrit!$B$7),_xlfn.IFS('2024'!U337=100,-2,'2024'!U337=10,-1))</f>
        <v>0</v>
      </c>
      <c r="N337" s="50"/>
      <c r="O337" s="49" cm="1">
        <f t="array" ref="O337">_xlfn.IFS($V$2=2024,'Kaivun hintavaikutus'!$D$4,$V$2=2025,'Kaivun hintavaikutus'!$D$5,$V$2=2026,'Kaivun hintavaikutus'!$D$6,$V$2=2027,'Kaivun hintavaikutus'!$D$7)</f>
        <v>0</v>
      </c>
      <c r="P337" s="49" cm="1">
        <f t="array" ref="P337">_xlfn.IFS($V$2=2024,'Kaivun hintavaikutus'!$E$4,$V$2=2025,'Kaivun hintavaikutus'!$E$5,$V$2=2026,'Kaivun hintavaikutus'!$E$6,$V$2=2027,'Kaivun hintavaikutus'!$E$7)</f>
        <v>0</v>
      </c>
      <c r="Q337" s="52">
        <v>50</v>
      </c>
      <c r="R337" s="52">
        <v>60</v>
      </c>
      <c r="S337" s="31" t="str">
        <f t="shared" si="153"/>
        <v>OK</v>
      </c>
      <c r="U337">
        <v>100</v>
      </c>
    </row>
    <row r="338" spans="1:21" ht="15.75" thickBot="1" x14ac:dyDescent="0.3">
      <c r="A338" s="38" t="s">
        <v>273</v>
      </c>
      <c r="B338" s="60">
        <f t="shared" si="147"/>
        <v>0</v>
      </c>
      <c r="C338" s="55"/>
      <c r="D338" s="49">
        <f t="shared" si="148"/>
        <v>0</v>
      </c>
      <c r="E338" s="49">
        <f>Parametrit!$B$4-2026</f>
        <v>-2</v>
      </c>
      <c r="F338" s="55"/>
      <c r="G338" s="55"/>
      <c r="H338" s="104" t="str">
        <f>IF('Investoinnit ennen 2024'!G338&gt;0,'Investoinnit ennen 2024'!G338,"")</f>
        <v/>
      </c>
      <c r="I338" s="57">
        <f t="shared" si="149"/>
        <v>0</v>
      </c>
      <c r="J338" s="49">
        <f t="shared" si="150"/>
        <v>0</v>
      </c>
      <c r="K338" s="49">
        <f t="shared" si="151"/>
        <v>0</v>
      </c>
      <c r="L338" s="49">
        <f t="shared" si="152"/>
        <v>0</v>
      </c>
      <c r="M338" s="50" cm="1">
        <f t="array" ref="M338">ROUND('Investoinnit ennen 2024'!K338*(Parametrit!$B$10/Parametrit!$B$7),_xlfn.IFS('2024'!U338=100,-2,'2024'!U338=10,-1))</f>
        <v>0</v>
      </c>
      <c r="N338" s="50"/>
      <c r="O338" s="49" cm="1">
        <f t="array" ref="O338">_xlfn.IFS($V$2=2024,'Kaivun hintavaikutus'!$D$4,$V$2=2025,'Kaivun hintavaikutus'!$D$5,$V$2=2026,'Kaivun hintavaikutus'!$D$6,$V$2=2027,'Kaivun hintavaikutus'!$D$7)</f>
        <v>0</v>
      </c>
      <c r="P338" s="49" cm="1">
        <f t="array" ref="P338">_xlfn.IFS($V$2=2024,'Kaivun hintavaikutus'!$E$4,$V$2=2025,'Kaivun hintavaikutus'!$E$5,$V$2=2026,'Kaivun hintavaikutus'!$E$6,$V$2=2027,'Kaivun hintavaikutus'!$E$7)</f>
        <v>0</v>
      </c>
      <c r="Q338" s="52">
        <v>50</v>
      </c>
      <c r="R338" s="52">
        <v>60</v>
      </c>
      <c r="S338" s="31" t="str">
        <f t="shared" si="153"/>
        <v>OK</v>
      </c>
      <c r="U338">
        <v>100</v>
      </c>
    </row>
    <row r="339" spans="1:21" ht="15.75" thickBot="1" x14ac:dyDescent="0.3">
      <c r="A339" s="38" t="s">
        <v>274</v>
      </c>
      <c r="B339" s="60">
        <f t="shared" si="147"/>
        <v>0</v>
      </c>
      <c r="C339" s="55"/>
      <c r="D339" s="49">
        <f t="shared" si="148"/>
        <v>0</v>
      </c>
      <c r="E339" s="49">
        <f>Parametrit!$B$4-2026</f>
        <v>-2</v>
      </c>
      <c r="F339" s="55"/>
      <c r="G339" s="55"/>
      <c r="H339" s="104" t="str">
        <f>IF('Investoinnit ennen 2024'!G339&gt;0,'Investoinnit ennen 2024'!G339,"")</f>
        <v/>
      </c>
      <c r="I339" s="57">
        <f t="shared" si="149"/>
        <v>0</v>
      </c>
      <c r="J339" s="49">
        <f t="shared" si="150"/>
        <v>0</v>
      </c>
      <c r="K339" s="49">
        <f t="shared" si="151"/>
        <v>0</v>
      </c>
      <c r="L339" s="49">
        <f t="shared" si="152"/>
        <v>0</v>
      </c>
      <c r="M339" s="50" cm="1">
        <f t="array" ref="M339">ROUND('Investoinnit ennen 2024'!K339*(Parametrit!$B$10/Parametrit!$B$7),_xlfn.IFS('2024'!U339=100,-2,'2024'!U339=10,-1))</f>
        <v>0</v>
      </c>
      <c r="N339" s="50"/>
      <c r="O339" s="49" cm="1">
        <f t="array" ref="O339">_xlfn.IFS($V$2=2024,'Kaivun hintavaikutus'!$D$4,$V$2=2025,'Kaivun hintavaikutus'!$D$5,$V$2=2026,'Kaivun hintavaikutus'!$D$6,$V$2=2027,'Kaivun hintavaikutus'!$D$7)</f>
        <v>0</v>
      </c>
      <c r="P339" s="49" cm="1">
        <f t="array" ref="P339">_xlfn.IFS($V$2=2024,'Kaivun hintavaikutus'!$E$4,$V$2=2025,'Kaivun hintavaikutus'!$E$5,$V$2=2026,'Kaivun hintavaikutus'!$E$6,$V$2=2027,'Kaivun hintavaikutus'!$E$7)</f>
        <v>0</v>
      </c>
      <c r="Q339" s="52">
        <v>50</v>
      </c>
      <c r="R339" s="52">
        <v>60</v>
      </c>
      <c r="S339" s="31" t="str">
        <f t="shared" si="153"/>
        <v>OK</v>
      </c>
      <c r="U339">
        <v>100</v>
      </c>
    </row>
    <row r="340" spans="1:21" ht="15.75" thickBot="1" x14ac:dyDescent="0.3">
      <c r="A340" s="38" t="s">
        <v>275</v>
      </c>
      <c r="B340" s="60">
        <f t="shared" si="147"/>
        <v>0</v>
      </c>
      <c r="C340" s="55"/>
      <c r="D340" s="49">
        <f t="shared" si="148"/>
        <v>0</v>
      </c>
      <c r="E340" s="49">
        <f>Parametrit!$B$4-2026</f>
        <v>-2</v>
      </c>
      <c r="F340" s="55"/>
      <c r="G340" s="55"/>
      <c r="H340" s="104" t="str">
        <f>IF('Investoinnit ennen 2024'!G340&gt;0,'Investoinnit ennen 2024'!G340,"")</f>
        <v/>
      </c>
      <c r="I340" s="57">
        <f t="shared" si="149"/>
        <v>0</v>
      </c>
      <c r="J340" s="49">
        <f t="shared" si="150"/>
        <v>0</v>
      </c>
      <c r="K340" s="49">
        <f t="shared" si="151"/>
        <v>0</v>
      </c>
      <c r="L340" s="49">
        <f t="shared" si="152"/>
        <v>0</v>
      </c>
      <c r="M340" s="50" cm="1">
        <f t="array" ref="M340">ROUND('Investoinnit ennen 2024'!K340*(Parametrit!$B$10/Parametrit!$B$7),_xlfn.IFS('2024'!U340=100,-2,'2024'!U340=10,-1))</f>
        <v>0</v>
      </c>
      <c r="N340" s="50"/>
      <c r="O340" s="49" cm="1">
        <f t="array" ref="O340">_xlfn.IFS($V$2=2024,'Kaivun hintavaikutus'!$D$4,$V$2=2025,'Kaivun hintavaikutus'!$D$5,$V$2=2026,'Kaivun hintavaikutus'!$D$6,$V$2=2027,'Kaivun hintavaikutus'!$D$7)</f>
        <v>0</v>
      </c>
      <c r="P340" s="49" cm="1">
        <f t="array" ref="P340">_xlfn.IFS($V$2=2024,'Kaivun hintavaikutus'!$E$4,$V$2=2025,'Kaivun hintavaikutus'!$E$5,$V$2=2026,'Kaivun hintavaikutus'!$E$6,$V$2=2027,'Kaivun hintavaikutus'!$E$7)</f>
        <v>0</v>
      </c>
      <c r="Q340" s="52">
        <v>50</v>
      </c>
      <c r="R340" s="52">
        <v>60</v>
      </c>
      <c r="S340" s="31" t="str">
        <f t="shared" si="153"/>
        <v>OK</v>
      </c>
      <c r="U340">
        <v>100</v>
      </c>
    </row>
    <row r="341" spans="1:21" ht="15.75" thickBot="1" x14ac:dyDescent="0.3">
      <c r="A341" s="6" t="s">
        <v>276</v>
      </c>
      <c r="B341" s="30"/>
      <c r="C341" s="101"/>
      <c r="D341" s="32"/>
      <c r="E341" s="32"/>
      <c r="F341" s="101"/>
      <c r="G341" s="101"/>
      <c r="H341" s="105"/>
      <c r="I341" s="32"/>
      <c r="J341" s="32"/>
      <c r="K341" s="32"/>
      <c r="L341" s="32"/>
      <c r="M341" s="24"/>
      <c r="N341" s="24"/>
      <c r="O341" s="22"/>
      <c r="P341" s="22"/>
      <c r="Q341" s="24"/>
      <c r="R341" s="24"/>
      <c r="S341"/>
    </row>
    <row r="342" spans="1:21" ht="15.75" thickBot="1" x14ac:dyDescent="0.3">
      <c r="A342" s="38" t="s">
        <v>277</v>
      </c>
      <c r="B342" s="60">
        <f>F342-G342</f>
        <v>0</v>
      </c>
      <c r="C342" s="55"/>
      <c r="D342" s="49">
        <f>B342*C342/100</f>
        <v>0</v>
      </c>
      <c r="E342" s="49">
        <f>Parametrit!$B$4-2026</f>
        <v>-2</v>
      </c>
      <c r="F342" s="55"/>
      <c r="G342" s="55"/>
      <c r="H342" s="104" t="str">
        <f>IF('Investoinnit ennen 2024'!G342&gt;0,'Investoinnit ennen 2024'!G342,"")</f>
        <v/>
      </c>
      <c r="I342" s="57">
        <f>IF(N342="",(D342*(M342+O342))/1000,(D342*(N342+P342))/1000)</f>
        <v>0</v>
      </c>
      <c r="J342" s="49">
        <f>IF(D342=0,0,I342*(1-E342/H342))</f>
        <v>0</v>
      </c>
      <c r="K342" s="49">
        <f>IF(I342=0,0,I342/H342)</f>
        <v>0</v>
      </c>
      <c r="L342" s="49">
        <f>IF(N342="",(F342*(C342/100)*(M342+O342))/1000,(F342*(C342/100)*(N342+P342)/1000))</f>
        <v>0</v>
      </c>
      <c r="M342" s="50" cm="1">
        <f t="array" ref="M342">ROUND('Investoinnit ennen 2024'!K342*(Parametrit!$B$10/Parametrit!$B$7),_xlfn.IFS('2024'!U342=100,-2,'2024'!U342=10,-1))</f>
        <v>0</v>
      </c>
      <c r="N342" s="50"/>
      <c r="O342" s="49" cm="1">
        <f t="array" ref="O342">_xlfn.IFS($V$2=2024,'Kaivun hintavaikutus'!$D$4,$V$2=2025,'Kaivun hintavaikutus'!$D$5,$V$2=2026,'Kaivun hintavaikutus'!$D$6,$V$2=2027,'Kaivun hintavaikutus'!$D$7)</f>
        <v>0</v>
      </c>
      <c r="P342" s="49" cm="1">
        <f t="array" ref="P342">_xlfn.IFS($V$2=2024,'Kaivun hintavaikutus'!$E$4,$V$2=2025,'Kaivun hintavaikutus'!$E$5,$V$2=2026,'Kaivun hintavaikutus'!$E$6,$V$2=2027,'Kaivun hintavaikutus'!$E$7)</f>
        <v>0</v>
      </c>
      <c r="Q342" s="52">
        <v>50</v>
      </c>
      <c r="R342" s="52">
        <v>60</v>
      </c>
      <c r="S342" s="31" t="str">
        <f>IF(AND(B342&gt;0,C342=""),"Ilmoita tuella rahoitettu osuus",IF(C342&gt;100,"Tuella rahoitettu osuus ei voi olla yli 100",IF(AND(B342&gt;0,H342=""),"Pitoaika puuttuu",IF(E342&gt;H342,"Keski-ikä ei voi olla suurempi kuin pitoaika",IF(AND(B342&gt;0,E342=""),"Keski-ikä puuttuu",IF(AND(B342&gt;0,OR(H342&lt;Q342,H342&gt;R342)),"Syötetty pitoaika ei ole pitoaikavälin sisällä",IF(AND(B342&gt;0,O342=0),"Syötä kaivun hintavaikutus Kaivun hintavaikutus -välilehdelle","OK")))))))</f>
        <v>OK</v>
      </c>
      <c r="U342">
        <v>100</v>
      </c>
    </row>
    <row r="343" spans="1:21" ht="15.75" thickBot="1" x14ac:dyDescent="0.3">
      <c r="A343" s="38" t="s">
        <v>278</v>
      </c>
      <c r="B343" s="60">
        <f>F343-G343</f>
        <v>0</v>
      </c>
      <c r="C343" s="55"/>
      <c r="D343" s="49">
        <f>B343*C343/100</f>
        <v>0</v>
      </c>
      <c r="E343" s="49">
        <f>Parametrit!$B$4-2026</f>
        <v>-2</v>
      </c>
      <c r="F343" s="55"/>
      <c r="G343" s="55"/>
      <c r="H343" s="104" t="str">
        <f>IF('Investoinnit ennen 2024'!G343&gt;0,'Investoinnit ennen 2024'!G343,"")</f>
        <v/>
      </c>
      <c r="I343" s="57">
        <f>IF(N343="",(D343*(M343+O343))/1000,(D343*(N343+P343))/1000)</f>
        <v>0</v>
      </c>
      <c r="J343" s="49">
        <f>IF(D343=0,0,I343*(1-E343/H343))</f>
        <v>0</v>
      </c>
      <c r="K343" s="49">
        <f>IF(I343=0,0,I343/H343)</f>
        <v>0</v>
      </c>
      <c r="L343" s="49">
        <f>IF(N343="",(F343*(C343/100)*(M343+O343))/1000,(F343*(C343/100)*(N343+P343)/1000))</f>
        <v>0</v>
      </c>
      <c r="M343" s="50" cm="1">
        <f t="array" ref="M343">ROUND('Investoinnit ennen 2024'!K343*(Parametrit!$B$10/Parametrit!$B$7),_xlfn.IFS('2024'!U343=100,-2,'2024'!U343=10,-1))</f>
        <v>0</v>
      </c>
      <c r="N343" s="50"/>
      <c r="O343" s="49" cm="1">
        <f t="array" ref="O343">_xlfn.IFS($V$2=2024,'Kaivun hintavaikutus'!$D$4,$V$2=2025,'Kaivun hintavaikutus'!$D$5,$V$2=2026,'Kaivun hintavaikutus'!$D$6,$V$2=2027,'Kaivun hintavaikutus'!$D$7)</f>
        <v>0</v>
      </c>
      <c r="P343" s="49" cm="1">
        <f t="array" ref="P343">_xlfn.IFS($V$2=2024,'Kaivun hintavaikutus'!$E$4,$V$2=2025,'Kaivun hintavaikutus'!$E$5,$V$2=2026,'Kaivun hintavaikutus'!$E$6,$V$2=2027,'Kaivun hintavaikutus'!$E$7)</f>
        <v>0</v>
      </c>
      <c r="Q343" s="52">
        <v>50</v>
      </c>
      <c r="R343" s="52">
        <v>60</v>
      </c>
      <c r="S343" s="31" t="str">
        <f>IF(AND(B343&gt;0,C343=""),"Ilmoita tuella rahoitettu osuus",IF(C343&gt;100,"Tuella rahoitettu osuus ei voi olla yli 100",IF(AND(B343&gt;0,H343=""),"Pitoaika puuttuu",IF(E343&gt;H343,"Keski-ikä ei voi olla suurempi kuin pitoaika",IF(AND(B343&gt;0,E343=""),"Keski-ikä puuttuu",IF(AND(B343&gt;0,OR(H343&lt;Q343,H343&gt;R343)),"Syötetty pitoaika ei ole pitoaikavälin sisällä",IF(AND(B343&gt;0,O343=0),"Syötä kaivun hintavaikutus Kaivun hintavaikutus -välilehdelle","OK")))))))</f>
        <v>OK</v>
      </c>
      <c r="U343">
        <v>100</v>
      </c>
    </row>
    <row r="344" spans="1:21" ht="15.75" thickBot="1" x14ac:dyDescent="0.3">
      <c r="A344" s="6" t="s">
        <v>279</v>
      </c>
      <c r="B344" s="30"/>
      <c r="C344" s="101"/>
      <c r="D344" s="32"/>
      <c r="E344" s="32"/>
      <c r="F344" s="101"/>
      <c r="G344" s="101"/>
      <c r="H344" s="105"/>
      <c r="I344" s="32"/>
      <c r="J344" s="32"/>
      <c r="K344" s="32"/>
      <c r="L344" s="32"/>
      <c r="M344" s="24"/>
      <c r="N344" s="24"/>
      <c r="O344" s="22"/>
      <c r="P344" s="22"/>
      <c r="Q344" s="24"/>
      <c r="R344" s="24"/>
      <c r="S344"/>
    </row>
    <row r="345" spans="1:21" ht="15.75" thickBot="1" x14ac:dyDescent="0.3">
      <c r="A345" s="38" t="s">
        <v>280</v>
      </c>
      <c r="B345" s="60">
        <f>F345-G345</f>
        <v>0</v>
      </c>
      <c r="C345" s="55"/>
      <c r="D345" s="49">
        <f>B345*C345/100</f>
        <v>0</v>
      </c>
      <c r="E345" s="49">
        <f>Parametrit!$B$4-2026</f>
        <v>-2</v>
      </c>
      <c r="F345" s="55"/>
      <c r="G345" s="55"/>
      <c r="H345" s="104" t="str">
        <f>IF('Investoinnit ennen 2024'!G345&gt;0,'Investoinnit ennen 2024'!G345,"")</f>
        <v/>
      </c>
      <c r="I345" s="57">
        <f>IF(N345="",(D345*(M345+O345))/1000,(D345*(N345+P345))/1000)</f>
        <v>0</v>
      </c>
      <c r="J345" s="49">
        <f>IF(D345=0,0,I345*(1-E345/H345))</f>
        <v>0</v>
      </c>
      <c r="K345" s="49">
        <f>IF(I345=0,0,I345/H345)</f>
        <v>0</v>
      </c>
      <c r="L345" s="49">
        <f>IF(N345="",(F345*(C345/100)*(M345+O345))/1000,(F345*(C345/100)*(N345+P345)/1000))</f>
        <v>0</v>
      </c>
      <c r="M345" s="50" cm="1">
        <f t="array" ref="M345">ROUND('Investoinnit ennen 2024'!K345*(Parametrit!$B$10/Parametrit!$B$7),_xlfn.IFS('2024'!U345=100,-2,'2024'!U345=10,-1))</f>
        <v>0</v>
      </c>
      <c r="N345" s="50"/>
      <c r="O345" s="49"/>
      <c r="P345" s="49"/>
      <c r="Q345" s="52">
        <v>50</v>
      </c>
      <c r="R345" s="52">
        <v>60</v>
      </c>
      <c r="S345" s="31" t="str">
        <f>IF(AND(B345&gt;0,C345=""),"Ilmoita tuella rahoitettu osuus",IF(C345&gt;100,"Tuella rahoitettu osuus ei voi olla yli 100",IF(AND(B345&gt;0,H345=""),"Pitoaika puuttuu",IF(E345&gt;H345,"Keski-ikä ei voi olla suurempi kuin pitoaika",IF(AND(B345&gt;0,E345=""),"Keski-ikä puuttuu",IF(AND(B345&gt;0,OR(H345&lt;Q345,H345&gt;R345)),"Syötetty pitoaika ei ole pitoaikavälin sisällä","OK"))))))</f>
        <v>OK</v>
      </c>
      <c r="U345">
        <v>100</v>
      </c>
    </row>
    <row r="346" spans="1:21" ht="15.75" thickBot="1" x14ac:dyDescent="0.3">
      <c r="A346" s="10" t="s">
        <v>281</v>
      </c>
      <c r="B346" s="30"/>
      <c r="C346" s="101"/>
      <c r="D346" s="32"/>
      <c r="E346" s="32"/>
      <c r="F346" s="101"/>
      <c r="G346" s="101"/>
      <c r="H346" s="105"/>
      <c r="M346" s="23"/>
      <c r="N346" s="23"/>
      <c r="O346" s="22"/>
      <c r="P346" s="22"/>
      <c r="Q346" s="23"/>
      <c r="R346" s="23"/>
      <c r="S346"/>
    </row>
    <row r="347" spans="1:21" ht="15.75" thickBot="1" x14ac:dyDescent="0.3">
      <c r="A347" s="6" t="s">
        <v>282</v>
      </c>
      <c r="B347" s="30"/>
      <c r="C347" s="101"/>
      <c r="D347" s="32"/>
      <c r="E347" s="32"/>
      <c r="F347" s="101"/>
      <c r="G347" s="101"/>
      <c r="H347" s="105"/>
      <c r="M347" s="24"/>
      <c r="N347" s="24"/>
      <c r="O347" s="22"/>
      <c r="P347" s="22"/>
      <c r="Q347" s="24"/>
      <c r="R347" s="24"/>
      <c r="S347"/>
    </row>
    <row r="348" spans="1:21" ht="15.75" thickBot="1" x14ac:dyDescent="0.3">
      <c r="A348" s="38" t="s">
        <v>283</v>
      </c>
      <c r="B348" s="60">
        <f t="shared" ref="B348:B353" si="154">F348-G348</f>
        <v>0</v>
      </c>
      <c r="C348" s="55"/>
      <c r="D348" s="49">
        <f t="shared" ref="D348:D353" si="155">B348*C348/100</f>
        <v>0</v>
      </c>
      <c r="E348" s="49">
        <f>Parametrit!$B$4-2026</f>
        <v>-2</v>
      </c>
      <c r="F348" s="55"/>
      <c r="G348" s="55"/>
      <c r="H348" s="104" t="str">
        <f>IF('Investoinnit ennen 2024'!G348&gt;0,'Investoinnit ennen 2024'!G348,"")</f>
        <v/>
      </c>
      <c r="I348" s="57">
        <f t="shared" ref="I348:I353" si="156">IF(N348="",(D348*(M348+O348))/1000,(D348*(N348+P348))/1000)</f>
        <v>0</v>
      </c>
      <c r="J348" s="49">
        <f t="shared" ref="J348:J353" si="157">IF(D348=0,0,I348*(1-E348/H348))</f>
        <v>0</v>
      </c>
      <c r="K348" s="49">
        <f t="shared" ref="K348:K353" si="158">IF(I348=0,0,I348/H348)</f>
        <v>0</v>
      </c>
      <c r="L348" s="49">
        <f t="shared" ref="L348:L353" si="159">IF(N348="",(F348*(C348/100)*(M348+O348))/1000,(F348*(C348/100)*(N348+P348)/1000))</f>
        <v>0</v>
      </c>
      <c r="M348" s="50" cm="1">
        <f t="array" ref="M348">ROUND('Investoinnit ennen 2024'!K348*(Parametrit!$B$10/Parametrit!$B$7),_xlfn.IFS('2024'!U348=100,-2,'2024'!U348=10,-1))</f>
        <v>0</v>
      </c>
      <c r="N348" s="50"/>
      <c r="O348" s="49"/>
      <c r="P348" s="49"/>
      <c r="Q348" s="52">
        <v>45</v>
      </c>
      <c r="R348" s="52">
        <v>55</v>
      </c>
      <c r="S348" s="31" t="str">
        <f t="shared" ref="S348:S353" si="160">IF(AND(B348&gt;0,C348=""),"Ilmoita tuella rahoitettu osuus",IF(C348&gt;100,"Tuella rahoitettu osuus ei voi olla yli 100",IF(AND(B348&gt;0,H348=""),"Pitoaika puuttuu",IF(E348&gt;H348,"Keski-ikä ei voi olla suurempi kuin pitoaika",IF(AND(B348&gt;0,E348=""),"Keski-ikä puuttuu",IF(AND(B348&gt;0,OR(H348&lt;Q348,H348&gt;R348)),"Syötetty pitoaika ei ole pitoaikavälin sisällä","OK"))))))</f>
        <v>OK</v>
      </c>
      <c r="U348">
        <v>100</v>
      </c>
    </row>
    <row r="349" spans="1:21" ht="15.75" thickBot="1" x14ac:dyDescent="0.3">
      <c r="A349" s="38" t="s">
        <v>284</v>
      </c>
      <c r="B349" s="60">
        <f t="shared" si="154"/>
        <v>0</v>
      </c>
      <c r="C349" s="55"/>
      <c r="D349" s="49">
        <f t="shared" si="155"/>
        <v>0</v>
      </c>
      <c r="E349" s="49">
        <f>Parametrit!$B$4-2026</f>
        <v>-2</v>
      </c>
      <c r="F349" s="55"/>
      <c r="G349" s="55"/>
      <c r="H349" s="104" t="str">
        <f>IF('Investoinnit ennen 2024'!G349&gt;0,'Investoinnit ennen 2024'!G349,"")</f>
        <v/>
      </c>
      <c r="I349" s="57">
        <f t="shared" si="156"/>
        <v>0</v>
      </c>
      <c r="J349" s="49">
        <f t="shared" si="157"/>
        <v>0</v>
      </c>
      <c r="K349" s="49">
        <f t="shared" si="158"/>
        <v>0</v>
      </c>
      <c r="L349" s="49">
        <f t="shared" si="159"/>
        <v>0</v>
      </c>
      <c r="M349" s="50" cm="1">
        <f t="array" ref="M349">ROUND('Investoinnit ennen 2024'!K349*(Parametrit!$B$10/Parametrit!$B$7),_xlfn.IFS('2024'!U349=100,-2,'2024'!U349=10,-1))</f>
        <v>0</v>
      </c>
      <c r="N349" s="50"/>
      <c r="O349" s="49"/>
      <c r="P349" s="49"/>
      <c r="Q349" s="52">
        <v>45</v>
      </c>
      <c r="R349" s="52">
        <v>55</v>
      </c>
      <c r="S349" s="31" t="str">
        <f t="shared" si="160"/>
        <v>OK</v>
      </c>
      <c r="U349">
        <v>100</v>
      </c>
    </row>
    <row r="350" spans="1:21" ht="15.75" thickBot="1" x14ac:dyDescent="0.3">
      <c r="A350" s="38" t="s">
        <v>285</v>
      </c>
      <c r="B350" s="60">
        <f t="shared" si="154"/>
        <v>0</v>
      </c>
      <c r="C350" s="55"/>
      <c r="D350" s="49">
        <f t="shared" si="155"/>
        <v>0</v>
      </c>
      <c r="E350" s="49">
        <f>Parametrit!$B$4-2026</f>
        <v>-2</v>
      </c>
      <c r="F350" s="55"/>
      <c r="G350" s="55"/>
      <c r="H350" s="104" t="str">
        <f>IF('Investoinnit ennen 2024'!G350&gt;0,'Investoinnit ennen 2024'!G350,"")</f>
        <v/>
      </c>
      <c r="I350" s="57">
        <f t="shared" si="156"/>
        <v>0</v>
      </c>
      <c r="J350" s="49">
        <f t="shared" si="157"/>
        <v>0</v>
      </c>
      <c r="K350" s="49">
        <f t="shared" si="158"/>
        <v>0</v>
      </c>
      <c r="L350" s="49">
        <f t="shared" si="159"/>
        <v>0</v>
      </c>
      <c r="M350" s="50" cm="1">
        <f t="array" ref="M350">ROUND('Investoinnit ennen 2024'!K350*(Parametrit!$B$10/Parametrit!$B$7),_xlfn.IFS('2024'!U350=100,-2,'2024'!U350=10,-1))</f>
        <v>0</v>
      </c>
      <c r="N350" s="50"/>
      <c r="O350" s="49"/>
      <c r="P350" s="49"/>
      <c r="Q350" s="52">
        <v>45</v>
      </c>
      <c r="R350" s="52">
        <v>55</v>
      </c>
      <c r="S350" s="31" t="str">
        <f t="shared" si="160"/>
        <v>OK</v>
      </c>
      <c r="U350">
        <v>100</v>
      </c>
    </row>
    <row r="351" spans="1:21" ht="15.75" thickBot="1" x14ac:dyDescent="0.3">
      <c r="A351" s="38" t="s">
        <v>286</v>
      </c>
      <c r="B351" s="60">
        <f t="shared" si="154"/>
        <v>0</v>
      </c>
      <c r="C351" s="55"/>
      <c r="D351" s="49">
        <f t="shared" si="155"/>
        <v>0</v>
      </c>
      <c r="E351" s="49">
        <f>Parametrit!$B$4-2026</f>
        <v>-2</v>
      </c>
      <c r="F351" s="55"/>
      <c r="G351" s="55"/>
      <c r="H351" s="104" t="str">
        <f>IF('Investoinnit ennen 2024'!G351&gt;0,'Investoinnit ennen 2024'!G351,"")</f>
        <v/>
      </c>
      <c r="I351" s="57">
        <f t="shared" si="156"/>
        <v>0</v>
      </c>
      <c r="J351" s="49">
        <f t="shared" si="157"/>
        <v>0</v>
      </c>
      <c r="K351" s="49">
        <f t="shared" si="158"/>
        <v>0</v>
      </c>
      <c r="L351" s="49">
        <f t="shared" si="159"/>
        <v>0</v>
      </c>
      <c r="M351" s="50" cm="1">
        <f t="array" ref="M351">ROUND('Investoinnit ennen 2024'!K351*(Parametrit!$B$10/Parametrit!$B$7),_xlfn.IFS('2024'!U351=100,-2,'2024'!U351=10,-1))</f>
        <v>0</v>
      </c>
      <c r="N351" s="50"/>
      <c r="O351" s="49"/>
      <c r="P351" s="49"/>
      <c r="Q351" s="52">
        <v>45</v>
      </c>
      <c r="R351" s="52">
        <v>55</v>
      </c>
      <c r="S351" s="31" t="str">
        <f t="shared" si="160"/>
        <v>OK</v>
      </c>
      <c r="U351">
        <v>100</v>
      </c>
    </row>
    <row r="352" spans="1:21" ht="15.75" thickBot="1" x14ac:dyDescent="0.3">
      <c r="A352" s="38" t="s">
        <v>287</v>
      </c>
      <c r="B352" s="60">
        <f t="shared" si="154"/>
        <v>0</v>
      </c>
      <c r="C352" s="55"/>
      <c r="D352" s="49">
        <f t="shared" si="155"/>
        <v>0</v>
      </c>
      <c r="E352" s="49">
        <f>Parametrit!$B$4-2026</f>
        <v>-2</v>
      </c>
      <c r="F352" s="55"/>
      <c r="G352" s="55"/>
      <c r="H352" s="104" t="str">
        <f>IF('Investoinnit ennen 2024'!G352&gt;0,'Investoinnit ennen 2024'!G352,"")</f>
        <v/>
      </c>
      <c r="I352" s="57">
        <f t="shared" si="156"/>
        <v>0</v>
      </c>
      <c r="J352" s="49">
        <f t="shared" si="157"/>
        <v>0</v>
      </c>
      <c r="K352" s="49">
        <f t="shared" si="158"/>
        <v>0</v>
      </c>
      <c r="L352" s="49">
        <f t="shared" si="159"/>
        <v>0</v>
      </c>
      <c r="M352" s="50" cm="1">
        <f t="array" ref="M352">ROUND('Investoinnit ennen 2024'!K352*(Parametrit!$B$10/Parametrit!$B$7),_xlfn.IFS('2024'!U352=100,-2,'2024'!U352=10,-1))</f>
        <v>0</v>
      </c>
      <c r="N352" s="50"/>
      <c r="O352" s="49"/>
      <c r="P352" s="49"/>
      <c r="Q352" s="52">
        <v>45</v>
      </c>
      <c r="R352" s="52">
        <v>55</v>
      </c>
      <c r="S352" s="31" t="str">
        <f t="shared" si="160"/>
        <v>OK</v>
      </c>
      <c r="U352">
        <v>100</v>
      </c>
    </row>
    <row r="353" spans="1:21" ht="15.75" thickBot="1" x14ac:dyDescent="0.3">
      <c r="A353" s="38" t="s">
        <v>288</v>
      </c>
      <c r="B353" s="60">
        <f t="shared" si="154"/>
        <v>0</v>
      </c>
      <c r="C353" s="55"/>
      <c r="D353" s="49">
        <f t="shared" si="155"/>
        <v>0</v>
      </c>
      <c r="E353" s="49">
        <f>Parametrit!$B$4-2026</f>
        <v>-2</v>
      </c>
      <c r="F353" s="55"/>
      <c r="G353" s="55"/>
      <c r="H353" s="104" t="str">
        <f>IF('Investoinnit ennen 2024'!G353&gt;0,'Investoinnit ennen 2024'!G353,"")</f>
        <v/>
      </c>
      <c r="I353" s="57">
        <f t="shared" si="156"/>
        <v>0</v>
      </c>
      <c r="J353" s="49">
        <f t="shared" si="157"/>
        <v>0</v>
      </c>
      <c r="K353" s="49">
        <f t="shared" si="158"/>
        <v>0</v>
      </c>
      <c r="L353" s="49">
        <f t="shared" si="159"/>
        <v>0</v>
      </c>
      <c r="M353" s="50" cm="1">
        <f t="array" ref="M353">ROUND('Investoinnit ennen 2024'!K353*(Parametrit!$B$10/Parametrit!$B$7),_xlfn.IFS('2024'!U353=100,-2,'2024'!U353=10,-1))</f>
        <v>0</v>
      </c>
      <c r="N353" s="50"/>
      <c r="O353" s="49"/>
      <c r="P353" s="49"/>
      <c r="Q353" s="52">
        <v>45</v>
      </c>
      <c r="R353" s="52">
        <v>55</v>
      </c>
      <c r="S353" s="31" t="str">
        <f t="shared" si="160"/>
        <v>OK</v>
      </c>
      <c r="U353">
        <v>100</v>
      </c>
    </row>
    <row r="354" spans="1:21" ht="15.75" thickBot="1" x14ac:dyDescent="0.3">
      <c r="A354" s="6" t="s">
        <v>144</v>
      </c>
      <c r="B354" s="30"/>
      <c r="C354" s="101"/>
      <c r="D354" s="32"/>
      <c r="E354" s="32"/>
      <c r="F354" s="101"/>
      <c r="G354" s="101"/>
      <c r="H354" s="105"/>
      <c r="I354" s="32"/>
      <c r="J354" s="32"/>
      <c r="K354" s="32"/>
      <c r="L354" s="32"/>
      <c r="M354" s="24"/>
      <c r="N354" s="24"/>
      <c r="O354" s="22"/>
      <c r="P354" s="22"/>
      <c r="Q354" s="24"/>
      <c r="R354" s="24"/>
      <c r="S354"/>
    </row>
    <row r="355" spans="1:21" ht="15.75" thickBot="1" x14ac:dyDescent="0.3">
      <c r="A355" s="38" t="s">
        <v>289</v>
      </c>
      <c r="B355" s="60">
        <f>F355-G355</f>
        <v>0</v>
      </c>
      <c r="C355" s="55"/>
      <c r="D355" s="49">
        <f>B355*C355/100</f>
        <v>0</v>
      </c>
      <c r="E355" s="49">
        <f>Parametrit!$B$4-2026</f>
        <v>-2</v>
      </c>
      <c r="F355" s="55"/>
      <c r="G355" s="55"/>
      <c r="H355" s="104" t="str">
        <f>IF('Investoinnit ennen 2024'!G355&gt;0,'Investoinnit ennen 2024'!G355,"")</f>
        <v/>
      </c>
      <c r="I355" s="57">
        <f>IF(N355="",(D355*(M355+O355))/1000,(D355*(N355+P355))/1000)</f>
        <v>0</v>
      </c>
      <c r="J355" s="49">
        <f>IF(D355=0,0,I355*(1-E355/H355))</f>
        <v>0</v>
      </c>
      <c r="K355" s="49">
        <f>IF(I355=0,0,I355/H355)</f>
        <v>0</v>
      </c>
      <c r="L355" s="49">
        <f>IF(N355="",(F355*(C355/100)*(M355+O355))/1000,(F355*(C355/100)*(N355+P355)/1000))</f>
        <v>0</v>
      </c>
      <c r="M355" s="50" cm="1">
        <f t="array" ref="M355">ROUND('Investoinnit ennen 2024'!K355*(Parametrit!$B$10/Parametrit!$B$7),_xlfn.IFS('2024'!U355=100,-2,'2024'!U355=10,-1))</f>
        <v>0</v>
      </c>
      <c r="N355" s="50"/>
      <c r="O355" s="49"/>
      <c r="P355" s="49"/>
      <c r="Q355" s="52">
        <v>45</v>
      </c>
      <c r="R355" s="52">
        <v>55</v>
      </c>
      <c r="S355" s="31" t="str">
        <f>IF(AND(B355&gt;0,C355=""),"Ilmoita tuella rahoitettu osuus",IF(C355&gt;100,"Tuella rahoitettu osuus ei voi olla yli 100",IF(AND(B355&gt;0,H355=""),"Pitoaika puuttuu",IF(E355&gt;H355,"Keski-ikä ei voi olla suurempi kuin pitoaika",IF(AND(B355&gt;0,E355=""),"Keski-ikä puuttuu",IF(AND(B355&gt;0,OR(H355&lt;Q355,H355&gt;R355)),"Syötetty pitoaika ei ole pitoaikavälin sisällä","OK"))))))</f>
        <v>OK</v>
      </c>
      <c r="U355">
        <v>100</v>
      </c>
    </row>
    <row r="356" spans="1:21" ht="15.75" thickBot="1" x14ac:dyDescent="0.3">
      <c r="A356" s="38" t="s">
        <v>290</v>
      </c>
      <c r="B356" s="60">
        <f>F356-G356</f>
        <v>0</v>
      </c>
      <c r="C356" s="55"/>
      <c r="D356" s="49">
        <f>B356*C356/100</f>
        <v>0</v>
      </c>
      <c r="E356" s="49">
        <f>Parametrit!$B$4-2026</f>
        <v>-2</v>
      </c>
      <c r="F356" s="55"/>
      <c r="G356" s="55"/>
      <c r="H356" s="104" t="str">
        <f>IF('Investoinnit ennen 2024'!G356&gt;0,'Investoinnit ennen 2024'!G356,"")</f>
        <v/>
      </c>
      <c r="I356" s="57">
        <f>IF(N356="",(D356*(M356+O356))/1000,(D356*(N356+P356))/1000)</f>
        <v>0</v>
      </c>
      <c r="J356" s="49">
        <f>IF(D356=0,0,I356*(1-E356/H356))</f>
        <v>0</v>
      </c>
      <c r="K356" s="49">
        <f>IF(I356=0,0,I356/H356)</f>
        <v>0</v>
      </c>
      <c r="L356" s="49">
        <f>IF(N356="",(F356*(C356/100)*(M356+O356))/1000,(F356*(C356/100)*(N356+P356)/1000))</f>
        <v>0</v>
      </c>
      <c r="M356" s="50" cm="1">
        <f t="array" ref="M356">ROUND('Investoinnit ennen 2024'!K356*(Parametrit!$B$10/Parametrit!$B$7),_xlfn.IFS('2024'!U356=100,-2,'2024'!U356=10,-1))</f>
        <v>0</v>
      </c>
      <c r="N356" s="50"/>
      <c r="O356" s="49"/>
      <c r="P356" s="49"/>
      <c r="Q356" s="52">
        <v>45</v>
      </c>
      <c r="R356" s="52">
        <v>55</v>
      </c>
      <c r="S356" s="31" t="str">
        <f>IF(AND(B356&gt;0,C356=""),"Ilmoita tuella rahoitettu osuus",IF(C356&gt;100,"Tuella rahoitettu osuus ei voi olla yli 100",IF(AND(B356&gt;0,H356=""),"Pitoaika puuttuu",IF(E356&gt;H356,"Keski-ikä ei voi olla suurempi kuin pitoaika",IF(AND(B356&gt;0,E356=""),"Keski-ikä puuttuu",IF(AND(B356&gt;0,OR(H356&lt;Q356,H356&gt;R356)),"Syötetty pitoaika ei ole pitoaikavälin sisällä","OK"))))))</f>
        <v>OK</v>
      </c>
      <c r="U356">
        <v>100</v>
      </c>
    </row>
    <row r="357" spans="1:21" ht="15.75" thickBot="1" x14ac:dyDescent="0.3">
      <c r="A357" s="38" t="s">
        <v>151</v>
      </c>
      <c r="B357" s="60">
        <f>F357-G357</f>
        <v>0</v>
      </c>
      <c r="C357" s="55"/>
      <c r="D357" s="49">
        <f>B357*C357/100</f>
        <v>0</v>
      </c>
      <c r="E357" s="49">
        <f>Parametrit!$B$4-2026</f>
        <v>-2</v>
      </c>
      <c r="F357" s="55"/>
      <c r="G357" s="55"/>
      <c r="H357" s="104" t="str">
        <f>IF('Investoinnit ennen 2024'!G357&gt;0,'Investoinnit ennen 2024'!G357,"")</f>
        <v/>
      </c>
      <c r="I357" s="57">
        <f>IF(N357="",(D357*(M357+O357))/1000,(D357*(N357+P357))/1000)</f>
        <v>0</v>
      </c>
      <c r="J357" s="49">
        <f>IF(D357=0,0,I357*(1-E357/H357))</f>
        <v>0</v>
      </c>
      <c r="K357" s="49">
        <f>IF(I357=0,0,I357/H357)</f>
        <v>0</v>
      </c>
      <c r="L357" s="49">
        <f>IF(N357="",(F357*(C357/100)*(M357+O357))/1000,(F357*(C357/100)*(N357+P357)/1000))</f>
        <v>0</v>
      </c>
      <c r="M357" s="50" cm="1">
        <f t="array" ref="M357">ROUND('Investoinnit ennen 2024'!K357*(Parametrit!$B$10/Parametrit!$B$7),_xlfn.IFS('2024'!U357=100,-2,'2024'!U357=10,-1))</f>
        <v>0</v>
      </c>
      <c r="N357" s="50"/>
      <c r="O357" s="49"/>
      <c r="P357" s="49"/>
      <c r="Q357" s="52">
        <v>45</v>
      </c>
      <c r="R357" s="52">
        <v>55</v>
      </c>
      <c r="S357" s="31" t="str">
        <f>IF(AND(B357&gt;0,C357=""),"Ilmoita tuella rahoitettu osuus",IF(C357&gt;100,"Tuella rahoitettu osuus ei voi olla yli 100",IF(AND(B357&gt;0,H357=""),"Pitoaika puuttuu",IF(E357&gt;H357,"Keski-ikä ei voi olla suurempi kuin pitoaika",IF(AND(B357&gt;0,E357=""),"Keski-ikä puuttuu",IF(AND(B357&gt;0,OR(H357&lt;Q357,H357&gt;R357)),"Syötetty pitoaika ei ole pitoaikavälin sisällä","OK"))))))</f>
        <v>OK</v>
      </c>
      <c r="U357">
        <v>100</v>
      </c>
    </row>
    <row r="358" spans="1:21" ht="15.75" thickBot="1" x14ac:dyDescent="0.3">
      <c r="A358" s="6" t="s">
        <v>81</v>
      </c>
      <c r="B358" s="30"/>
      <c r="C358" s="101"/>
      <c r="D358" s="32"/>
      <c r="E358" s="32"/>
      <c r="F358" s="101"/>
      <c r="G358" s="101"/>
      <c r="H358" s="105"/>
      <c r="I358" s="32"/>
      <c r="J358" s="32"/>
      <c r="K358" s="32"/>
      <c r="L358" s="32"/>
      <c r="M358" s="24"/>
      <c r="N358" s="24"/>
      <c r="O358" s="22"/>
      <c r="P358" s="22"/>
      <c r="Q358" s="24"/>
      <c r="R358" s="24"/>
      <c r="S358"/>
    </row>
    <row r="359" spans="1:21" ht="15.75" thickBot="1" x14ac:dyDescent="0.3">
      <c r="A359" s="38" t="s">
        <v>82</v>
      </c>
      <c r="B359" s="60">
        <f>F359-G359</f>
        <v>0</v>
      </c>
      <c r="C359" s="55"/>
      <c r="D359" s="49">
        <f>B359*C359/100</f>
        <v>0</v>
      </c>
      <c r="E359" s="49">
        <f>Parametrit!$B$4-2026</f>
        <v>-2</v>
      </c>
      <c r="F359" s="55"/>
      <c r="G359" s="55"/>
      <c r="H359" s="104" t="str">
        <f>IF('Investoinnit ennen 2024'!G359&gt;0,'Investoinnit ennen 2024'!G359,"")</f>
        <v/>
      </c>
      <c r="I359" s="57">
        <f>IF(N359="",(D359*(M359+O359))/1000,(D359*(N359+P359))/1000)</f>
        <v>0</v>
      </c>
      <c r="J359" s="49">
        <f>IF(D359=0,0,I359*(1-E359/H359))</f>
        <v>0</v>
      </c>
      <c r="K359" s="49">
        <f>IF(I359=0,0,I359/H359)</f>
        <v>0</v>
      </c>
      <c r="L359" s="49">
        <f>IF(N359="",(F359*(C359/100)*(M359+O359))/1000,(F359*(C359/100)*(N359+P359)/1000))</f>
        <v>0</v>
      </c>
      <c r="M359" s="50" cm="1">
        <f t="array" ref="M359">ROUND('Investoinnit ennen 2024'!K359*(Parametrit!$B$10/Parametrit!$B$7),_xlfn.IFS('2024'!U359=100,-2,'2024'!U359=10,-1))</f>
        <v>0</v>
      </c>
      <c r="N359" s="50"/>
      <c r="O359" s="49"/>
      <c r="P359" s="49"/>
      <c r="Q359" s="52">
        <v>45</v>
      </c>
      <c r="R359" s="52">
        <v>55</v>
      </c>
      <c r="S359" s="31" t="str">
        <f>IF(AND(B359&gt;0,C359=""),"Ilmoita tuella rahoitettu osuus",IF(C359&gt;100,"Tuella rahoitettu osuus ei voi olla yli 100",IF(AND(B359&gt;0,H359=""),"Pitoaika puuttuu",IF(E359&gt;H359,"Keski-ikä ei voi olla suurempi kuin pitoaika",IF(AND(B359&gt;0,E359=""),"Keski-ikä puuttuu",IF(AND(B359&gt;0,OR(H359&lt;Q359,H359&gt;R359)),"Syötetty pitoaika ei ole pitoaikavälin sisällä","OK"))))))</f>
        <v>OK</v>
      </c>
      <c r="U359">
        <v>100</v>
      </c>
    </row>
    <row r="360" spans="1:21" ht="15.75" thickBot="1" x14ac:dyDescent="0.3">
      <c r="A360" s="10" t="s">
        <v>291</v>
      </c>
      <c r="B360" s="30"/>
      <c r="C360" s="101"/>
      <c r="D360" s="32"/>
      <c r="E360" s="32"/>
      <c r="F360" s="101"/>
      <c r="G360" s="101"/>
      <c r="H360" s="105"/>
      <c r="I360" s="32"/>
      <c r="J360" s="32"/>
      <c r="K360" s="32"/>
      <c r="L360" s="32"/>
      <c r="M360" s="23"/>
      <c r="N360" s="23"/>
      <c r="O360" s="22"/>
      <c r="P360" s="22"/>
      <c r="Q360" s="23"/>
      <c r="R360" s="23"/>
      <c r="S360"/>
    </row>
    <row r="361" spans="1:21" ht="15.75" thickBot="1" x14ac:dyDescent="0.3">
      <c r="A361" s="6" t="s">
        <v>292</v>
      </c>
      <c r="B361" s="30"/>
      <c r="C361" s="101"/>
      <c r="D361" s="32"/>
      <c r="E361" s="32"/>
      <c r="F361" s="101"/>
      <c r="G361" s="101"/>
      <c r="H361" s="105"/>
      <c r="M361" s="24"/>
      <c r="N361" s="24"/>
      <c r="O361" s="22"/>
      <c r="P361" s="22"/>
      <c r="Q361" s="24"/>
      <c r="R361" s="24"/>
      <c r="S361"/>
    </row>
    <row r="362" spans="1:21" ht="15.75" thickBot="1" x14ac:dyDescent="0.3">
      <c r="A362" s="38" t="s">
        <v>293</v>
      </c>
      <c r="B362" s="60">
        <f t="shared" ref="B362:B372" si="161">F362-G362</f>
        <v>0</v>
      </c>
      <c r="C362" s="55"/>
      <c r="D362" s="49">
        <f t="shared" ref="D362:D372" si="162">B362*C362/100</f>
        <v>0</v>
      </c>
      <c r="E362" s="49">
        <f>Parametrit!$B$4-2026</f>
        <v>-2</v>
      </c>
      <c r="F362" s="55"/>
      <c r="G362" s="55"/>
      <c r="H362" s="104" t="str">
        <f>IF('Investoinnit ennen 2024'!G362&gt;0,'Investoinnit ennen 2024'!G362,"")</f>
        <v/>
      </c>
      <c r="I362" s="57">
        <f t="shared" ref="I362:I372" si="163">IF(N362="",(D362*(M362+O362))/1000,(D362*(N362+P362))/1000)</f>
        <v>0</v>
      </c>
      <c r="J362" s="49">
        <f t="shared" ref="J362:J372" si="164">IF(D362=0,0,I362*(1-E362/H362))</f>
        <v>0</v>
      </c>
      <c r="K362" s="49">
        <f t="shared" ref="K362:K372" si="165">IF(I362=0,0,I362/H362)</f>
        <v>0</v>
      </c>
      <c r="L362" s="49">
        <f t="shared" ref="L362:L372" si="166">IF(N362="",(F362*(C362/100)*(M362+O362))/1000,(F362*(C362/100)*(N362+P362)/1000))</f>
        <v>0</v>
      </c>
      <c r="M362" s="50" cm="1">
        <f t="array" ref="M362">ROUND('Investoinnit ennen 2024'!K362*(Parametrit!$B$10/Parametrit!$B$7),_xlfn.IFS('2024'!U362=100,-2,'2024'!U362=10,-1))</f>
        <v>0</v>
      </c>
      <c r="N362" s="50"/>
      <c r="O362" s="49"/>
      <c r="P362" s="49"/>
      <c r="Q362" s="52">
        <v>40</v>
      </c>
      <c r="R362" s="52">
        <v>65</v>
      </c>
      <c r="S362" s="31" t="str">
        <f t="shared" ref="S362:S372" si="167">IF(AND(B362&gt;0,C362=""),"Ilmoita tuella rahoitettu osuus",IF(C362&gt;100,"Tuella rahoitettu osuus ei voi olla yli 100",IF(AND(B362&gt;0,H362=""),"Pitoaika puuttuu",IF(E362&gt;H362,"Keski-ikä ei voi olla suurempi kuin pitoaika",IF(AND(B362&gt;0,E362=""),"Keski-ikä puuttuu",IF(AND(B362&gt;0,OR(H362&lt;Q362,H362&gt;R362)),"Syötetty pitoaika ei ole pitoaikavälin sisällä","OK"))))))</f>
        <v>OK</v>
      </c>
      <c r="U362">
        <v>100</v>
      </c>
    </row>
    <row r="363" spans="1:21" ht="15.75" thickBot="1" x14ac:dyDescent="0.3">
      <c r="A363" s="38" t="s">
        <v>294</v>
      </c>
      <c r="B363" s="60">
        <f t="shared" si="161"/>
        <v>0</v>
      </c>
      <c r="C363" s="55"/>
      <c r="D363" s="49">
        <f t="shared" si="162"/>
        <v>0</v>
      </c>
      <c r="E363" s="49">
        <f>Parametrit!$B$4-2026</f>
        <v>-2</v>
      </c>
      <c r="F363" s="55"/>
      <c r="G363" s="55"/>
      <c r="H363" s="104" t="str">
        <f>IF('Investoinnit ennen 2024'!G363&gt;0,'Investoinnit ennen 2024'!G363,"")</f>
        <v/>
      </c>
      <c r="I363" s="57">
        <f t="shared" si="163"/>
        <v>0</v>
      </c>
      <c r="J363" s="49">
        <f t="shared" si="164"/>
        <v>0</v>
      </c>
      <c r="K363" s="49">
        <f t="shared" si="165"/>
        <v>0</v>
      </c>
      <c r="L363" s="49">
        <f t="shared" si="166"/>
        <v>0</v>
      </c>
      <c r="M363" s="50" cm="1">
        <f t="array" ref="M363">ROUND('Investoinnit ennen 2024'!K363*(Parametrit!$B$10/Parametrit!$B$7),_xlfn.IFS('2024'!U363=100,-2,'2024'!U363=10,-1))</f>
        <v>0</v>
      </c>
      <c r="N363" s="50"/>
      <c r="O363" s="49"/>
      <c r="P363" s="49"/>
      <c r="Q363" s="52">
        <v>40</v>
      </c>
      <c r="R363" s="52">
        <v>65</v>
      </c>
      <c r="S363" s="31" t="str">
        <f t="shared" si="167"/>
        <v>OK</v>
      </c>
      <c r="U363">
        <v>100</v>
      </c>
    </row>
    <row r="364" spans="1:21" ht="15.75" thickBot="1" x14ac:dyDescent="0.3">
      <c r="A364" s="38" t="s">
        <v>295</v>
      </c>
      <c r="B364" s="60">
        <f t="shared" si="161"/>
        <v>0</v>
      </c>
      <c r="C364" s="55"/>
      <c r="D364" s="49">
        <f t="shared" si="162"/>
        <v>0</v>
      </c>
      <c r="E364" s="49">
        <f>Parametrit!$B$4-2026</f>
        <v>-2</v>
      </c>
      <c r="F364" s="55"/>
      <c r="G364" s="55"/>
      <c r="H364" s="104" t="str">
        <f>IF('Investoinnit ennen 2024'!G364&gt;0,'Investoinnit ennen 2024'!G364,"")</f>
        <v/>
      </c>
      <c r="I364" s="57">
        <f t="shared" si="163"/>
        <v>0</v>
      </c>
      <c r="J364" s="49">
        <f t="shared" si="164"/>
        <v>0</v>
      </c>
      <c r="K364" s="49">
        <f t="shared" si="165"/>
        <v>0</v>
      </c>
      <c r="L364" s="49">
        <f t="shared" si="166"/>
        <v>0</v>
      </c>
      <c r="M364" s="50" cm="1">
        <f t="array" ref="M364">ROUND('Investoinnit ennen 2024'!K364*(Parametrit!$B$10/Parametrit!$B$7),_xlfn.IFS('2024'!U364=100,-2,'2024'!U364=10,-1))</f>
        <v>0</v>
      </c>
      <c r="N364" s="50"/>
      <c r="O364" s="49"/>
      <c r="P364" s="49"/>
      <c r="Q364" s="52">
        <v>40</v>
      </c>
      <c r="R364" s="52">
        <v>65</v>
      </c>
      <c r="S364" s="31" t="str">
        <f t="shared" si="167"/>
        <v>OK</v>
      </c>
      <c r="U364">
        <v>100</v>
      </c>
    </row>
    <row r="365" spans="1:21" ht="15.75" thickBot="1" x14ac:dyDescent="0.3">
      <c r="A365" s="38" t="s">
        <v>296</v>
      </c>
      <c r="B365" s="60">
        <f t="shared" si="161"/>
        <v>0</v>
      </c>
      <c r="C365" s="55"/>
      <c r="D365" s="49">
        <f t="shared" si="162"/>
        <v>0</v>
      </c>
      <c r="E365" s="49">
        <f>Parametrit!$B$4-2026</f>
        <v>-2</v>
      </c>
      <c r="F365" s="55"/>
      <c r="G365" s="55"/>
      <c r="H365" s="104" t="str">
        <f>IF('Investoinnit ennen 2024'!G365&gt;0,'Investoinnit ennen 2024'!G365,"")</f>
        <v/>
      </c>
      <c r="I365" s="57">
        <f t="shared" si="163"/>
        <v>0</v>
      </c>
      <c r="J365" s="49">
        <f t="shared" si="164"/>
        <v>0</v>
      </c>
      <c r="K365" s="49">
        <f t="shared" si="165"/>
        <v>0</v>
      </c>
      <c r="L365" s="49">
        <f t="shared" si="166"/>
        <v>0</v>
      </c>
      <c r="M365" s="50" cm="1">
        <f t="array" ref="M365">ROUND('Investoinnit ennen 2024'!K365*(Parametrit!$B$10/Parametrit!$B$7),_xlfn.IFS('2024'!U365=100,-2,'2024'!U365=10,-1))</f>
        <v>0</v>
      </c>
      <c r="N365" s="50"/>
      <c r="O365" s="49"/>
      <c r="P365" s="49"/>
      <c r="Q365" s="52">
        <v>40</v>
      </c>
      <c r="R365" s="52">
        <v>65</v>
      </c>
      <c r="S365" s="31" t="str">
        <f t="shared" si="167"/>
        <v>OK</v>
      </c>
      <c r="U365">
        <v>100</v>
      </c>
    </row>
    <row r="366" spans="1:21" ht="15.75" thickBot="1" x14ac:dyDescent="0.3">
      <c r="A366" s="38" t="s">
        <v>297</v>
      </c>
      <c r="B366" s="60">
        <f t="shared" si="161"/>
        <v>0</v>
      </c>
      <c r="C366" s="55"/>
      <c r="D366" s="49">
        <f t="shared" si="162"/>
        <v>0</v>
      </c>
      <c r="E366" s="49">
        <f>Parametrit!$B$4-2026</f>
        <v>-2</v>
      </c>
      <c r="F366" s="55"/>
      <c r="G366" s="55"/>
      <c r="H366" s="104" t="str">
        <f>IF('Investoinnit ennen 2024'!G366&gt;0,'Investoinnit ennen 2024'!G366,"")</f>
        <v/>
      </c>
      <c r="I366" s="57">
        <f t="shared" si="163"/>
        <v>0</v>
      </c>
      <c r="J366" s="49">
        <f t="shared" si="164"/>
        <v>0</v>
      </c>
      <c r="K366" s="49">
        <f t="shared" si="165"/>
        <v>0</v>
      </c>
      <c r="L366" s="49">
        <f t="shared" si="166"/>
        <v>0</v>
      </c>
      <c r="M366" s="50" cm="1">
        <f t="array" ref="M366">ROUND('Investoinnit ennen 2024'!K366*(Parametrit!$B$10/Parametrit!$B$7),_xlfn.IFS('2024'!U366=100,-2,'2024'!U366=10,-1))</f>
        <v>0</v>
      </c>
      <c r="N366" s="50"/>
      <c r="O366" s="49"/>
      <c r="P366" s="49"/>
      <c r="Q366" s="52">
        <v>40</v>
      </c>
      <c r="R366" s="52">
        <v>65</v>
      </c>
      <c r="S366" s="31" t="str">
        <f t="shared" si="167"/>
        <v>OK</v>
      </c>
      <c r="U366">
        <v>100</v>
      </c>
    </row>
    <row r="367" spans="1:21" ht="15.75" thickBot="1" x14ac:dyDescent="0.3">
      <c r="A367" s="38" t="s">
        <v>298</v>
      </c>
      <c r="B367" s="60">
        <f t="shared" si="161"/>
        <v>0</v>
      </c>
      <c r="C367" s="55"/>
      <c r="D367" s="49">
        <f t="shared" si="162"/>
        <v>0</v>
      </c>
      <c r="E367" s="49">
        <f>Parametrit!$B$4-2026</f>
        <v>-2</v>
      </c>
      <c r="F367" s="55"/>
      <c r="G367" s="55"/>
      <c r="H367" s="104" t="str">
        <f>IF('Investoinnit ennen 2024'!G367&gt;0,'Investoinnit ennen 2024'!G367,"")</f>
        <v/>
      </c>
      <c r="I367" s="57">
        <f t="shared" si="163"/>
        <v>0</v>
      </c>
      <c r="J367" s="49">
        <f t="shared" si="164"/>
        <v>0</v>
      </c>
      <c r="K367" s="49">
        <f t="shared" si="165"/>
        <v>0</v>
      </c>
      <c r="L367" s="49">
        <f t="shared" si="166"/>
        <v>0</v>
      </c>
      <c r="M367" s="50" cm="1">
        <f t="array" ref="M367">ROUND('Investoinnit ennen 2024'!K367*(Parametrit!$B$10/Parametrit!$B$7),_xlfn.IFS('2024'!U367=100,-2,'2024'!U367=10,-1))</f>
        <v>0</v>
      </c>
      <c r="N367" s="50"/>
      <c r="O367" s="49"/>
      <c r="P367" s="49"/>
      <c r="Q367" s="52">
        <v>40</v>
      </c>
      <c r="R367" s="52">
        <v>65</v>
      </c>
      <c r="S367" s="31" t="str">
        <f t="shared" si="167"/>
        <v>OK</v>
      </c>
      <c r="U367">
        <v>100</v>
      </c>
    </row>
    <row r="368" spans="1:21" ht="15.75" thickBot="1" x14ac:dyDescent="0.3">
      <c r="A368" s="38" t="s">
        <v>299</v>
      </c>
      <c r="B368" s="60">
        <f t="shared" si="161"/>
        <v>0</v>
      </c>
      <c r="C368" s="55"/>
      <c r="D368" s="49">
        <f t="shared" si="162"/>
        <v>0</v>
      </c>
      <c r="E368" s="49">
        <f>Parametrit!$B$4-2026</f>
        <v>-2</v>
      </c>
      <c r="F368" s="55"/>
      <c r="G368" s="55"/>
      <c r="H368" s="104" t="str">
        <f>IF('Investoinnit ennen 2024'!G368&gt;0,'Investoinnit ennen 2024'!G368,"")</f>
        <v/>
      </c>
      <c r="I368" s="57">
        <f t="shared" si="163"/>
        <v>0</v>
      </c>
      <c r="J368" s="49">
        <f t="shared" si="164"/>
        <v>0</v>
      </c>
      <c r="K368" s="49">
        <f t="shared" si="165"/>
        <v>0</v>
      </c>
      <c r="L368" s="49">
        <f t="shared" si="166"/>
        <v>0</v>
      </c>
      <c r="M368" s="50" cm="1">
        <f t="array" ref="M368">ROUND('Investoinnit ennen 2024'!K368*(Parametrit!$B$10/Parametrit!$B$7),_xlfn.IFS('2024'!U368=100,-2,'2024'!U368=10,-1))</f>
        <v>0</v>
      </c>
      <c r="N368" s="50"/>
      <c r="O368" s="49"/>
      <c r="P368" s="49"/>
      <c r="Q368" s="52">
        <v>40</v>
      </c>
      <c r="R368" s="52">
        <v>65</v>
      </c>
      <c r="S368" s="31" t="str">
        <f t="shared" si="167"/>
        <v>OK</v>
      </c>
      <c r="U368">
        <v>100</v>
      </c>
    </row>
    <row r="369" spans="1:21" ht="15.75" thickBot="1" x14ac:dyDescent="0.3">
      <c r="A369" s="38" t="s">
        <v>300</v>
      </c>
      <c r="B369" s="60">
        <f t="shared" si="161"/>
        <v>0</v>
      </c>
      <c r="C369" s="55"/>
      <c r="D369" s="49">
        <f t="shared" si="162"/>
        <v>0</v>
      </c>
      <c r="E369" s="49">
        <f>Parametrit!$B$4-2026</f>
        <v>-2</v>
      </c>
      <c r="F369" s="55"/>
      <c r="G369" s="55"/>
      <c r="H369" s="104" t="str">
        <f>IF('Investoinnit ennen 2024'!G369&gt;0,'Investoinnit ennen 2024'!G369,"")</f>
        <v/>
      </c>
      <c r="I369" s="57">
        <f t="shared" si="163"/>
        <v>0</v>
      </c>
      <c r="J369" s="49">
        <f t="shared" si="164"/>
        <v>0</v>
      </c>
      <c r="K369" s="49">
        <f t="shared" si="165"/>
        <v>0</v>
      </c>
      <c r="L369" s="49">
        <f t="shared" si="166"/>
        <v>0</v>
      </c>
      <c r="M369" s="50" cm="1">
        <f t="array" ref="M369">ROUND('Investoinnit ennen 2024'!K369*(Parametrit!$B$10/Parametrit!$B$7),_xlfn.IFS('2024'!U369=100,-2,'2024'!U369=10,-1))</f>
        <v>0</v>
      </c>
      <c r="N369" s="50"/>
      <c r="O369" s="49"/>
      <c r="P369" s="49"/>
      <c r="Q369" s="52">
        <v>40</v>
      </c>
      <c r="R369" s="52">
        <v>65</v>
      </c>
      <c r="S369" s="31" t="str">
        <f t="shared" si="167"/>
        <v>OK</v>
      </c>
      <c r="U369">
        <v>100</v>
      </c>
    </row>
    <row r="370" spans="1:21" ht="15.75" thickBot="1" x14ac:dyDescent="0.3">
      <c r="A370" s="38" t="s">
        <v>301</v>
      </c>
      <c r="B370" s="60">
        <f t="shared" si="161"/>
        <v>0</v>
      </c>
      <c r="C370" s="55"/>
      <c r="D370" s="49">
        <f t="shared" si="162"/>
        <v>0</v>
      </c>
      <c r="E370" s="49">
        <f>Parametrit!$B$4-2026</f>
        <v>-2</v>
      </c>
      <c r="F370" s="55"/>
      <c r="G370" s="55"/>
      <c r="H370" s="104" t="str">
        <f>IF('Investoinnit ennen 2024'!G370&gt;0,'Investoinnit ennen 2024'!G370,"")</f>
        <v/>
      </c>
      <c r="I370" s="57">
        <f t="shared" si="163"/>
        <v>0</v>
      </c>
      <c r="J370" s="49">
        <f t="shared" si="164"/>
        <v>0</v>
      </c>
      <c r="K370" s="49">
        <f t="shared" si="165"/>
        <v>0</v>
      </c>
      <c r="L370" s="49">
        <f t="shared" si="166"/>
        <v>0</v>
      </c>
      <c r="M370" s="50" cm="1">
        <f t="array" ref="M370">ROUND('Investoinnit ennen 2024'!K370*(Parametrit!$B$10/Parametrit!$B$7),_xlfn.IFS('2024'!U370=100,-2,'2024'!U370=10,-1))</f>
        <v>0</v>
      </c>
      <c r="N370" s="50"/>
      <c r="O370" s="49"/>
      <c r="P370" s="49"/>
      <c r="Q370" s="52">
        <v>40</v>
      </c>
      <c r="R370" s="52">
        <v>65</v>
      </c>
      <c r="S370" s="31" t="str">
        <f t="shared" si="167"/>
        <v>OK</v>
      </c>
      <c r="U370">
        <v>100</v>
      </c>
    </row>
    <row r="371" spans="1:21" ht="15.75" thickBot="1" x14ac:dyDescent="0.3">
      <c r="A371" s="38" t="s">
        <v>302</v>
      </c>
      <c r="B371" s="60">
        <f t="shared" si="161"/>
        <v>0</v>
      </c>
      <c r="C371" s="55"/>
      <c r="D371" s="49">
        <f t="shared" si="162"/>
        <v>0</v>
      </c>
      <c r="E371" s="49">
        <f>Parametrit!$B$4-2026</f>
        <v>-2</v>
      </c>
      <c r="F371" s="55"/>
      <c r="G371" s="55"/>
      <c r="H371" s="104" t="str">
        <f>IF('Investoinnit ennen 2024'!G371&gt;0,'Investoinnit ennen 2024'!G371,"")</f>
        <v/>
      </c>
      <c r="I371" s="57">
        <f t="shared" si="163"/>
        <v>0</v>
      </c>
      <c r="J371" s="49">
        <f t="shared" si="164"/>
        <v>0</v>
      </c>
      <c r="K371" s="49">
        <f t="shared" si="165"/>
        <v>0</v>
      </c>
      <c r="L371" s="49">
        <f t="shared" si="166"/>
        <v>0</v>
      </c>
      <c r="M371" s="50" cm="1">
        <f t="array" ref="M371">ROUND('Investoinnit ennen 2024'!K371*(Parametrit!$B$10/Parametrit!$B$7),_xlfn.IFS('2024'!U371=100,-2,'2024'!U371=10,-1))</f>
        <v>0</v>
      </c>
      <c r="N371" s="50"/>
      <c r="O371" s="49"/>
      <c r="P371" s="49"/>
      <c r="Q371" s="52">
        <v>40</v>
      </c>
      <c r="R371" s="52">
        <v>65</v>
      </c>
      <c r="S371" s="31" t="str">
        <f t="shared" si="167"/>
        <v>OK</v>
      </c>
      <c r="U371">
        <v>100</v>
      </c>
    </row>
    <row r="372" spans="1:21" ht="15.75" thickBot="1" x14ac:dyDescent="0.3">
      <c r="A372" s="38" t="s">
        <v>303</v>
      </c>
      <c r="B372" s="60">
        <f t="shared" si="161"/>
        <v>0</v>
      </c>
      <c r="C372" s="55"/>
      <c r="D372" s="49">
        <f t="shared" si="162"/>
        <v>0</v>
      </c>
      <c r="E372" s="49">
        <f>Parametrit!$B$4-2026</f>
        <v>-2</v>
      </c>
      <c r="F372" s="55"/>
      <c r="G372" s="55"/>
      <c r="H372" s="104" t="str">
        <f>IF('Investoinnit ennen 2024'!G372&gt;0,'Investoinnit ennen 2024'!G372,"")</f>
        <v/>
      </c>
      <c r="I372" s="57">
        <f t="shared" si="163"/>
        <v>0</v>
      </c>
      <c r="J372" s="49">
        <f t="shared" si="164"/>
        <v>0</v>
      </c>
      <c r="K372" s="49">
        <f t="shared" si="165"/>
        <v>0</v>
      </c>
      <c r="L372" s="49">
        <f t="shared" si="166"/>
        <v>0</v>
      </c>
      <c r="M372" s="50" cm="1">
        <f t="array" ref="M372">ROUND('Investoinnit ennen 2024'!K372*(Parametrit!$B$10/Parametrit!$B$7),_xlfn.IFS('2024'!U372=100,-2,'2024'!U372=10,-1))</f>
        <v>0</v>
      </c>
      <c r="N372" s="50"/>
      <c r="O372" s="49"/>
      <c r="P372" s="49"/>
      <c r="Q372" s="52">
        <v>40</v>
      </c>
      <c r="R372" s="52">
        <v>65</v>
      </c>
      <c r="S372" s="31" t="str">
        <f t="shared" si="167"/>
        <v>OK</v>
      </c>
      <c r="U372">
        <v>100</v>
      </c>
    </row>
    <row r="373" spans="1:21" ht="15.75" thickBot="1" x14ac:dyDescent="0.3">
      <c r="A373" s="6" t="s">
        <v>304</v>
      </c>
      <c r="B373" s="30"/>
      <c r="C373" s="101"/>
      <c r="D373" s="32"/>
      <c r="E373" s="32"/>
      <c r="F373" s="101"/>
      <c r="G373" s="101"/>
      <c r="H373" s="105"/>
      <c r="I373" s="32"/>
      <c r="J373" s="32"/>
      <c r="K373" s="32"/>
      <c r="L373" s="32"/>
      <c r="M373" s="24"/>
      <c r="N373" s="24"/>
      <c r="O373" s="22"/>
      <c r="P373" s="22"/>
      <c r="Q373" s="24"/>
      <c r="R373" s="24"/>
      <c r="S373"/>
    </row>
    <row r="374" spans="1:21" ht="15.75" thickBot="1" x14ac:dyDescent="0.3">
      <c r="A374" s="38" t="s">
        <v>305</v>
      </c>
      <c r="B374" s="60">
        <f>F374-G374</f>
        <v>0</v>
      </c>
      <c r="C374" s="55"/>
      <c r="D374" s="49">
        <f>B374*C374/100</f>
        <v>0</v>
      </c>
      <c r="E374" s="49">
        <f>Parametrit!$B$4-2026</f>
        <v>-2</v>
      </c>
      <c r="F374" s="55"/>
      <c r="G374" s="55"/>
      <c r="H374" s="104" t="str">
        <f>IF('Investoinnit ennen 2024'!G374&gt;0,'Investoinnit ennen 2024'!G374,"")</f>
        <v/>
      </c>
      <c r="I374" s="57">
        <f>IF(N374="",(D374*(M374+O374))/1000,(D374*(N374+P374))/1000)</f>
        <v>0</v>
      </c>
      <c r="J374" s="49">
        <f>IF(D374=0,0,I374*(1-E374/H374))</f>
        <v>0</v>
      </c>
      <c r="K374" s="49">
        <f>IF(I374=0,0,I374/H374)</f>
        <v>0</v>
      </c>
      <c r="L374" s="49">
        <f>IF(N374="",(F374*(C374/100)*(M374+O374))/1000,(F374*(C374/100)*(N374+P374)/1000))</f>
        <v>0</v>
      </c>
      <c r="M374" s="50" cm="1">
        <f t="array" ref="M374">ROUND('Investoinnit ennen 2024'!K374*(Parametrit!$B$10/Parametrit!$B$7),_xlfn.IFS('2024'!U374=100,-2,'2024'!U374=10,-1))</f>
        <v>0</v>
      </c>
      <c r="N374" s="50"/>
      <c r="O374" s="49"/>
      <c r="P374" s="49"/>
      <c r="Q374" s="52">
        <v>40</v>
      </c>
      <c r="R374" s="52">
        <v>65</v>
      </c>
      <c r="S374" s="31" t="str">
        <f>IF(AND(B374&gt;0,C374=""),"Ilmoita tuella rahoitettu osuus",IF(C374&gt;100,"Tuella rahoitettu osuus ei voi olla yli 100",IF(AND(B374&gt;0,H374=""),"Pitoaika puuttuu",IF(E374&gt;H374,"Keski-ikä ei voi olla suurempi kuin pitoaika",IF(AND(B374&gt;0,E374=""),"Keski-ikä puuttuu",IF(AND(B374&gt;0,OR(H374&lt;Q374,H374&gt;R374)),"Syötetty pitoaika ei ole pitoaikavälin sisällä","OK"))))))</f>
        <v>OK</v>
      </c>
      <c r="U374">
        <v>100</v>
      </c>
    </row>
    <row r="375" spans="1:21" ht="15.75" thickBot="1" x14ac:dyDescent="0.3">
      <c r="A375" s="38" t="s">
        <v>306</v>
      </c>
      <c r="B375" s="60">
        <f>F375-G375</f>
        <v>0</v>
      </c>
      <c r="C375" s="55"/>
      <c r="D375" s="49">
        <f>B375*C375/100</f>
        <v>0</v>
      </c>
      <c r="E375" s="49">
        <f>Parametrit!$B$4-2026</f>
        <v>-2</v>
      </c>
      <c r="F375" s="55"/>
      <c r="G375" s="55"/>
      <c r="H375" s="104" t="str">
        <f>IF('Investoinnit ennen 2024'!G375&gt;0,'Investoinnit ennen 2024'!G375,"")</f>
        <v/>
      </c>
      <c r="I375" s="57">
        <f>IF(N375="",(D375*(M375+O375))/1000,(D375*(N375+P375))/1000)</f>
        <v>0</v>
      </c>
      <c r="J375" s="49">
        <f>IF(D375=0,0,I375*(1-E375/H375))</f>
        <v>0</v>
      </c>
      <c r="K375" s="49">
        <f>IF(I375=0,0,I375/H375)</f>
        <v>0</v>
      </c>
      <c r="L375" s="49">
        <f>IF(N375="",(F375*(C375/100)*(M375+O375))/1000,(F375*(C375/100)*(N375+P375)/1000))</f>
        <v>0</v>
      </c>
      <c r="M375" s="50" cm="1">
        <f t="array" ref="M375">ROUND('Investoinnit ennen 2024'!K375*(Parametrit!$B$10/Parametrit!$B$7),_xlfn.IFS('2024'!U375=100,-2,'2024'!U375=10,-1))</f>
        <v>0</v>
      </c>
      <c r="N375" s="50"/>
      <c r="O375" s="49"/>
      <c r="P375" s="49"/>
      <c r="Q375" s="52">
        <v>40</v>
      </c>
      <c r="R375" s="52">
        <v>65</v>
      </c>
      <c r="S375" s="31" t="str">
        <f>IF(AND(B375&gt;0,C375=""),"Ilmoita tuella rahoitettu osuus",IF(C375&gt;100,"Tuella rahoitettu osuus ei voi olla yli 100",IF(AND(B375&gt;0,H375=""),"Pitoaika puuttuu",IF(E375&gt;H375,"Keski-ikä ei voi olla suurempi kuin pitoaika",IF(AND(B375&gt;0,E375=""),"Keski-ikä puuttuu",IF(AND(B375&gt;0,OR(H375&lt;Q375,H375&gt;R375)),"Syötetty pitoaika ei ole pitoaikavälin sisällä","OK"))))))</f>
        <v>OK</v>
      </c>
      <c r="U375">
        <v>100</v>
      </c>
    </row>
    <row r="376" spans="1:21" ht="15.75" thickBot="1" x14ac:dyDescent="0.3">
      <c r="A376" s="38" t="s">
        <v>307</v>
      </c>
      <c r="B376" s="60">
        <f>F376-G376</f>
        <v>0</v>
      </c>
      <c r="C376" s="55"/>
      <c r="D376" s="49">
        <f>B376*C376/100</f>
        <v>0</v>
      </c>
      <c r="E376" s="49">
        <f>Parametrit!$B$4-2026</f>
        <v>-2</v>
      </c>
      <c r="F376" s="55"/>
      <c r="G376" s="55"/>
      <c r="H376" s="104" t="str">
        <f>IF('Investoinnit ennen 2024'!G376&gt;0,'Investoinnit ennen 2024'!G376,"")</f>
        <v/>
      </c>
      <c r="I376" s="57">
        <f>IF(N376="",(D376*(M376+O376))/1000,(D376*(N376+P376))/1000)</f>
        <v>0</v>
      </c>
      <c r="J376" s="49">
        <f>IF(D376=0,0,I376*(1-E376/H376))</f>
        <v>0</v>
      </c>
      <c r="K376" s="49">
        <f>IF(I376=0,0,I376/H376)</f>
        <v>0</v>
      </c>
      <c r="L376" s="49">
        <f>IF(N376="",(F376*(C376/100)*(M376+O376))/1000,(F376*(C376/100)*(N376+P376)/1000))</f>
        <v>0</v>
      </c>
      <c r="M376" s="50" cm="1">
        <f t="array" ref="M376">ROUND('Investoinnit ennen 2024'!K376*(Parametrit!$B$10/Parametrit!$B$7),_xlfn.IFS('2024'!U376=100,-2,'2024'!U376=10,-1))</f>
        <v>0</v>
      </c>
      <c r="N376" s="50"/>
      <c r="O376" s="49"/>
      <c r="P376" s="49"/>
      <c r="Q376" s="52">
        <v>40</v>
      </c>
      <c r="R376" s="52">
        <v>65</v>
      </c>
      <c r="S376" s="31" t="str">
        <f>IF(AND(B376&gt;0,C376=""),"Ilmoita tuella rahoitettu osuus",IF(C376&gt;100,"Tuella rahoitettu osuus ei voi olla yli 100",IF(AND(B376&gt;0,H376=""),"Pitoaika puuttuu",IF(E376&gt;H376,"Keski-ikä ei voi olla suurempi kuin pitoaika",IF(AND(B376&gt;0,E376=""),"Keski-ikä puuttuu",IF(AND(B376&gt;0,OR(H376&lt;Q376,H376&gt;R376)),"Syötetty pitoaika ei ole pitoaikavälin sisällä","OK"))))))</f>
        <v>OK</v>
      </c>
      <c r="U376">
        <v>100</v>
      </c>
    </row>
    <row r="377" spans="1:21" ht="15.75" thickBot="1" x14ac:dyDescent="0.3">
      <c r="A377" s="10" t="s">
        <v>308</v>
      </c>
      <c r="B377" s="30"/>
      <c r="C377" s="101"/>
      <c r="D377" s="32"/>
      <c r="E377" s="32"/>
      <c r="F377" s="101"/>
      <c r="G377" s="101"/>
      <c r="H377" s="105"/>
      <c r="M377" s="23"/>
      <c r="N377" s="23"/>
      <c r="O377" s="22"/>
      <c r="P377" s="22"/>
      <c r="Q377" s="23"/>
      <c r="R377" s="23"/>
      <c r="S377"/>
    </row>
    <row r="378" spans="1:21" ht="15.75" thickBot="1" x14ac:dyDescent="0.3">
      <c r="A378" s="6" t="s">
        <v>309</v>
      </c>
      <c r="B378" s="30"/>
      <c r="C378" s="101"/>
      <c r="D378" s="32"/>
      <c r="E378" s="32"/>
      <c r="F378" s="101"/>
      <c r="G378" s="101"/>
      <c r="H378" s="105"/>
      <c r="I378" s="32"/>
      <c r="J378" s="32"/>
      <c r="K378" s="32"/>
      <c r="L378" s="32"/>
      <c r="M378" s="24"/>
      <c r="N378" s="24"/>
      <c r="O378" s="22"/>
      <c r="P378" s="22"/>
      <c r="Q378" s="24"/>
      <c r="R378" s="24"/>
      <c r="S378"/>
    </row>
    <row r="379" spans="1:21" ht="15.75" thickBot="1" x14ac:dyDescent="0.3">
      <c r="A379" s="40" t="s">
        <v>310</v>
      </c>
      <c r="B379" s="60">
        <f t="shared" ref="B379:B385" si="168">F379-G379</f>
        <v>0</v>
      </c>
      <c r="C379" s="55"/>
      <c r="D379" s="49">
        <f t="shared" ref="D379:D385" si="169">B379*C379/100</f>
        <v>0</v>
      </c>
      <c r="E379" s="49">
        <f>Parametrit!$B$4-2026</f>
        <v>-2</v>
      </c>
      <c r="F379" s="55"/>
      <c r="G379" s="55"/>
      <c r="H379" s="104" t="str">
        <f>IF('Investoinnit ennen 2024'!G379&gt;0,'Investoinnit ennen 2024'!G379,"")</f>
        <v/>
      </c>
      <c r="I379" s="57">
        <f t="shared" ref="I379:I385" si="170">IF(N379="",(D379*(M379+O379))/1000,(D379*(N379+P379))/1000)</f>
        <v>0</v>
      </c>
      <c r="J379" s="49">
        <f t="shared" ref="J379:J385" si="171">IF(D379=0,0,I379*(1-E379/H379))</f>
        <v>0</v>
      </c>
      <c r="K379" s="49">
        <f t="shared" ref="K379:K385" si="172">IF(I379=0,0,I379/H379)</f>
        <v>0</v>
      </c>
      <c r="L379" s="49">
        <f t="shared" ref="L379:L385" si="173">IF(N379="",(F379*(C379/100)*(M379+O379))/1000,(F379*(C379/100)*(N379+P379)/1000))</f>
        <v>0</v>
      </c>
      <c r="M379" s="50" cm="1">
        <f t="array" ref="M379">ROUND('Investoinnit ennen 2024'!K379*(Parametrit!$B$10/Parametrit!$B$7),_xlfn.IFS('2024'!U379=100,-2,'2024'!U379=10,-1))</f>
        <v>0</v>
      </c>
      <c r="N379" s="50"/>
      <c r="O379" s="49"/>
      <c r="P379" s="49"/>
      <c r="Q379" s="52">
        <v>40</v>
      </c>
      <c r="R379" s="52">
        <v>50</v>
      </c>
      <c r="S379" s="31" t="str">
        <f t="shared" ref="S379:S385" si="174">IF(AND(B379&gt;0,C379=""),"Ilmoita tuella rahoitettu osuus",IF(C379&gt;100,"Tuella rahoitettu osuus ei voi olla yli 100",IF(AND(B379&gt;0,H379=""),"Pitoaika puuttuu",IF(E379&gt;H379,"Keski-ikä ei voi olla suurempi kuin pitoaika",IF(AND(B379&gt;0,E379=""),"Keski-ikä puuttuu",IF(AND(B379&gt;0,OR(H379&lt;Q379,H379&gt;R379)),"Syötetty pitoaika ei ole pitoaikavälin sisällä","OK"))))))</f>
        <v>OK</v>
      </c>
      <c r="U379">
        <v>100</v>
      </c>
    </row>
    <row r="380" spans="1:21" ht="15.75" thickBot="1" x14ac:dyDescent="0.3">
      <c r="A380" s="41" t="s">
        <v>311</v>
      </c>
      <c r="B380" s="60">
        <f t="shared" si="168"/>
        <v>0</v>
      </c>
      <c r="C380" s="55"/>
      <c r="D380" s="49">
        <f t="shared" si="169"/>
        <v>0</v>
      </c>
      <c r="E380" s="49">
        <f>Parametrit!$B$4-2026</f>
        <v>-2</v>
      </c>
      <c r="F380" s="55"/>
      <c r="G380" s="55"/>
      <c r="H380" s="104" t="str">
        <f>IF('Investoinnit ennen 2024'!G380&gt;0,'Investoinnit ennen 2024'!G380,"")</f>
        <v/>
      </c>
      <c r="I380" s="57">
        <f t="shared" si="170"/>
        <v>0</v>
      </c>
      <c r="J380" s="49">
        <f t="shared" si="171"/>
        <v>0</v>
      </c>
      <c r="K380" s="49">
        <f t="shared" si="172"/>
        <v>0</v>
      </c>
      <c r="L380" s="49">
        <f t="shared" si="173"/>
        <v>0</v>
      </c>
      <c r="M380" s="50" cm="1">
        <f t="array" ref="M380">ROUND('Investoinnit ennen 2024'!K380*(Parametrit!$B$10/Parametrit!$B$7),_xlfn.IFS('2024'!U380=100,-2,'2024'!U380=10,-1))</f>
        <v>0</v>
      </c>
      <c r="N380" s="50"/>
      <c r="O380" s="49"/>
      <c r="P380" s="49"/>
      <c r="Q380" s="52">
        <v>40</v>
      </c>
      <c r="R380" s="52">
        <v>50</v>
      </c>
      <c r="S380" s="31" t="str">
        <f t="shared" si="174"/>
        <v>OK</v>
      </c>
      <c r="U380">
        <v>100</v>
      </c>
    </row>
    <row r="381" spans="1:21" ht="15.75" thickBot="1" x14ac:dyDescent="0.3">
      <c r="A381" s="41" t="s">
        <v>312</v>
      </c>
      <c r="B381" s="60">
        <f t="shared" si="168"/>
        <v>0</v>
      </c>
      <c r="C381" s="55"/>
      <c r="D381" s="49">
        <f t="shared" si="169"/>
        <v>0</v>
      </c>
      <c r="E381" s="49">
        <f>Parametrit!$B$4-2026</f>
        <v>-2</v>
      </c>
      <c r="F381" s="55"/>
      <c r="G381" s="55"/>
      <c r="H381" s="104" t="str">
        <f>IF('Investoinnit ennen 2024'!G381&gt;0,'Investoinnit ennen 2024'!G381,"")</f>
        <v/>
      </c>
      <c r="I381" s="57">
        <f t="shared" si="170"/>
        <v>0</v>
      </c>
      <c r="J381" s="49">
        <f t="shared" si="171"/>
        <v>0</v>
      </c>
      <c r="K381" s="49">
        <f t="shared" si="172"/>
        <v>0</v>
      </c>
      <c r="L381" s="49">
        <f t="shared" si="173"/>
        <v>0</v>
      </c>
      <c r="M381" s="50" cm="1">
        <f t="array" ref="M381">ROUND('Investoinnit ennen 2024'!K381*(Parametrit!$B$10/Parametrit!$B$7),_xlfn.IFS('2024'!U381=100,-2,'2024'!U381=10,-1))</f>
        <v>0</v>
      </c>
      <c r="N381" s="50"/>
      <c r="O381" s="49"/>
      <c r="P381" s="49"/>
      <c r="Q381" s="52">
        <v>40</v>
      </c>
      <c r="R381" s="52">
        <v>50</v>
      </c>
      <c r="S381" s="31" t="str">
        <f t="shared" si="174"/>
        <v>OK</v>
      </c>
      <c r="U381">
        <v>100</v>
      </c>
    </row>
    <row r="382" spans="1:21" ht="15.75" thickBot="1" x14ac:dyDescent="0.3">
      <c r="A382" s="41" t="s">
        <v>313</v>
      </c>
      <c r="B382" s="60">
        <f t="shared" si="168"/>
        <v>0</v>
      </c>
      <c r="C382" s="55"/>
      <c r="D382" s="49">
        <f t="shared" si="169"/>
        <v>0</v>
      </c>
      <c r="E382" s="49">
        <f>Parametrit!$B$4-2026</f>
        <v>-2</v>
      </c>
      <c r="F382" s="55"/>
      <c r="G382" s="55"/>
      <c r="H382" s="104" t="str">
        <f>IF('Investoinnit ennen 2024'!G382&gt;0,'Investoinnit ennen 2024'!G382,"")</f>
        <v/>
      </c>
      <c r="I382" s="57">
        <f t="shared" si="170"/>
        <v>0</v>
      </c>
      <c r="J382" s="49">
        <f t="shared" si="171"/>
        <v>0</v>
      </c>
      <c r="K382" s="49">
        <f t="shared" si="172"/>
        <v>0</v>
      </c>
      <c r="L382" s="49">
        <f t="shared" si="173"/>
        <v>0</v>
      </c>
      <c r="M382" s="50" cm="1">
        <f t="array" ref="M382">ROUND('Investoinnit ennen 2024'!K382*(Parametrit!$B$10/Parametrit!$B$7),_xlfn.IFS('2024'!U382=100,-2,'2024'!U382=10,-1))</f>
        <v>0</v>
      </c>
      <c r="N382" s="50"/>
      <c r="O382" s="49"/>
      <c r="P382" s="49"/>
      <c r="Q382" s="52">
        <v>40</v>
      </c>
      <c r="R382" s="52">
        <v>50</v>
      </c>
      <c r="S382" s="31" t="str">
        <f t="shared" si="174"/>
        <v>OK</v>
      </c>
      <c r="U382">
        <v>100</v>
      </c>
    </row>
    <row r="383" spans="1:21" ht="15.75" thickBot="1" x14ac:dyDescent="0.3">
      <c r="A383" s="42" t="s">
        <v>314</v>
      </c>
      <c r="B383" s="60">
        <f t="shared" si="168"/>
        <v>0</v>
      </c>
      <c r="C383" s="55"/>
      <c r="D383" s="49">
        <f t="shared" si="169"/>
        <v>0</v>
      </c>
      <c r="E383" s="49">
        <f>Parametrit!$B$4-2026</f>
        <v>-2</v>
      </c>
      <c r="F383" s="55"/>
      <c r="G383" s="55"/>
      <c r="H383" s="104" t="str">
        <f>IF('Investoinnit ennen 2024'!G383&gt;0,'Investoinnit ennen 2024'!G383,"")</f>
        <v/>
      </c>
      <c r="I383" s="57">
        <f t="shared" si="170"/>
        <v>0</v>
      </c>
      <c r="J383" s="49">
        <f t="shared" si="171"/>
        <v>0</v>
      </c>
      <c r="K383" s="49">
        <f t="shared" si="172"/>
        <v>0</v>
      </c>
      <c r="L383" s="49">
        <f t="shared" si="173"/>
        <v>0</v>
      </c>
      <c r="M383" s="50" cm="1">
        <f t="array" ref="M383">ROUND('Investoinnit ennen 2024'!K383*(Parametrit!$B$10/Parametrit!$B$7),_xlfn.IFS('2024'!U383=100,-2,'2024'!U383=10,-1))</f>
        <v>0</v>
      </c>
      <c r="N383" s="50"/>
      <c r="O383" s="49"/>
      <c r="P383" s="49"/>
      <c r="Q383" s="52">
        <v>40</v>
      </c>
      <c r="R383" s="52">
        <v>50</v>
      </c>
      <c r="S383" s="31" t="str">
        <f t="shared" si="174"/>
        <v>OK</v>
      </c>
      <c r="U383">
        <v>100</v>
      </c>
    </row>
    <row r="384" spans="1:21" ht="15.75" thickBot="1" x14ac:dyDescent="0.3">
      <c r="A384" s="38" t="s">
        <v>315</v>
      </c>
      <c r="B384" s="60">
        <f t="shared" si="168"/>
        <v>0</v>
      </c>
      <c r="C384" s="55"/>
      <c r="D384" s="49">
        <f t="shared" si="169"/>
        <v>0</v>
      </c>
      <c r="E384" s="49">
        <f>Parametrit!$B$4-2026</f>
        <v>-2</v>
      </c>
      <c r="F384" s="55"/>
      <c r="G384" s="55"/>
      <c r="H384" s="104" t="str">
        <f>IF('Investoinnit ennen 2024'!G384&gt;0,'Investoinnit ennen 2024'!G384,"")</f>
        <v/>
      </c>
      <c r="I384" s="57">
        <f t="shared" si="170"/>
        <v>0</v>
      </c>
      <c r="J384" s="49">
        <f t="shared" si="171"/>
        <v>0</v>
      </c>
      <c r="K384" s="49">
        <f t="shared" si="172"/>
        <v>0</v>
      </c>
      <c r="L384" s="49">
        <f t="shared" si="173"/>
        <v>0</v>
      </c>
      <c r="M384" s="50" cm="1">
        <f t="array" ref="M384">ROUND('Investoinnit ennen 2024'!K384*(Parametrit!$B$10/Parametrit!$B$7),_xlfn.IFS('2024'!U384=100,-2,'2024'!U384=10,-1))</f>
        <v>0</v>
      </c>
      <c r="N384" s="50"/>
      <c r="O384" s="49"/>
      <c r="P384" s="49"/>
      <c r="Q384" s="52">
        <v>40</v>
      </c>
      <c r="R384" s="52">
        <v>50</v>
      </c>
      <c r="S384" s="31" t="str">
        <f t="shared" si="174"/>
        <v>OK</v>
      </c>
      <c r="U384">
        <v>100</v>
      </c>
    </row>
    <row r="385" spans="1:21" ht="15.75" thickBot="1" x14ac:dyDescent="0.3">
      <c r="A385" s="38" t="s">
        <v>316</v>
      </c>
      <c r="B385" s="60">
        <f t="shared" si="168"/>
        <v>0</v>
      </c>
      <c r="C385" s="55"/>
      <c r="D385" s="49">
        <f t="shared" si="169"/>
        <v>0</v>
      </c>
      <c r="E385" s="49">
        <f>Parametrit!$B$4-2026</f>
        <v>-2</v>
      </c>
      <c r="F385" s="55"/>
      <c r="G385" s="55"/>
      <c r="H385" s="104" t="str">
        <f>IF('Investoinnit ennen 2024'!G385&gt;0,'Investoinnit ennen 2024'!G385,"")</f>
        <v/>
      </c>
      <c r="I385" s="57">
        <f t="shared" si="170"/>
        <v>0</v>
      </c>
      <c r="J385" s="49">
        <f t="shared" si="171"/>
        <v>0</v>
      </c>
      <c r="K385" s="49">
        <f t="shared" si="172"/>
        <v>0</v>
      </c>
      <c r="L385" s="49">
        <f t="shared" si="173"/>
        <v>0</v>
      </c>
      <c r="M385" s="50" cm="1">
        <f t="array" ref="M385">ROUND('Investoinnit ennen 2024'!K385*(Parametrit!$B$10/Parametrit!$B$7),_xlfn.IFS('2024'!U385=100,-2,'2024'!U385=10,-1))</f>
        <v>0</v>
      </c>
      <c r="N385" s="50"/>
      <c r="O385" s="49"/>
      <c r="P385" s="49"/>
      <c r="Q385" s="52">
        <v>40</v>
      </c>
      <c r="R385" s="52">
        <v>50</v>
      </c>
      <c r="S385" s="31" t="str">
        <f t="shared" si="174"/>
        <v>OK</v>
      </c>
      <c r="U385">
        <v>100</v>
      </c>
    </row>
    <row r="386" spans="1:21" ht="15.75" thickBot="1" x14ac:dyDescent="0.3">
      <c r="A386" s="39" t="s">
        <v>317</v>
      </c>
      <c r="B386" s="30"/>
      <c r="C386" s="101"/>
      <c r="D386" s="32"/>
      <c r="E386" s="32"/>
      <c r="F386" s="101"/>
      <c r="G386" s="101"/>
      <c r="H386" s="105"/>
      <c r="M386" s="19"/>
      <c r="N386" s="19"/>
      <c r="O386" s="22"/>
      <c r="P386" s="22"/>
      <c r="Q386" s="18"/>
      <c r="R386" s="18"/>
      <c r="S386"/>
    </row>
    <row r="387" spans="1:21" ht="15.75" thickBot="1" x14ac:dyDescent="0.3">
      <c r="A387" s="38" t="s">
        <v>318</v>
      </c>
      <c r="B387" s="60">
        <f>F387-G387</f>
        <v>0</v>
      </c>
      <c r="C387" s="55"/>
      <c r="D387" s="49">
        <f>B387*C387/100</f>
        <v>0</v>
      </c>
      <c r="E387" s="49">
        <f>Parametrit!$B$4-2026</f>
        <v>-2</v>
      </c>
      <c r="F387" s="55"/>
      <c r="G387" s="55"/>
      <c r="H387" s="104" t="str">
        <f>IF('Investoinnit ennen 2024'!G387&gt;0,'Investoinnit ennen 2024'!G387,"")</f>
        <v/>
      </c>
      <c r="I387" s="57">
        <f>IF(N387="",(D387*(M387+O387))/1000,(D387*(N387+P387))/1000)</f>
        <v>0</v>
      </c>
      <c r="J387" s="49">
        <f>IF(D387=0,0,I387*(1-E387/H387))</f>
        <v>0</v>
      </c>
      <c r="K387" s="49">
        <f>IF(I387=0,0,I387/H387)</f>
        <v>0</v>
      </c>
      <c r="L387" s="49">
        <f>IF(N387="",(F387*(C387/100)*(M387+O387))/1000,(F387*(C387/100)*(N387+P387)/1000))</f>
        <v>0</v>
      </c>
      <c r="M387" s="50" cm="1">
        <f t="array" ref="M387">ROUND('Investoinnit ennen 2024'!K387*(Parametrit!$B$10/Parametrit!$B$7),_xlfn.IFS('2024'!U387=100,-2,'2024'!U387=10,-1))</f>
        <v>0</v>
      </c>
      <c r="N387" s="50"/>
      <c r="O387" s="49"/>
      <c r="P387" s="49"/>
      <c r="Q387" s="52">
        <v>40</v>
      </c>
      <c r="R387" s="52">
        <v>50</v>
      </c>
      <c r="S387" s="31" t="str">
        <f>IF(AND(B387&gt;0,C387=""),"Ilmoita tuella rahoitettu osuus",IF(C387&gt;100,"Tuella rahoitettu osuus ei voi olla yli 100",IF(AND(B387&gt;0,H387=""),"Pitoaika puuttuu",IF(E387&gt;H387,"Keski-ikä ei voi olla suurempi kuin pitoaika",IF(AND(B387&gt;0,E387=""),"Keski-ikä puuttuu",IF(AND(B387&gt;0,OR(H387&lt;Q387,H387&gt;R387)),"Syötetty pitoaika ei ole pitoaikavälin sisällä","OK"))))))</f>
        <v>OK</v>
      </c>
      <c r="U387">
        <v>100</v>
      </c>
    </row>
    <row r="388" spans="1:21" ht="15.75" thickBot="1" x14ac:dyDescent="0.3">
      <c r="A388" s="38" t="s">
        <v>319</v>
      </c>
      <c r="B388" s="60">
        <f>F388-G388</f>
        <v>0</v>
      </c>
      <c r="C388" s="55"/>
      <c r="D388" s="49">
        <f>B388*C388/100</f>
        <v>0</v>
      </c>
      <c r="E388" s="49">
        <f>Parametrit!$B$4-2026</f>
        <v>-2</v>
      </c>
      <c r="F388" s="55"/>
      <c r="G388" s="55"/>
      <c r="H388" s="104" t="str">
        <f>IF('Investoinnit ennen 2024'!G388&gt;0,'Investoinnit ennen 2024'!G388,"")</f>
        <v/>
      </c>
      <c r="I388" s="57">
        <f>IF(N388="",(D388*(M388+O388))/1000,(D388*(N388+P388))/1000)</f>
        <v>0</v>
      </c>
      <c r="J388" s="49">
        <f>IF(D388=0,0,I388*(1-E388/H388))</f>
        <v>0</v>
      </c>
      <c r="K388" s="49">
        <f>IF(I388=0,0,I388/H388)</f>
        <v>0</v>
      </c>
      <c r="L388" s="49">
        <f>IF(N388="",(F388*(C388/100)*(M388+O388))/1000,(F388*(C388/100)*(N388+P388)/1000))</f>
        <v>0</v>
      </c>
      <c r="M388" s="50" cm="1">
        <f t="array" ref="M388">ROUND('Investoinnit ennen 2024'!K388*(Parametrit!$B$10/Parametrit!$B$7),_xlfn.IFS('2024'!U388=100,-2,'2024'!U388=10,-1))</f>
        <v>0</v>
      </c>
      <c r="N388" s="50"/>
      <c r="O388" s="49"/>
      <c r="P388" s="49"/>
      <c r="Q388" s="52">
        <v>20</v>
      </c>
      <c r="R388" s="52">
        <v>30</v>
      </c>
      <c r="S388" s="31" t="str">
        <f>IF(AND(B388&gt;0,C388=""),"Ilmoita tuella rahoitettu osuus",IF(C388&gt;100,"Tuella rahoitettu osuus ei voi olla yli 100",IF(AND(B388&gt;0,H388=""),"Pitoaika puuttuu",IF(E388&gt;H388,"Keski-ikä ei voi olla suurempi kuin pitoaika",IF(AND(B388&gt;0,E388=""),"Keski-ikä puuttuu",IF(AND(B388&gt;0,OR(H388&lt;Q388,H388&gt;R388)),"Syötetty pitoaika ei ole pitoaikavälin sisällä","OK"))))))</f>
        <v>OK</v>
      </c>
      <c r="U388">
        <v>100</v>
      </c>
    </row>
    <row r="389" spans="1:21" ht="15.75" thickBot="1" x14ac:dyDescent="0.3">
      <c r="A389" s="6" t="s">
        <v>320</v>
      </c>
      <c r="B389" s="30"/>
      <c r="C389" s="101"/>
      <c r="D389" s="32"/>
      <c r="E389" s="32"/>
      <c r="F389" s="101"/>
      <c r="G389" s="101"/>
      <c r="H389" s="105"/>
      <c r="I389" s="32"/>
      <c r="J389" s="32"/>
      <c r="K389" s="32"/>
      <c r="L389" s="32"/>
      <c r="M389" s="24"/>
      <c r="N389" s="24"/>
      <c r="O389" s="22"/>
      <c r="P389" s="22"/>
      <c r="Q389" s="24"/>
      <c r="R389" s="24"/>
      <c r="S389"/>
    </row>
    <row r="390" spans="1:21" ht="15.75" thickBot="1" x14ac:dyDescent="0.3">
      <c r="A390" s="38" t="s">
        <v>321</v>
      </c>
      <c r="B390" s="60">
        <f>F390-G390</f>
        <v>0</v>
      </c>
      <c r="C390" s="55"/>
      <c r="D390" s="49">
        <f>B390*C390/100</f>
        <v>0</v>
      </c>
      <c r="E390" s="49">
        <f>Parametrit!$B$4-2026</f>
        <v>-2</v>
      </c>
      <c r="F390" s="55"/>
      <c r="G390" s="55"/>
      <c r="H390" s="104" t="str">
        <f>IF('Investoinnit ennen 2024'!G390&gt;0,'Investoinnit ennen 2024'!G390,"")</f>
        <v/>
      </c>
      <c r="I390" s="57">
        <f>IF(N390="",(D390*(M390+O390))/1000,(D390*(N390+P390))/1000)</f>
        <v>0</v>
      </c>
      <c r="J390" s="49">
        <f>IF(D390=0,0,I390*(1-E390/H390))</f>
        <v>0</v>
      </c>
      <c r="K390" s="49">
        <f>IF(I390=0,0,I390/H390)</f>
        <v>0</v>
      </c>
      <c r="L390" s="49">
        <f>IF(N390="",(F390*(C390/100)*(M390+O390))/1000,(F390*(C390/100)*(N390+P390)/1000))</f>
        <v>0</v>
      </c>
      <c r="M390" s="50" cm="1">
        <f t="array" ref="M390">ROUND('Investoinnit ennen 2024'!K390*(Parametrit!$B$10/Parametrit!$B$7),_xlfn.IFS('2024'!U390=100,-2,'2024'!U390=10,-1))</f>
        <v>0</v>
      </c>
      <c r="N390" s="50"/>
      <c r="O390" s="49"/>
      <c r="P390" s="49"/>
      <c r="Q390" s="52">
        <v>20</v>
      </c>
      <c r="R390" s="52">
        <v>30</v>
      </c>
      <c r="S390" s="31" t="str">
        <f>IF(AND(B390&gt;0,C390=""),"Ilmoita tuella rahoitettu osuus",IF(C390&gt;100,"Tuella rahoitettu osuus ei voi olla yli 100",IF(AND(B390&gt;0,H390=""),"Pitoaika puuttuu",IF(E390&gt;H390,"Keski-ikä ei voi olla suurempi kuin pitoaika",IF(AND(B390&gt;0,E390=""),"Keski-ikä puuttuu",IF(AND(B390&gt;0,OR(H390&lt;Q390,H390&gt;R390)),"Syötetty pitoaika ei ole pitoaikavälin sisällä","OK"))))))</f>
        <v>OK</v>
      </c>
      <c r="U390">
        <v>100</v>
      </c>
    </row>
    <row r="391" spans="1:21" ht="15.75" thickBot="1" x14ac:dyDescent="0.3">
      <c r="A391" s="38" t="s">
        <v>322</v>
      </c>
      <c r="B391" s="60">
        <f>F391-G391</f>
        <v>0</v>
      </c>
      <c r="C391" s="55"/>
      <c r="D391" s="49">
        <f>B391*C391/100</f>
        <v>0</v>
      </c>
      <c r="E391" s="49">
        <f>Parametrit!$B$4-2026</f>
        <v>-2</v>
      </c>
      <c r="F391" s="55"/>
      <c r="G391" s="55"/>
      <c r="H391" s="104" t="str">
        <f>IF('Investoinnit ennen 2024'!G391&gt;0,'Investoinnit ennen 2024'!G391,"")</f>
        <v/>
      </c>
      <c r="I391" s="57">
        <f>IF(N391="",(D391*(M391+O391))/1000,(D391*(N391+P391))/1000)</f>
        <v>0</v>
      </c>
      <c r="J391" s="49">
        <f>IF(D391=0,0,I391*(1-E391/H391))</f>
        <v>0</v>
      </c>
      <c r="K391" s="49">
        <f>IF(I391=0,0,I391/H391)</f>
        <v>0</v>
      </c>
      <c r="L391" s="49">
        <f>IF(N391="",(F391*(C391/100)*(M391+O391))/1000,(F391*(C391/100)*(N391+P391)/1000))</f>
        <v>0</v>
      </c>
      <c r="M391" s="50" cm="1">
        <f t="array" ref="M391">ROUND('Investoinnit ennen 2024'!K391*(Parametrit!$B$10/Parametrit!$B$7),_xlfn.IFS('2024'!U391=100,-2,'2024'!U391=10,-1))</f>
        <v>0</v>
      </c>
      <c r="N391" s="50"/>
      <c r="O391" s="49"/>
      <c r="P391" s="49"/>
      <c r="Q391" s="52">
        <v>20</v>
      </c>
      <c r="R391" s="52">
        <v>30</v>
      </c>
      <c r="S391" s="31" t="str">
        <f>IF(AND(B391&gt;0,C391=""),"Ilmoita tuella rahoitettu osuus",IF(C391&gt;100,"Tuella rahoitettu osuus ei voi olla yli 100",IF(AND(B391&gt;0,H391=""),"Pitoaika puuttuu",IF(E391&gt;H391,"Keski-ikä ei voi olla suurempi kuin pitoaika",IF(AND(B391&gt;0,E391=""),"Keski-ikä puuttuu",IF(AND(B391&gt;0,OR(H391&lt;Q391,H391&gt;R391)),"Syötetty pitoaika ei ole pitoaikavälin sisällä","OK"))))))</f>
        <v>OK</v>
      </c>
      <c r="U391">
        <v>100</v>
      </c>
    </row>
    <row r="392" spans="1:21" ht="15.75" thickBot="1" x14ac:dyDescent="0.3">
      <c r="A392" s="38" t="s">
        <v>323</v>
      </c>
      <c r="B392" s="60">
        <f>F392-G392</f>
        <v>0</v>
      </c>
      <c r="C392" s="55"/>
      <c r="D392" s="49">
        <f>B392*C392/100</f>
        <v>0</v>
      </c>
      <c r="E392" s="49">
        <f>Parametrit!$B$4-2026</f>
        <v>-2</v>
      </c>
      <c r="F392" s="55"/>
      <c r="G392" s="55"/>
      <c r="H392" s="104" t="str">
        <f>IF('Investoinnit ennen 2024'!G392&gt;0,'Investoinnit ennen 2024'!G392,"")</f>
        <v/>
      </c>
      <c r="I392" s="57">
        <f>IF(N392="",(D392*(M392+O392))/1000,(D392*(N392+P392))/1000)</f>
        <v>0</v>
      </c>
      <c r="J392" s="49">
        <f>IF(D392=0,0,I392*(1-E392/H392))</f>
        <v>0</v>
      </c>
      <c r="K392" s="49">
        <f>IF(I392=0,0,I392/H392)</f>
        <v>0</v>
      </c>
      <c r="L392" s="49">
        <f>IF(N392="",(F392*(C392/100)*(M392+O392))/1000,(F392*(C392/100)*(N392+P392)/1000))</f>
        <v>0</v>
      </c>
      <c r="M392" s="50" cm="1">
        <f t="array" ref="M392">ROUND('Investoinnit ennen 2024'!K392*(Parametrit!$B$10/Parametrit!$B$7),_xlfn.IFS('2024'!U392=100,-2,'2024'!U392=10,-1))</f>
        <v>0</v>
      </c>
      <c r="N392" s="50"/>
      <c r="O392" s="49"/>
      <c r="P392" s="49"/>
      <c r="Q392" s="52">
        <v>20</v>
      </c>
      <c r="R392" s="52">
        <v>30</v>
      </c>
      <c r="S392" s="31" t="str">
        <f>IF(AND(B392&gt;0,C392=""),"Ilmoita tuella rahoitettu osuus",IF(C392&gt;100,"Tuella rahoitettu osuus ei voi olla yli 100",IF(AND(B392&gt;0,H392=""),"Pitoaika puuttuu",IF(E392&gt;H392,"Keski-ikä ei voi olla suurempi kuin pitoaika",IF(AND(B392&gt;0,E392=""),"Keski-ikä puuttuu",IF(AND(B392&gt;0,OR(H392&lt;Q392,H392&gt;R392)),"Syötetty pitoaika ei ole pitoaikavälin sisällä","OK"))))))</f>
        <v>OK</v>
      </c>
      <c r="U392">
        <v>100</v>
      </c>
    </row>
    <row r="393" spans="1:21" ht="15.75" thickBot="1" x14ac:dyDescent="0.3">
      <c r="A393" s="10" t="s">
        <v>324</v>
      </c>
      <c r="B393" s="30"/>
      <c r="C393" s="101"/>
      <c r="D393" s="32"/>
      <c r="E393" s="32"/>
      <c r="F393" s="101"/>
      <c r="G393" s="101"/>
      <c r="H393" s="105"/>
      <c r="M393" s="23"/>
      <c r="N393" s="23"/>
      <c r="O393" s="22"/>
      <c r="P393" s="22"/>
      <c r="Q393" s="23"/>
      <c r="R393" s="23"/>
      <c r="S393"/>
    </row>
    <row r="394" spans="1:21" ht="15.75" thickBot="1" x14ac:dyDescent="0.3">
      <c r="A394" s="6" t="s">
        <v>325</v>
      </c>
      <c r="B394" s="30"/>
      <c r="C394" s="101"/>
      <c r="D394" s="32"/>
      <c r="E394" s="32"/>
      <c r="F394" s="101"/>
      <c r="G394" s="101"/>
      <c r="H394" s="105"/>
      <c r="M394" s="24"/>
      <c r="N394" s="24"/>
      <c r="O394" s="22"/>
      <c r="P394" s="22"/>
      <c r="Q394" s="24"/>
      <c r="R394" s="24"/>
      <c r="S394"/>
    </row>
    <row r="395" spans="1:21" ht="15.75" thickBot="1" x14ac:dyDescent="0.3">
      <c r="A395" s="40" t="s">
        <v>326</v>
      </c>
      <c r="B395" s="60">
        <f t="shared" ref="B395:B401" si="175">F395-G395</f>
        <v>0</v>
      </c>
      <c r="C395" s="55"/>
      <c r="D395" s="49">
        <f t="shared" ref="D395:D401" si="176">B395*C395/100</f>
        <v>0</v>
      </c>
      <c r="E395" s="49">
        <f>Parametrit!$B$4-2026</f>
        <v>-2</v>
      </c>
      <c r="F395" s="55"/>
      <c r="G395" s="55"/>
      <c r="H395" s="104" t="str">
        <f>IF('Investoinnit ennen 2024'!G395&gt;0,'Investoinnit ennen 2024'!G395,"")</f>
        <v/>
      </c>
      <c r="I395" s="57">
        <f t="shared" ref="I395:I401" si="177">IF(N395="",(D395*(M395+O395))/1000,(D395*(N395+P395))/1000)</f>
        <v>0</v>
      </c>
      <c r="J395" s="49">
        <f t="shared" ref="J395:J401" si="178">IF(D395=0,0,I395*(1-E395/H395))</f>
        <v>0</v>
      </c>
      <c r="K395" s="49">
        <f t="shared" ref="K395:K401" si="179">IF(I395=0,0,I395/H395)</f>
        <v>0</v>
      </c>
      <c r="L395" s="49">
        <f t="shared" ref="L395:L401" si="180">IF(N395="",(F395*(C395/100)*(M395+O395))/1000,(F395*(C395/100)*(N395+P395)/1000))</f>
        <v>0</v>
      </c>
      <c r="M395" s="50" cm="1">
        <f t="array" ref="M395">ROUND('Investoinnit ennen 2024'!K395*(Parametrit!$B$10/Parametrit!$B$7),_xlfn.IFS('2024'!U395=100,-2,'2024'!U395=10,-1))</f>
        <v>0</v>
      </c>
      <c r="N395" s="50"/>
      <c r="O395" s="49"/>
      <c r="P395" s="49"/>
      <c r="Q395" s="52">
        <v>40</v>
      </c>
      <c r="R395" s="52">
        <v>50</v>
      </c>
      <c r="S395" s="31" t="str">
        <f t="shared" ref="S395:S401" si="181">IF(AND(B395&gt;0,C395=""),"Ilmoita tuella rahoitettu osuus",IF(C395&gt;100,"Tuella rahoitettu osuus ei voi olla yli 100",IF(AND(B395&gt;0,H395=""),"Pitoaika puuttuu",IF(E395&gt;H395,"Keski-ikä ei voi olla suurempi kuin pitoaika",IF(AND(B395&gt;0,E395=""),"Keski-ikä puuttuu",IF(AND(B395&gt;0,OR(H395&lt;Q395,H395&gt;R395)),"Syötetty pitoaika ei ole pitoaikavälin sisällä","OK"))))))</f>
        <v>OK</v>
      </c>
      <c r="U395">
        <v>100</v>
      </c>
    </row>
    <row r="396" spans="1:21" ht="15.75" thickBot="1" x14ac:dyDescent="0.3">
      <c r="A396" s="41" t="s">
        <v>327</v>
      </c>
      <c r="B396" s="60">
        <f t="shared" si="175"/>
        <v>0</v>
      </c>
      <c r="C396" s="55"/>
      <c r="D396" s="49">
        <f t="shared" si="176"/>
        <v>0</v>
      </c>
      <c r="E396" s="49">
        <f>Parametrit!$B$4-2026</f>
        <v>-2</v>
      </c>
      <c r="F396" s="55"/>
      <c r="G396" s="55"/>
      <c r="H396" s="104" t="str">
        <f>IF('Investoinnit ennen 2024'!G396&gt;0,'Investoinnit ennen 2024'!G396,"")</f>
        <v/>
      </c>
      <c r="I396" s="57">
        <f t="shared" si="177"/>
        <v>0</v>
      </c>
      <c r="J396" s="49">
        <f t="shared" si="178"/>
        <v>0</v>
      </c>
      <c r="K396" s="49">
        <f t="shared" si="179"/>
        <v>0</v>
      </c>
      <c r="L396" s="49">
        <f t="shared" si="180"/>
        <v>0</v>
      </c>
      <c r="M396" s="50" cm="1">
        <f t="array" ref="M396">ROUND('Investoinnit ennen 2024'!K396*(Parametrit!$B$10/Parametrit!$B$7),_xlfn.IFS('2024'!U396=100,-2,'2024'!U396=10,-1))</f>
        <v>0</v>
      </c>
      <c r="N396" s="50"/>
      <c r="O396" s="49"/>
      <c r="P396" s="49"/>
      <c r="Q396" s="52">
        <v>40</v>
      </c>
      <c r="R396" s="52">
        <v>50</v>
      </c>
      <c r="S396" s="31" t="str">
        <f t="shared" si="181"/>
        <v>OK</v>
      </c>
      <c r="U396">
        <v>100</v>
      </c>
    </row>
    <row r="397" spans="1:21" ht="15.75" thickBot="1" x14ac:dyDescent="0.3">
      <c r="A397" s="41" t="s">
        <v>328</v>
      </c>
      <c r="B397" s="60">
        <f t="shared" si="175"/>
        <v>0</v>
      </c>
      <c r="C397" s="55"/>
      <c r="D397" s="49">
        <f t="shared" si="176"/>
        <v>0</v>
      </c>
      <c r="E397" s="49">
        <f>Parametrit!$B$4-2026</f>
        <v>-2</v>
      </c>
      <c r="F397" s="55"/>
      <c r="G397" s="55"/>
      <c r="H397" s="104" t="str">
        <f>IF('Investoinnit ennen 2024'!G397&gt;0,'Investoinnit ennen 2024'!G397,"")</f>
        <v/>
      </c>
      <c r="I397" s="57">
        <f t="shared" si="177"/>
        <v>0</v>
      </c>
      <c r="J397" s="49">
        <f t="shared" si="178"/>
        <v>0</v>
      </c>
      <c r="K397" s="49">
        <f t="shared" si="179"/>
        <v>0</v>
      </c>
      <c r="L397" s="49">
        <f t="shared" si="180"/>
        <v>0</v>
      </c>
      <c r="M397" s="50" cm="1">
        <f t="array" ref="M397">ROUND('Investoinnit ennen 2024'!K397*(Parametrit!$B$10/Parametrit!$B$7),_xlfn.IFS('2024'!U397=100,-2,'2024'!U397=10,-1))</f>
        <v>0</v>
      </c>
      <c r="N397" s="50"/>
      <c r="O397" s="49"/>
      <c r="P397" s="49"/>
      <c r="Q397" s="52">
        <v>40</v>
      </c>
      <c r="R397" s="52">
        <v>50</v>
      </c>
      <c r="S397" s="31" t="str">
        <f t="shared" si="181"/>
        <v>OK</v>
      </c>
      <c r="U397">
        <v>100</v>
      </c>
    </row>
    <row r="398" spans="1:21" ht="15.75" thickBot="1" x14ac:dyDescent="0.3">
      <c r="A398" s="41" t="s">
        <v>329</v>
      </c>
      <c r="B398" s="60">
        <f t="shared" si="175"/>
        <v>0</v>
      </c>
      <c r="C398" s="55"/>
      <c r="D398" s="49">
        <f t="shared" si="176"/>
        <v>0</v>
      </c>
      <c r="E398" s="49">
        <f>Parametrit!$B$4-2026</f>
        <v>-2</v>
      </c>
      <c r="F398" s="55"/>
      <c r="G398" s="55"/>
      <c r="H398" s="104" t="str">
        <f>IF('Investoinnit ennen 2024'!G398&gt;0,'Investoinnit ennen 2024'!G398,"")</f>
        <v/>
      </c>
      <c r="I398" s="57">
        <f t="shared" si="177"/>
        <v>0</v>
      </c>
      <c r="J398" s="49">
        <f t="shared" si="178"/>
        <v>0</v>
      </c>
      <c r="K398" s="49">
        <f t="shared" si="179"/>
        <v>0</v>
      </c>
      <c r="L398" s="49">
        <f t="shared" si="180"/>
        <v>0</v>
      </c>
      <c r="M398" s="50" cm="1">
        <f t="array" ref="M398">ROUND('Investoinnit ennen 2024'!K398*(Parametrit!$B$10/Parametrit!$B$7),_xlfn.IFS('2024'!U398=100,-2,'2024'!U398=10,-1))</f>
        <v>0</v>
      </c>
      <c r="N398" s="50"/>
      <c r="O398" s="49"/>
      <c r="P398" s="49"/>
      <c r="Q398" s="52">
        <v>40</v>
      </c>
      <c r="R398" s="52">
        <v>50</v>
      </c>
      <c r="S398" s="31" t="str">
        <f t="shared" si="181"/>
        <v>OK</v>
      </c>
      <c r="U398">
        <v>100</v>
      </c>
    </row>
    <row r="399" spans="1:21" ht="15.75" thickBot="1" x14ac:dyDescent="0.3">
      <c r="A399" s="42" t="s">
        <v>330</v>
      </c>
      <c r="B399" s="60">
        <f t="shared" si="175"/>
        <v>0</v>
      </c>
      <c r="C399" s="55"/>
      <c r="D399" s="49">
        <f t="shared" si="176"/>
        <v>0</v>
      </c>
      <c r="E399" s="49">
        <f>Parametrit!$B$4-2026</f>
        <v>-2</v>
      </c>
      <c r="F399" s="55"/>
      <c r="G399" s="55"/>
      <c r="H399" s="104" t="str">
        <f>IF('Investoinnit ennen 2024'!G399&gt;0,'Investoinnit ennen 2024'!G399,"")</f>
        <v/>
      </c>
      <c r="I399" s="57">
        <f t="shared" si="177"/>
        <v>0</v>
      </c>
      <c r="J399" s="49">
        <f t="shared" si="178"/>
        <v>0</v>
      </c>
      <c r="K399" s="49">
        <f t="shared" si="179"/>
        <v>0</v>
      </c>
      <c r="L399" s="49">
        <f t="shared" si="180"/>
        <v>0</v>
      </c>
      <c r="M399" s="50" cm="1">
        <f t="array" ref="M399">ROUND('Investoinnit ennen 2024'!K399*(Parametrit!$B$10/Parametrit!$B$7),_xlfn.IFS('2024'!U399=100,-2,'2024'!U399=10,-1))</f>
        <v>0</v>
      </c>
      <c r="N399" s="50"/>
      <c r="O399" s="49"/>
      <c r="P399" s="49"/>
      <c r="Q399" s="52">
        <v>40</v>
      </c>
      <c r="R399" s="52">
        <v>50</v>
      </c>
      <c r="S399" s="31" t="str">
        <f t="shared" si="181"/>
        <v>OK</v>
      </c>
      <c r="U399">
        <v>100</v>
      </c>
    </row>
    <row r="400" spans="1:21" ht="15.75" thickBot="1" x14ac:dyDescent="0.3">
      <c r="A400" s="38" t="s">
        <v>315</v>
      </c>
      <c r="B400" s="60">
        <f t="shared" si="175"/>
        <v>0</v>
      </c>
      <c r="C400" s="55"/>
      <c r="D400" s="49">
        <f t="shared" si="176"/>
        <v>0</v>
      </c>
      <c r="E400" s="49">
        <f>Parametrit!$B$4-2026</f>
        <v>-2</v>
      </c>
      <c r="F400" s="55"/>
      <c r="G400" s="55"/>
      <c r="H400" s="104" t="str">
        <f>IF('Investoinnit ennen 2024'!G400&gt;0,'Investoinnit ennen 2024'!G400,"")</f>
        <v/>
      </c>
      <c r="I400" s="57">
        <f t="shared" si="177"/>
        <v>0</v>
      </c>
      <c r="J400" s="49">
        <f t="shared" si="178"/>
        <v>0</v>
      </c>
      <c r="K400" s="49">
        <f t="shared" si="179"/>
        <v>0</v>
      </c>
      <c r="L400" s="49">
        <f t="shared" si="180"/>
        <v>0</v>
      </c>
      <c r="M400" s="50" cm="1">
        <f t="array" ref="M400">ROUND('Investoinnit ennen 2024'!K400*(Parametrit!$B$10/Parametrit!$B$7),_xlfn.IFS('2024'!U400=100,-2,'2024'!U400=10,-1))</f>
        <v>0</v>
      </c>
      <c r="N400" s="50"/>
      <c r="O400" s="49"/>
      <c r="P400" s="49"/>
      <c r="Q400" s="52">
        <v>40</v>
      </c>
      <c r="R400" s="52">
        <v>50</v>
      </c>
      <c r="S400" s="31" t="str">
        <f t="shared" si="181"/>
        <v>OK</v>
      </c>
      <c r="U400">
        <v>100</v>
      </c>
    </row>
    <row r="401" spans="1:21" ht="15.75" thickBot="1" x14ac:dyDescent="0.3">
      <c r="A401" s="38" t="s">
        <v>316</v>
      </c>
      <c r="B401" s="60">
        <f t="shared" si="175"/>
        <v>0</v>
      </c>
      <c r="C401" s="55"/>
      <c r="D401" s="49">
        <f t="shared" si="176"/>
        <v>0</v>
      </c>
      <c r="E401" s="49">
        <f>Parametrit!$B$4-2026</f>
        <v>-2</v>
      </c>
      <c r="F401" s="55"/>
      <c r="G401" s="55"/>
      <c r="H401" s="104" t="str">
        <f>IF('Investoinnit ennen 2024'!G401&gt;0,'Investoinnit ennen 2024'!G401,"")</f>
        <v/>
      </c>
      <c r="I401" s="57">
        <f t="shared" si="177"/>
        <v>0</v>
      </c>
      <c r="J401" s="49">
        <f t="shared" si="178"/>
        <v>0</v>
      </c>
      <c r="K401" s="49">
        <f t="shared" si="179"/>
        <v>0</v>
      </c>
      <c r="L401" s="49">
        <f t="shared" si="180"/>
        <v>0</v>
      </c>
      <c r="M401" s="50" cm="1">
        <f t="array" ref="M401">ROUND('Investoinnit ennen 2024'!K401*(Parametrit!$B$10/Parametrit!$B$7),_xlfn.IFS('2024'!U401=100,-2,'2024'!U401=10,-1))</f>
        <v>0</v>
      </c>
      <c r="N401" s="50"/>
      <c r="O401" s="49"/>
      <c r="P401" s="49"/>
      <c r="Q401" s="52">
        <v>40</v>
      </c>
      <c r="R401" s="52">
        <v>50</v>
      </c>
      <c r="S401" s="31" t="str">
        <f t="shared" si="181"/>
        <v>OK</v>
      </c>
      <c r="U401">
        <v>100</v>
      </c>
    </row>
    <row r="402" spans="1:21" ht="15.75" thickBot="1" x14ac:dyDescent="0.3">
      <c r="A402" s="39" t="s">
        <v>317</v>
      </c>
      <c r="B402" s="30"/>
      <c r="C402" s="101"/>
      <c r="D402" s="32"/>
      <c r="E402" s="32"/>
      <c r="F402" s="101"/>
      <c r="G402" s="101"/>
      <c r="H402" s="105"/>
      <c r="I402" s="32"/>
      <c r="J402" s="32"/>
      <c r="K402" s="32"/>
      <c r="L402" s="32"/>
      <c r="M402" s="19"/>
      <c r="N402" s="19"/>
      <c r="O402" s="22"/>
      <c r="P402" s="22"/>
      <c r="Q402" s="18"/>
      <c r="R402" s="18"/>
      <c r="S402"/>
    </row>
    <row r="403" spans="1:21" ht="15.75" thickBot="1" x14ac:dyDescent="0.3">
      <c r="A403" s="38" t="s">
        <v>318</v>
      </c>
      <c r="B403" s="60">
        <f>F403-G403</f>
        <v>0</v>
      </c>
      <c r="C403" s="55"/>
      <c r="D403" s="49">
        <f>B403*C403/100</f>
        <v>0</v>
      </c>
      <c r="E403" s="49">
        <f>Parametrit!$B$4-2026</f>
        <v>-2</v>
      </c>
      <c r="F403" s="55"/>
      <c r="G403" s="55"/>
      <c r="H403" s="104" t="str">
        <f>IF('Investoinnit ennen 2024'!G403&gt;0,'Investoinnit ennen 2024'!G403,"")</f>
        <v/>
      </c>
      <c r="I403" s="57">
        <f>IF(N403="",(D403*(M403+O403))/1000,(D403*(N403+P403))/1000)</f>
        <v>0</v>
      </c>
      <c r="J403" s="49">
        <f>IF(D403=0,0,I403*(1-E403/H403))</f>
        <v>0</v>
      </c>
      <c r="K403" s="49">
        <f>IF(I403=0,0,I403/H403)</f>
        <v>0</v>
      </c>
      <c r="L403" s="49">
        <f>IF(N403="",(F403*(C403/100)*(M403+O403))/1000,(F403*(C403/100)*(N403+P403)/1000))</f>
        <v>0</v>
      </c>
      <c r="M403" s="50" cm="1">
        <f t="array" ref="M403">ROUND('Investoinnit ennen 2024'!K403*(Parametrit!$B$10/Parametrit!$B$7),_xlfn.IFS('2024'!U403=100,-2,'2024'!U403=10,-1))</f>
        <v>0</v>
      </c>
      <c r="N403" s="50"/>
      <c r="O403" s="49"/>
      <c r="P403" s="49"/>
      <c r="Q403" s="52">
        <v>40</v>
      </c>
      <c r="R403" s="52">
        <v>50</v>
      </c>
      <c r="S403" s="31" t="str">
        <f>IF(AND(B403&gt;0,C403=""),"Ilmoita tuella rahoitettu osuus",IF(C403&gt;100,"Tuella rahoitettu osuus ei voi olla yli 100",IF(AND(B403&gt;0,H403=""),"Pitoaika puuttuu",IF(E403&gt;H403,"Keski-ikä ei voi olla suurempi kuin pitoaika",IF(AND(B403&gt;0,E403=""),"Keski-ikä puuttuu",IF(AND(B403&gt;0,OR(H403&lt;Q403,H403&gt;R403)),"Syötetty pitoaika ei ole pitoaikavälin sisällä","OK"))))))</f>
        <v>OK</v>
      </c>
      <c r="U403">
        <v>100</v>
      </c>
    </row>
    <row r="404" spans="1:21" ht="15.75" thickBot="1" x14ac:dyDescent="0.3">
      <c r="A404" s="38" t="s">
        <v>319</v>
      </c>
      <c r="B404" s="60">
        <f>F404-G404</f>
        <v>0</v>
      </c>
      <c r="C404" s="55"/>
      <c r="D404" s="49">
        <f>B404*C404/100</f>
        <v>0</v>
      </c>
      <c r="E404" s="49">
        <f>Parametrit!$B$4-2026</f>
        <v>-2</v>
      </c>
      <c r="F404" s="55"/>
      <c r="G404" s="55"/>
      <c r="H404" s="104" t="str">
        <f>IF('Investoinnit ennen 2024'!G404&gt;0,'Investoinnit ennen 2024'!G404,"")</f>
        <v/>
      </c>
      <c r="I404" s="57">
        <f>IF(N404="",(D404*(M404+O404))/1000,(D404*(N404+P404))/1000)</f>
        <v>0</v>
      </c>
      <c r="J404" s="49">
        <f>IF(D404=0,0,I404*(1-E404/H404))</f>
        <v>0</v>
      </c>
      <c r="K404" s="49">
        <f>IF(I404=0,0,I404/H404)</f>
        <v>0</v>
      </c>
      <c r="L404" s="49">
        <f>IF(N404="",(F404*(C404/100)*(M404+O404))/1000,(F404*(C404/100)*(N404+P404)/1000))</f>
        <v>0</v>
      </c>
      <c r="M404" s="50" cm="1">
        <f t="array" ref="M404">ROUND('Investoinnit ennen 2024'!K404*(Parametrit!$B$10/Parametrit!$B$7),_xlfn.IFS('2024'!U404=100,-2,'2024'!U404=10,-1))</f>
        <v>0</v>
      </c>
      <c r="N404" s="50"/>
      <c r="O404" s="49"/>
      <c r="P404" s="49"/>
      <c r="Q404" s="52">
        <v>20</v>
      </c>
      <c r="R404" s="52">
        <v>30</v>
      </c>
      <c r="S404" s="31" t="str">
        <f>IF(AND(B404&gt;0,C404=""),"Ilmoita tuella rahoitettu osuus",IF(C404&gt;100,"Tuella rahoitettu osuus ei voi olla yli 100",IF(AND(B404&gt;0,H404=""),"Pitoaika puuttuu",IF(E404&gt;H404,"Keski-ikä ei voi olla suurempi kuin pitoaika",IF(AND(B404&gt;0,E404=""),"Keski-ikä puuttuu",IF(AND(B404&gt;0,OR(H404&lt;Q404,H404&gt;R404)),"Syötetty pitoaika ei ole pitoaikavälin sisällä","OK"))))))</f>
        <v>OK</v>
      </c>
      <c r="U404">
        <v>100</v>
      </c>
    </row>
    <row r="405" spans="1:21" ht="15.75" thickBot="1" x14ac:dyDescent="0.3">
      <c r="A405" s="6" t="s">
        <v>320</v>
      </c>
      <c r="B405" s="30"/>
      <c r="C405" s="101"/>
      <c r="D405" s="32"/>
      <c r="E405" s="32"/>
      <c r="F405" s="101"/>
      <c r="G405" s="101"/>
      <c r="H405" s="105"/>
      <c r="M405" s="24"/>
      <c r="N405" s="24"/>
      <c r="O405" s="22"/>
      <c r="P405" s="22"/>
      <c r="Q405" s="24"/>
      <c r="R405" s="24"/>
      <c r="S405"/>
    </row>
    <row r="406" spans="1:21" ht="15.75" thickBot="1" x14ac:dyDescent="0.3">
      <c r="A406" s="38" t="s">
        <v>321</v>
      </c>
      <c r="B406" s="60">
        <f>F406-G406</f>
        <v>0</v>
      </c>
      <c r="C406" s="55"/>
      <c r="D406" s="49">
        <f>B406*C406/100</f>
        <v>0</v>
      </c>
      <c r="E406" s="49">
        <f>Parametrit!$B$4-2026</f>
        <v>-2</v>
      </c>
      <c r="F406" s="55"/>
      <c r="G406" s="55"/>
      <c r="H406" s="104" t="str">
        <f>IF('Investoinnit ennen 2024'!G406&gt;0,'Investoinnit ennen 2024'!G406,"")</f>
        <v/>
      </c>
      <c r="I406" s="57">
        <f>IF(N406="",(D406*(M406+O406))/1000,(D406*(N406+P406))/1000)</f>
        <v>0</v>
      </c>
      <c r="J406" s="49">
        <f>IF(D406=0,0,I406*(1-E406/H406))</f>
        <v>0</v>
      </c>
      <c r="K406" s="49">
        <f>IF(I406=0,0,I406/H406)</f>
        <v>0</v>
      </c>
      <c r="L406" s="49">
        <f>IF(N406="",(F406*(C406/100)*(M406+O406))/1000,(F406*(C406/100)*(N406+P406)/1000))</f>
        <v>0</v>
      </c>
      <c r="M406" s="50" cm="1">
        <f t="array" ref="M406">ROUND('Investoinnit ennen 2024'!K406*(Parametrit!$B$10/Parametrit!$B$7),_xlfn.IFS('2024'!U406=100,-2,'2024'!U406=10,-1))</f>
        <v>0</v>
      </c>
      <c r="N406" s="50"/>
      <c r="O406" s="49"/>
      <c r="P406" s="49"/>
      <c r="Q406" s="52">
        <v>20</v>
      </c>
      <c r="R406" s="52">
        <v>30</v>
      </c>
      <c r="S406" s="31" t="str">
        <f>IF(AND(B406&gt;0,C406=""),"Ilmoita tuella rahoitettu osuus",IF(C406&gt;100,"Tuella rahoitettu osuus ei voi olla yli 100",IF(AND(B406&gt;0,H406=""),"Pitoaika puuttuu",IF(E406&gt;H406,"Keski-ikä ei voi olla suurempi kuin pitoaika",IF(AND(B406&gt;0,E406=""),"Keski-ikä puuttuu",IF(AND(B406&gt;0,OR(H406&lt;Q406,H406&gt;R406)),"Syötetty pitoaika ei ole pitoaikavälin sisällä","OK"))))))</f>
        <v>OK</v>
      </c>
      <c r="U406">
        <v>100</v>
      </c>
    </row>
    <row r="407" spans="1:21" ht="15.75" thickBot="1" x14ac:dyDescent="0.3">
      <c r="A407" s="38" t="s">
        <v>322</v>
      </c>
      <c r="B407" s="60">
        <f>F407-G407</f>
        <v>0</v>
      </c>
      <c r="C407" s="55"/>
      <c r="D407" s="49">
        <f>B407*C407/100</f>
        <v>0</v>
      </c>
      <c r="E407" s="49">
        <f>Parametrit!$B$4-2026</f>
        <v>-2</v>
      </c>
      <c r="F407" s="55"/>
      <c r="G407" s="55"/>
      <c r="H407" s="104" t="str">
        <f>IF('Investoinnit ennen 2024'!G407&gt;0,'Investoinnit ennen 2024'!G407,"")</f>
        <v/>
      </c>
      <c r="I407" s="57">
        <f>IF(N407="",(D407*(M407+O407))/1000,(D407*(N407+P407))/1000)</f>
        <v>0</v>
      </c>
      <c r="J407" s="49">
        <f>IF(D407=0,0,I407*(1-E407/H407))</f>
        <v>0</v>
      </c>
      <c r="K407" s="49">
        <f>IF(I407=0,0,I407/H407)</f>
        <v>0</v>
      </c>
      <c r="L407" s="49">
        <f>IF(N407="",(F407*(C407/100)*(M407+O407))/1000,(F407*(C407/100)*(N407+P407)/1000))</f>
        <v>0</v>
      </c>
      <c r="M407" s="50" cm="1">
        <f t="array" ref="M407">ROUND('Investoinnit ennen 2024'!K407*(Parametrit!$B$10/Parametrit!$B$7),_xlfn.IFS('2024'!U407=100,-2,'2024'!U407=10,-1))</f>
        <v>0</v>
      </c>
      <c r="N407" s="50"/>
      <c r="O407" s="49"/>
      <c r="P407" s="49"/>
      <c r="Q407" s="52">
        <v>20</v>
      </c>
      <c r="R407" s="52">
        <v>30</v>
      </c>
      <c r="S407" s="31" t="str">
        <f>IF(AND(B407&gt;0,C407=""),"Ilmoita tuella rahoitettu osuus",IF(C407&gt;100,"Tuella rahoitettu osuus ei voi olla yli 100",IF(AND(B407&gt;0,H407=""),"Pitoaika puuttuu",IF(E407&gt;H407,"Keski-ikä ei voi olla suurempi kuin pitoaika",IF(AND(B407&gt;0,E407=""),"Keski-ikä puuttuu",IF(AND(B407&gt;0,OR(H407&lt;Q407,H407&gt;R407)),"Syötetty pitoaika ei ole pitoaikavälin sisällä","OK"))))))</f>
        <v>OK</v>
      </c>
      <c r="U407">
        <v>100</v>
      </c>
    </row>
    <row r="408" spans="1:21" ht="15.75" thickBot="1" x14ac:dyDescent="0.3">
      <c r="A408" s="38" t="s">
        <v>323</v>
      </c>
      <c r="B408" s="60">
        <f>F408-G408</f>
        <v>0</v>
      </c>
      <c r="C408" s="55"/>
      <c r="D408" s="49">
        <f>B408*C408/100</f>
        <v>0</v>
      </c>
      <c r="E408" s="49">
        <f>Parametrit!$B$4-2026</f>
        <v>-2</v>
      </c>
      <c r="F408" s="55"/>
      <c r="G408" s="55"/>
      <c r="H408" s="104" t="str">
        <f>IF('Investoinnit ennen 2024'!G408&gt;0,'Investoinnit ennen 2024'!G408,"")</f>
        <v/>
      </c>
      <c r="I408" s="57">
        <f>IF(N408="",(D408*(M408+O408))/1000,(D408*(N408+P408))/1000)</f>
        <v>0</v>
      </c>
      <c r="J408" s="49">
        <f>IF(D408=0,0,I408*(1-E408/H408))</f>
        <v>0</v>
      </c>
      <c r="K408" s="49">
        <f>IF(I408=0,0,I408/H408)</f>
        <v>0</v>
      </c>
      <c r="L408" s="49">
        <f>IF(N408="",(F408*(C408/100)*(M408+O408))/1000,(F408*(C408/100)*(N408+P408)/1000))</f>
        <v>0</v>
      </c>
      <c r="M408" s="50" cm="1">
        <f t="array" ref="M408">ROUND('Investoinnit ennen 2024'!K408*(Parametrit!$B$10/Parametrit!$B$7),_xlfn.IFS('2024'!U408=100,-2,'2024'!U408=10,-1))</f>
        <v>0</v>
      </c>
      <c r="N408" s="50"/>
      <c r="O408" s="49"/>
      <c r="P408" s="49"/>
      <c r="Q408" s="52">
        <v>20</v>
      </c>
      <c r="R408" s="52">
        <v>30</v>
      </c>
      <c r="S408" s="31" t="str">
        <f>IF(AND(B408&gt;0,C408=""),"Ilmoita tuella rahoitettu osuus",IF(C408&gt;100,"Tuella rahoitettu osuus ei voi olla yli 100",IF(AND(B408&gt;0,H408=""),"Pitoaika puuttuu",IF(E408&gt;H408,"Keski-ikä ei voi olla suurempi kuin pitoaika",IF(AND(B408&gt;0,E408=""),"Keski-ikä puuttuu",IF(AND(B408&gt;0,OR(H408&lt;Q408,H408&gt;R408)),"Syötetty pitoaika ei ole pitoaikavälin sisällä","OK"))))))</f>
        <v>OK</v>
      </c>
      <c r="U408">
        <v>100</v>
      </c>
    </row>
    <row r="409" spans="1:21" ht="15.75" thickBot="1" x14ac:dyDescent="0.3">
      <c r="A409" s="6" t="s">
        <v>331</v>
      </c>
      <c r="B409" s="30"/>
      <c r="C409" s="101"/>
      <c r="D409" s="32"/>
      <c r="E409" s="32"/>
      <c r="F409" s="101"/>
      <c r="G409" s="101"/>
      <c r="H409" s="105"/>
      <c r="I409" s="32"/>
      <c r="J409" s="32"/>
      <c r="K409" s="32"/>
      <c r="L409" s="32"/>
      <c r="M409" s="24"/>
      <c r="N409" s="24"/>
      <c r="O409" s="22"/>
      <c r="P409" s="22"/>
      <c r="Q409" s="24"/>
      <c r="R409" s="24"/>
      <c r="S409"/>
    </row>
    <row r="410" spans="1:21" ht="15.75" thickBot="1" x14ac:dyDescent="0.3">
      <c r="A410" s="38" t="s">
        <v>332</v>
      </c>
      <c r="B410" s="60">
        <f>F410-G410</f>
        <v>0</v>
      </c>
      <c r="C410" s="55"/>
      <c r="D410" s="49">
        <f>B410*C410/100</f>
        <v>0</v>
      </c>
      <c r="E410" s="49">
        <f>Parametrit!$B$4-2026</f>
        <v>-2</v>
      </c>
      <c r="F410" s="55"/>
      <c r="G410" s="55"/>
      <c r="H410" s="104" t="str">
        <f>IF('Investoinnit ennen 2024'!G410&gt;0,'Investoinnit ennen 2024'!G410,"")</f>
        <v/>
      </c>
      <c r="I410" s="57">
        <f>IF(N410="",(D410*(M410+O410))/1000,(D410*(N410+P410))/1000)</f>
        <v>0</v>
      </c>
      <c r="J410" s="49">
        <f>IF(D410=0,0,I410*(1-E410/H410))</f>
        <v>0</v>
      </c>
      <c r="K410" s="49">
        <f>IF(I410=0,0,I410/H410)</f>
        <v>0</v>
      </c>
      <c r="L410" s="49">
        <f>IF(N410="",(F410*(C410/100)*(M410+O410))/1000,(F410*(C410/100)*(N410+P410)/1000))</f>
        <v>0</v>
      </c>
      <c r="M410" s="50" cm="1">
        <f t="array" ref="M410">ROUND('Investoinnit ennen 2024'!K410*(Parametrit!$B$10/Parametrit!$B$7),_xlfn.IFS('2024'!U410=100,-2,'2024'!U410=10,-1))</f>
        <v>0</v>
      </c>
      <c r="N410" s="50"/>
      <c r="O410" s="49"/>
      <c r="P410" s="49"/>
      <c r="Q410" s="52">
        <v>20</v>
      </c>
      <c r="R410" s="52">
        <v>30</v>
      </c>
      <c r="S410" s="31" t="str">
        <f>IF(AND(B410&gt;0,C410=""),"Ilmoita tuella rahoitettu osuus",IF(C410&gt;100,"Tuella rahoitettu osuus ei voi olla yli 100",IF(AND(B410&gt;0,H410=""),"Pitoaika puuttuu",IF(E410&gt;H410,"Keski-ikä ei voi olla suurempi kuin pitoaika",IF(AND(B410&gt;0,E410=""),"Keski-ikä puuttuu",IF(AND(B410&gt;0,OR(H410&lt;Q410,H410&gt;R410)),"Syötetty pitoaika ei ole pitoaikavälin sisällä","OK"))))))</f>
        <v>OK</v>
      </c>
      <c r="U410">
        <v>100</v>
      </c>
    </row>
    <row r="411" spans="1:21" ht="15.75" thickBot="1" x14ac:dyDescent="0.3">
      <c r="A411" s="38" t="s">
        <v>333</v>
      </c>
      <c r="B411" s="60">
        <f>F411-G411</f>
        <v>0</v>
      </c>
      <c r="C411" s="55"/>
      <c r="D411" s="49">
        <f>B411*C411/100</f>
        <v>0</v>
      </c>
      <c r="E411" s="49">
        <f>Parametrit!$B$4-2026</f>
        <v>-2</v>
      </c>
      <c r="F411" s="55"/>
      <c r="G411" s="55"/>
      <c r="H411" s="104" t="str">
        <f>IF('Investoinnit ennen 2024'!G411&gt;0,'Investoinnit ennen 2024'!G411,"")</f>
        <v/>
      </c>
      <c r="I411" s="57">
        <f>IF(N411="",(D411*(M411+O411))/1000,(D411*(N411+P411))/1000)</f>
        <v>0</v>
      </c>
      <c r="J411" s="49">
        <f>IF(D411=0,0,I411*(1-E411/H411))</f>
        <v>0</v>
      </c>
      <c r="K411" s="49">
        <f>IF(I411=0,0,I411/H411)</f>
        <v>0</v>
      </c>
      <c r="L411" s="49">
        <f>IF(N411="",(F411*(C411/100)*(M411+O411))/1000,(F411*(C411/100)*(N411+P411)/1000))</f>
        <v>0</v>
      </c>
      <c r="M411" s="50" cm="1">
        <f t="array" ref="M411">ROUND('Investoinnit ennen 2024'!K411*(Parametrit!$B$10/Parametrit!$B$7),_xlfn.IFS('2024'!U411=100,-2,'2024'!U411=10,-1))</f>
        <v>0</v>
      </c>
      <c r="N411" s="50"/>
      <c r="O411" s="49"/>
      <c r="P411" s="49"/>
      <c r="Q411" s="52">
        <v>20</v>
      </c>
      <c r="R411" s="52">
        <v>30</v>
      </c>
      <c r="S411" s="31" t="str">
        <f>IF(AND(B411&gt;0,C411=""),"Ilmoita tuella rahoitettu osuus",IF(C411&gt;100,"Tuella rahoitettu osuus ei voi olla yli 100",IF(AND(B411&gt;0,H411=""),"Pitoaika puuttuu",IF(E411&gt;H411,"Keski-ikä ei voi olla suurempi kuin pitoaika",IF(AND(B411&gt;0,E411=""),"Keski-ikä puuttuu",IF(AND(B411&gt;0,OR(H411&lt;Q411,H411&gt;R411)),"Syötetty pitoaika ei ole pitoaikavälin sisällä","OK"))))))</f>
        <v>OK</v>
      </c>
      <c r="U411">
        <v>100</v>
      </c>
    </row>
    <row r="412" spans="1:21" ht="15.75" thickBot="1" x14ac:dyDescent="0.3">
      <c r="A412" s="38" t="s">
        <v>334</v>
      </c>
      <c r="B412" s="60">
        <f>F412-G412</f>
        <v>0</v>
      </c>
      <c r="C412" s="55"/>
      <c r="D412" s="49">
        <f>B412*C412/100</f>
        <v>0</v>
      </c>
      <c r="E412" s="49">
        <f>Parametrit!$B$4-2026</f>
        <v>-2</v>
      </c>
      <c r="F412" s="55"/>
      <c r="G412" s="55"/>
      <c r="H412" s="104" t="str">
        <f>IF('Investoinnit ennen 2024'!G412&gt;0,'Investoinnit ennen 2024'!G412,"")</f>
        <v/>
      </c>
      <c r="I412" s="57">
        <f>IF(N412="",(D412*(M412+O412))/1000,(D412*(N412+P412))/1000)</f>
        <v>0</v>
      </c>
      <c r="J412" s="49">
        <f>IF(D412=0,0,I412*(1-E412/H412))</f>
        <v>0</v>
      </c>
      <c r="K412" s="49">
        <f>IF(I412=0,0,I412/H412)</f>
        <v>0</v>
      </c>
      <c r="L412" s="49">
        <f>IF(N412="",(F412*(C412/100)*(M412+O412))/1000,(F412*(C412/100)*(N412+P412)/1000))</f>
        <v>0</v>
      </c>
      <c r="M412" s="50" cm="1">
        <f t="array" ref="M412">ROUND('Investoinnit ennen 2024'!K412*(Parametrit!$B$10/Parametrit!$B$7),_xlfn.IFS('2024'!U412=100,-2,'2024'!U412=10,-1))</f>
        <v>0</v>
      </c>
      <c r="N412" s="50"/>
      <c r="O412" s="49"/>
      <c r="P412" s="49"/>
      <c r="Q412" s="52">
        <v>20</v>
      </c>
      <c r="R412" s="52">
        <v>30</v>
      </c>
      <c r="S412" s="31" t="str">
        <f>IF(AND(B412&gt;0,C412=""),"Ilmoita tuella rahoitettu osuus",IF(C412&gt;100,"Tuella rahoitettu osuus ei voi olla yli 100",IF(AND(B412&gt;0,H412=""),"Pitoaika puuttuu",IF(E412&gt;H412,"Keski-ikä ei voi olla suurempi kuin pitoaika",IF(AND(B412&gt;0,E412=""),"Keski-ikä puuttuu",IF(AND(B412&gt;0,OR(H412&lt;Q412,H412&gt;R412)),"Syötetty pitoaika ei ole pitoaikavälin sisällä","OK"))))))</f>
        <v>OK</v>
      </c>
      <c r="U412">
        <v>100</v>
      </c>
    </row>
    <row r="413" spans="1:21" ht="15.75" thickBot="1" x14ac:dyDescent="0.3">
      <c r="A413" s="10" t="s">
        <v>335</v>
      </c>
      <c r="B413" s="30"/>
      <c r="C413" s="101"/>
      <c r="D413" s="32"/>
      <c r="E413" s="32"/>
      <c r="F413" s="101"/>
      <c r="G413" s="101"/>
      <c r="H413" s="105"/>
      <c r="I413" s="32"/>
      <c r="J413" s="32"/>
      <c r="K413" s="32"/>
      <c r="L413" s="32"/>
      <c r="M413" s="23"/>
      <c r="N413" s="23"/>
      <c r="O413" s="22"/>
      <c r="P413" s="22"/>
      <c r="Q413" s="23"/>
      <c r="R413" s="23"/>
      <c r="S413"/>
    </row>
    <row r="414" spans="1:21" ht="15.75" thickBot="1" x14ac:dyDescent="0.3">
      <c r="A414" s="6" t="s">
        <v>336</v>
      </c>
      <c r="B414" s="30"/>
      <c r="C414" s="101"/>
      <c r="D414" s="32"/>
      <c r="E414" s="32"/>
      <c r="F414" s="101"/>
      <c r="G414" s="101"/>
      <c r="H414" s="105"/>
      <c r="I414" s="32"/>
      <c r="J414" s="32"/>
      <c r="K414" s="32"/>
      <c r="L414" s="32"/>
      <c r="M414" s="24"/>
      <c r="N414" s="24"/>
      <c r="O414" s="22"/>
      <c r="P414" s="22"/>
      <c r="Q414" s="24"/>
      <c r="R414" s="24"/>
      <c r="S414"/>
    </row>
    <row r="415" spans="1:21" ht="15.75" thickBot="1" x14ac:dyDescent="0.3">
      <c r="A415" s="40" t="s">
        <v>310</v>
      </c>
      <c r="B415" s="60">
        <f t="shared" ref="B415:B421" si="182">F415-G415</f>
        <v>0</v>
      </c>
      <c r="C415" s="55"/>
      <c r="D415" s="49">
        <f t="shared" ref="D415:D421" si="183">B415*C415/100</f>
        <v>0</v>
      </c>
      <c r="E415" s="49">
        <f>Parametrit!$B$4-2026</f>
        <v>-2</v>
      </c>
      <c r="F415" s="55"/>
      <c r="G415" s="55"/>
      <c r="H415" s="104" t="str">
        <f>IF('Investoinnit ennen 2024'!G415&gt;0,'Investoinnit ennen 2024'!G415,"")</f>
        <v/>
      </c>
      <c r="I415" s="57">
        <f t="shared" ref="I415:I421" si="184">IF(N415="",(D415*(M415+O415))/1000,(D415*(N415+P415))/1000)</f>
        <v>0</v>
      </c>
      <c r="J415" s="49">
        <f t="shared" ref="J415:J421" si="185">IF(D415=0,0,I415*(1-E415/H415))</f>
        <v>0</v>
      </c>
      <c r="K415" s="49">
        <f t="shared" ref="K415:K421" si="186">IF(I415=0,0,I415/H415)</f>
        <v>0</v>
      </c>
      <c r="L415" s="49">
        <f t="shared" ref="L415:L421" si="187">IF(N415="",(F415*(C415/100)*(M415+O415))/1000,(F415*(C415/100)*(N415+P415)/1000))</f>
        <v>0</v>
      </c>
      <c r="M415" s="50" cm="1">
        <f t="array" ref="M415">ROUND('Investoinnit ennen 2024'!K415*(Parametrit!$B$10/Parametrit!$B$7),_xlfn.IFS('2024'!U415=100,-2,'2024'!U415=10,-1))</f>
        <v>0</v>
      </c>
      <c r="N415" s="50"/>
      <c r="O415" s="49"/>
      <c r="P415" s="49"/>
      <c r="Q415" s="52">
        <v>40</v>
      </c>
      <c r="R415" s="52">
        <v>50</v>
      </c>
      <c r="S415" s="31" t="str">
        <f t="shared" ref="S415:S421" si="188">IF(AND(B415&gt;0,C415=""),"Ilmoita tuella rahoitettu osuus",IF(C415&gt;100,"Tuella rahoitettu osuus ei voi olla yli 100",IF(AND(B415&gt;0,H415=""),"Pitoaika puuttuu",IF(E415&gt;H415,"Keski-ikä ei voi olla suurempi kuin pitoaika",IF(AND(B415&gt;0,E415=""),"Keski-ikä puuttuu",IF(AND(B415&gt;0,OR(H415&lt;Q415,H415&gt;R415)),"Syötetty pitoaika ei ole pitoaikavälin sisällä","OK"))))))</f>
        <v>OK</v>
      </c>
      <c r="U415">
        <v>100</v>
      </c>
    </row>
    <row r="416" spans="1:21" ht="15.75" thickBot="1" x14ac:dyDescent="0.3">
      <c r="A416" s="41" t="s">
        <v>311</v>
      </c>
      <c r="B416" s="60">
        <f t="shared" si="182"/>
        <v>0</v>
      </c>
      <c r="C416" s="55"/>
      <c r="D416" s="49">
        <f t="shared" si="183"/>
        <v>0</v>
      </c>
      <c r="E416" s="49">
        <f>Parametrit!$B$4-2026</f>
        <v>-2</v>
      </c>
      <c r="F416" s="55"/>
      <c r="G416" s="55"/>
      <c r="H416" s="104" t="str">
        <f>IF('Investoinnit ennen 2024'!G416&gt;0,'Investoinnit ennen 2024'!G416,"")</f>
        <v/>
      </c>
      <c r="I416" s="57">
        <f t="shared" si="184"/>
        <v>0</v>
      </c>
      <c r="J416" s="49">
        <f t="shared" si="185"/>
        <v>0</v>
      </c>
      <c r="K416" s="49">
        <f t="shared" si="186"/>
        <v>0</v>
      </c>
      <c r="L416" s="49">
        <f t="shared" si="187"/>
        <v>0</v>
      </c>
      <c r="M416" s="50" cm="1">
        <f t="array" ref="M416">ROUND('Investoinnit ennen 2024'!K416*(Parametrit!$B$10/Parametrit!$B$7),_xlfn.IFS('2024'!U416=100,-2,'2024'!U416=10,-1))</f>
        <v>0</v>
      </c>
      <c r="N416" s="50"/>
      <c r="O416" s="49"/>
      <c r="P416" s="49"/>
      <c r="Q416" s="52">
        <v>40</v>
      </c>
      <c r="R416" s="52">
        <v>50</v>
      </c>
      <c r="S416" s="31" t="str">
        <f t="shared" si="188"/>
        <v>OK</v>
      </c>
      <c r="U416">
        <v>100</v>
      </c>
    </row>
    <row r="417" spans="1:21" ht="15.75" thickBot="1" x14ac:dyDescent="0.3">
      <c r="A417" s="41" t="s">
        <v>312</v>
      </c>
      <c r="B417" s="60">
        <f t="shared" si="182"/>
        <v>0</v>
      </c>
      <c r="C417" s="55"/>
      <c r="D417" s="49">
        <f t="shared" si="183"/>
        <v>0</v>
      </c>
      <c r="E417" s="49">
        <f>Parametrit!$B$4-2026</f>
        <v>-2</v>
      </c>
      <c r="F417" s="55"/>
      <c r="G417" s="55"/>
      <c r="H417" s="104" t="str">
        <f>IF('Investoinnit ennen 2024'!G417&gt;0,'Investoinnit ennen 2024'!G417,"")</f>
        <v/>
      </c>
      <c r="I417" s="57">
        <f t="shared" si="184"/>
        <v>0</v>
      </c>
      <c r="J417" s="49">
        <f t="shared" si="185"/>
        <v>0</v>
      </c>
      <c r="K417" s="49">
        <f t="shared" si="186"/>
        <v>0</v>
      </c>
      <c r="L417" s="49">
        <f t="shared" si="187"/>
        <v>0</v>
      </c>
      <c r="M417" s="50" cm="1">
        <f t="array" ref="M417">ROUND('Investoinnit ennen 2024'!K417*(Parametrit!$B$10/Parametrit!$B$7),_xlfn.IFS('2024'!U417=100,-2,'2024'!U417=10,-1))</f>
        <v>0</v>
      </c>
      <c r="N417" s="50"/>
      <c r="O417" s="49"/>
      <c r="P417" s="49"/>
      <c r="Q417" s="52">
        <v>40</v>
      </c>
      <c r="R417" s="52">
        <v>50</v>
      </c>
      <c r="S417" s="31" t="str">
        <f t="shared" si="188"/>
        <v>OK</v>
      </c>
      <c r="U417">
        <v>100</v>
      </c>
    </row>
    <row r="418" spans="1:21" ht="15.75" thickBot="1" x14ac:dyDescent="0.3">
      <c r="A418" s="41" t="s">
        <v>313</v>
      </c>
      <c r="B418" s="60">
        <f t="shared" si="182"/>
        <v>0</v>
      </c>
      <c r="C418" s="55"/>
      <c r="D418" s="49">
        <f t="shared" si="183"/>
        <v>0</v>
      </c>
      <c r="E418" s="49">
        <f>Parametrit!$B$4-2026</f>
        <v>-2</v>
      </c>
      <c r="F418" s="55"/>
      <c r="G418" s="55"/>
      <c r="H418" s="104" t="str">
        <f>IF('Investoinnit ennen 2024'!G418&gt;0,'Investoinnit ennen 2024'!G418,"")</f>
        <v/>
      </c>
      <c r="I418" s="57">
        <f t="shared" si="184"/>
        <v>0</v>
      </c>
      <c r="J418" s="49">
        <f t="shared" si="185"/>
        <v>0</v>
      </c>
      <c r="K418" s="49">
        <f t="shared" si="186"/>
        <v>0</v>
      </c>
      <c r="L418" s="49">
        <f t="shared" si="187"/>
        <v>0</v>
      </c>
      <c r="M418" s="50" cm="1">
        <f t="array" ref="M418">ROUND('Investoinnit ennen 2024'!K418*(Parametrit!$B$10/Parametrit!$B$7),_xlfn.IFS('2024'!U418=100,-2,'2024'!U418=10,-1))</f>
        <v>0</v>
      </c>
      <c r="N418" s="50"/>
      <c r="O418" s="49"/>
      <c r="P418" s="49"/>
      <c r="Q418" s="52">
        <v>40</v>
      </c>
      <c r="R418" s="52">
        <v>50</v>
      </c>
      <c r="S418" s="31" t="str">
        <f t="shared" si="188"/>
        <v>OK</v>
      </c>
      <c r="U418">
        <v>100</v>
      </c>
    </row>
    <row r="419" spans="1:21" ht="15.75" thickBot="1" x14ac:dyDescent="0.3">
      <c r="A419" s="42" t="s">
        <v>314</v>
      </c>
      <c r="B419" s="60">
        <f t="shared" si="182"/>
        <v>0</v>
      </c>
      <c r="C419" s="55"/>
      <c r="D419" s="49">
        <f t="shared" si="183"/>
        <v>0</v>
      </c>
      <c r="E419" s="49">
        <f>Parametrit!$B$4-2026</f>
        <v>-2</v>
      </c>
      <c r="F419" s="55"/>
      <c r="G419" s="55"/>
      <c r="H419" s="104" t="str">
        <f>IF('Investoinnit ennen 2024'!G419&gt;0,'Investoinnit ennen 2024'!G419,"")</f>
        <v/>
      </c>
      <c r="I419" s="57">
        <f t="shared" si="184"/>
        <v>0</v>
      </c>
      <c r="J419" s="49">
        <f t="shared" si="185"/>
        <v>0</v>
      </c>
      <c r="K419" s="49">
        <f t="shared" si="186"/>
        <v>0</v>
      </c>
      <c r="L419" s="49">
        <f t="shared" si="187"/>
        <v>0</v>
      </c>
      <c r="M419" s="50" cm="1">
        <f t="array" ref="M419">ROUND('Investoinnit ennen 2024'!K419*(Parametrit!$B$10/Parametrit!$B$7),_xlfn.IFS('2024'!U419=100,-2,'2024'!U419=10,-1))</f>
        <v>0</v>
      </c>
      <c r="N419" s="50"/>
      <c r="O419" s="49"/>
      <c r="P419" s="49"/>
      <c r="Q419" s="52">
        <v>40</v>
      </c>
      <c r="R419" s="52">
        <v>50</v>
      </c>
      <c r="S419" s="31" t="str">
        <f t="shared" si="188"/>
        <v>OK</v>
      </c>
      <c r="U419">
        <v>100</v>
      </c>
    </row>
    <row r="420" spans="1:21" ht="15.75" thickBot="1" x14ac:dyDescent="0.3">
      <c r="A420" s="38" t="s">
        <v>315</v>
      </c>
      <c r="B420" s="60">
        <f t="shared" si="182"/>
        <v>0</v>
      </c>
      <c r="C420" s="55"/>
      <c r="D420" s="49">
        <f t="shared" si="183"/>
        <v>0</v>
      </c>
      <c r="E420" s="49">
        <f>Parametrit!$B$4-2026</f>
        <v>-2</v>
      </c>
      <c r="F420" s="55"/>
      <c r="G420" s="55"/>
      <c r="H420" s="104" t="str">
        <f>IF('Investoinnit ennen 2024'!G420&gt;0,'Investoinnit ennen 2024'!G420,"")</f>
        <v/>
      </c>
      <c r="I420" s="57">
        <f t="shared" si="184"/>
        <v>0</v>
      </c>
      <c r="J420" s="49">
        <f t="shared" si="185"/>
        <v>0</v>
      </c>
      <c r="K420" s="49">
        <f t="shared" si="186"/>
        <v>0</v>
      </c>
      <c r="L420" s="49">
        <f t="shared" si="187"/>
        <v>0</v>
      </c>
      <c r="M420" s="50" cm="1">
        <f t="array" ref="M420">ROUND('Investoinnit ennen 2024'!K420*(Parametrit!$B$10/Parametrit!$B$7),_xlfn.IFS('2024'!U420=100,-2,'2024'!U420=10,-1))</f>
        <v>0</v>
      </c>
      <c r="N420" s="50"/>
      <c r="O420" s="49"/>
      <c r="P420" s="49"/>
      <c r="Q420" s="52">
        <v>40</v>
      </c>
      <c r="R420" s="52">
        <v>50</v>
      </c>
      <c r="S420" s="31" t="str">
        <f t="shared" si="188"/>
        <v>OK</v>
      </c>
      <c r="U420">
        <v>100</v>
      </c>
    </row>
    <row r="421" spans="1:21" ht="15.75" thickBot="1" x14ac:dyDescent="0.3">
      <c r="A421" s="38" t="s">
        <v>316</v>
      </c>
      <c r="B421" s="60">
        <f t="shared" si="182"/>
        <v>0</v>
      </c>
      <c r="C421" s="55"/>
      <c r="D421" s="49">
        <f t="shared" si="183"/>
        <v>0</v>
      </c>
      <c r="E421" s="49">
        <f>Parametrit!$B$4-2026</f>
        <v>-2</v>
      </c>
      <c r="F421" s="55"/>
      <c r="G421" s="55"/>
      <c r="H421" s="104" t="str">
        <f>IF('Investoinnit ennen 2024'!G421&gt;0,'Investoinnit ennen 2024'!G421,"")</f>
        <v/>
      </c>
      <c r="I421" s="57">
        <f t="shared" si="184"/>
        <v>0</v>
      </c>
      <c r="J421" s="49">
        <f t="shared" si="185"/>
        <v>0</v>
      </c>
      <c r="K421" s="49">
        <f t="shared" si="186"/>
        <v>0</v>
      </c>
      <c r="L421" s="49">
        <f t="shared" si="187"/>
        <v>0</v>
      </c>
      <c r="M421" s="50" cm="1">
        <f t="array" ref="M421">ROUND('Investoinnit ennen 2024'!K421*(Parametrit!$B$10/Parametrit!$B$7),_xlfn.IFS('2024'!U421=100,-2,'2024'!U421=10,-1))</f>
        <v>0</v>
      </c>
      <c r="N421" s="50"/>
      <c r="O421" s="49"/>
      <c r="P421" s="49"/>
      <c r="Q421" s="52">
        <v>40</v>
      </c>
      <c r="R421" s="52">
        <v>50</v>
      </c>
      <c r="S421" s="31" t="str">
        <f t="shared" si="188"/>
        <v>OK</v>
      </c>
      <c r="U421">
        <v>100</v>
      </c>
    </row>
    <row r="422" spans="1:21" ht="15.75" thickBot="1" x14ac:dyDescent="0.3">
      <c r="A422" s="6" t="s">
        <v>320</v>
      </c>
      <c r="B422" s="30"/>
      <c r="C422" s="101"/>
      <c r="D422" s="32"/>
      <c r="E422" s="32"/>
      <c r="F422" s="101"/>
      <c r="G422" s="101"/>
      <c r="H422" s="105"/>
      <c r="M422" s="24"/>
      <c r="N422" s="24"/>
      <c r="O422" s="22"/>
      <c r="P422" s="22"/>
      <c r="Q422" s="24"/>
      <c r="R422" s="24"/>
      <c r="S422"/>
    </row>
    <row r="423" spans="1:21" ht="15.75" thickBot="1" x14ac:dyDescent="0.3">
      <c r="A423" s="38" t="s">
        <v>321</v>
      </c>
      <c r="B423" s="60">
        <f>F423-G423</f>
        <v>0</v>
      </c>
      <c r="C423" s="55"/>
      <c r="D423" s="49">
        <f>B423*C423/100</f>
        <v>0</v>
      </c>
      <c r="E423" s="49">
        <f>Parametrit!$B$4-2026</f>
        <v>-2</v>
      </c>
      <c r="F423" s="55"/>
      <c r="G423" s="55"/>
      <c r="H423" s="104" t="str">
        <f>IF('Investoinnit ennen 2024'!G423&gt;0,'Investoinnit ennen 2024'!G423,"")</f>
        <v/>
      </c>
      <c r="I423" s="57">
        <f>IF(N423="",(D423*(M423+O423))/1000,(D423*(N423+P423))/1000)</f>
        <v>0</v>
      </c>
      <c r="J423" s="49">
        <f>IF(D423=0,0,I423*(1-E423/H423))</f>
        <v>0</v>
      </c>
      <c r="K423" s="49">
        <f>IF(I423=0,0,I423/H423)</f>
        <v>0</v>
      </c>
      <c r="L423" s="49">
        <f>IF(N423="",(F423*(C423/100)*(M423+O423))/1000,(F423*(C423/100)*(N423+P423)/1000))</f>
        <v>0</v>
      </c>
      <c r="M423" s="50" cm="1">
        <f t="array" ref="M423">ROUND('Investoinnit ennen 2024'!K423*(Parametrit!$B$10/Parametrit!$B$7),_xlfn.IFS('2024'!U423=100,-2,'2024'!U423=10,-1))</f>
        <v>0</v>
      </c>
      <c r="N423" s="50"/>
      <c r="O423" s="49"/>
      <c r="P423" s="49"/>
      <c r="Q423" s="52">
        <v>20</v>
      </c>
      <c r="R423" s="52">
        <v>30</v>
      </c>
      <c r="S423" s="31" t="str">
        <f>IF(AND(B423&gt;0,C423=""),"Ilmoita tuella rahoitettu osuus",IF(C423&gt;100,"Tuella rahoitettu osuus ei voi olla yli 100",IF(AND(B423&gt;0,H423=""),"Pitoaika puuttuu",IF(E423&gt;H423,"Keski-ikä ei voi olla suurempi kuin pitoaika",IF(AND(B423&gt;0,E423=""),"Keski-ikä puuttuu",IF(AND(B423&gt;0,OR(H423&lt;Q423,H423&gt;R423)),"Syötetty pitoaika ei ole pitoaikavälin sisällä","OK"))))))</f>
        <v>OK</v>
      </c>
      <c r="U423">
        <v>100</v>
      </c>
    </row>
    <row r="424" spans="1:21" ht="15.75" thickBot="1" x14ac:dyDescent="0.3">
      <c r="A424" s="38" t="s">
        <v>322</v>
      </c>
      <c r="B424" s="60">
        <f>F424-G424</f>
        <v>0</v>
      </c>
      <c r="C424" s="55"/>
      <c r="D424" s="49">
        <f>B424*C424/100</f>
        <v>0</v>
      </c>
      <c r="E424" s="49">
        <f>Parametrit!$B$4-2026</f>
        <v>-2</v>
      </c>
      <c r="F424" s="55"/>
      <c r="G424" s="55"/>
      <c r="H424" s="104" t="str">
        <f>IF('Investoinnit ennen 2024'!G424&gt;0,'Investoinnit ennen 2024'!G424,"")</f>
        <v/>
      </c>
      <c r="I424" s="57">
        <f>IF(N424="",(D424*(M424+O424))/1000,(D424*(N424+P424))/1000)</f>
        <v>0</v>
      </c>
      <c r="J424" s="49">
        <f>IF(D424=0,0,I424*(1-E424/H424))</f>
        <v>0</v>
      </c>
      <c r="K424" s="49">
        <f>IF(I424=0,0,I424/H424)</f>
        <v>0</v>
      </c>
      <c r="L424" s="49">
        <f>IF(N424="",(F424*(C424/100)*(M424+O424))/1000,(F424*(C424/100)*(N424+P424)/1000))</f>
        <v>0</v>
      </c>
      <c r="M424" s="50" cm="1">
        <f t="array" ref="M424">ROUND('Investoinnit ennen 2024'!K424*(Parametrit!$B$10/Parametrit!$B$7),_xlfn.IFS('2024'!U424=100,-2,'2024'!U424=10,-1))</f>
        <v>0</v>
      </c>
      <c r="N424" s="50"/>
      <c r="O424" s="49"/>
      <c r="P424" s="49"/>
      <c r="Q424" s="52">
        <v>20</v>
      </c>
      <c r="R424" s="52">
        <v>30</v>
      </c>
      <c r="S424" s="31" t="str">
        <f>IF(AND(B424&gt;0,C424=""),"Ilmoita tuella rahoitettu osuus",IF(C424&gt;100,"Tuella rahoitettu osuus ei voi olla yli 100",IF(AND(B424&gt;0,H424=""),"Pitoaika puuttuu",IF(E424&gt;H424,"Keski-ikä ei voi olla suurempi kuin pitoaika",IF(AND(B424&gt;0,E424=""),"Keski-ikä puuttuu",IF(AND(B424&gt;0,OR(H424&lt;Q424,H424&gt;R424)),"Syötetty pitoaika ei ole pitoaikavälin sisällä","OK"))))))</f>
        <v>OK</v>
      </c>
      <c r="U424">
        <v>100</v>
      </c>
    </row>
    <row r="425" spans="1:21" ht="15.75" thickBot="1" x14ac:dyDescent="0.3">
      <c r="A425" s="38" t="s">
        <v>323</v>
      </c>
      <c r="B425" s="60">
        <f>F425-G425</f>
        <v>0</v>
      </c>
      <c r="C425" s="55"/>
      <c r="D425" s="49">
        <f>B425*C425/100</f>
        <v>0</v>
      </c>
      <c r="E425" s="49">
        <f>Parametrit!$B$4-2026</f>
        <v>-2</v>
      </c>
      <c r="F425" s="55"/>
      <c r="G425" s="55"/>
      <c r="H425" s="104" t="str">
        <f>IF('Investoinnit ennen 2024'!G425&gt;0,'Investoinnit ennen 2024'!G425,"")</f>
        <v/>
      </c>
      <c r="I425" s="57">
        <f>IF(N425="",(D425*(M425+O425))/1000,(D425*(N425+P425))/1000)</f>
        <v>0</v>
      </c>
      <c r="J425" s="49">
        <f>IF(D425=0,0,I425*(1-E425/H425))</f>
        <v>0</v>
      </c>
      <c r="K425" s="49">
        <f>IF(I425=0,0,I425/H425)</f>
        <v>0</v>
      </c>
      <c r="L425" s="49">
        <f>IF(N425="",(F425*(C425/100)*(M425+O425))/1000,(F425*(C425/100)*(N425+P425)/1000))</f>
        <v>0</v>
      </c>
      <c r="M425" s="50" cm="1">
        <f t="array" ref="M425">ROUND('Investoinnit ennen 2024'!K425*(Parametrit!$B$10/Parametrit!$B$7),_xlfn.IFS('2024'!U425=100,-2,'2024'!U425=10,-1))</f>
        <v>0</v>
      </c>
      <c r="N425" s="50"/>
      <c r="O425" s="49"/>
      <c r="P425" s="49"/>
      <c r="Q425" s="52">
        <v>20</v>
      </c>
      <c r="R425" s="52">
        <v>30</v>
      </c>
      <c r="S425" s="31" t="str">
        <f>IF(AND(B425&gt;0,C425=""),"Ilmoita tuella rahoitettu osuus",IF(C425&gt;100,"Tuella rahoitettu osuus ei voi olla yli 100",IF(AND(B425&gt;0,H425=""),"Pitoaika puuttuu",IF(E425&gt;H425,"Keski-ikä ei voi olla suurempi kuin pitoaika",IF(AND(B425&gt;0,E425=""),"Keski-ikä puuttuu",IF(AND(B425&gt;0,OR(H425&lt;Q425,H425&gt;R425)),"Syötetty pitoaika ei ole pitoaikavälin sisällä","OK"))))))</f>
        <v>OK</v>
      </c>
      <c r="U425">
        <v>100</v>
      </c>
    </row>
    <row r="426" spans="1:21" ht="15.75" thickBot="1" x14ac:dyDescent="0.3">
      <c r="A426" s="10" t="s">
        <v>337</v>
      </c>
      <c r="B426" s="30"/>
      <c r="C426" s="101"/>
      <c r="D426" s="32"/>
      <c r="E426" s="32"/>
      <c r="F426" s="101"/>
      <c r="G426" s="101"/>
      <c r="H426" s="105"/>
      <c r="I426" s="32"/>
      <c r="J426" s="32"/>
      <c r="K426" s="32"/>
      <c r="L426" s="32"/>
      <c r="M426" s="23"/>
      <c r="N426" s="23"/>
      <c r="O426" s="22"/>
      <c r="P426" s="22"/>
      <c r="Q426" s="23"/>
      <c r="R426" s="23"/>
      <c r="S426"/>
    </row>
    <row r="427" spans="1:21" ht="15.75" thickBot="1" x14ac:dyDescent="0.3">
      <c r="A427" s="6" t="s">
        <v>338</v>
      </c>
      <c r="B427" s="30"/>
      <c r="C427" s="101"/>
      <c r="D427" s="32"/>
      <c r="E427" s="32"/>
      <c r="F427" s="101"/>
      <c r="G427" s="101"/>
      <c r="H427" s="105"/>
      <c r="M427" s="24"/>
      <c r="N427" s="24"/>
      <c r="O427" s="22"/>
      <c r="P427" s="22"/>
      <c r="Q427" s="24"/>
      <c r="R427" s="24"/>
      <c r="S427"/>
    </row>
    <row r="428" spans="1:21" ht="15.75" thickBot="1" x14ac:dyDescent="0.3">
      <c r="A428" s="40" t="s">
        <v>326</v>
      </c>
      <c r="B428" s="60">
        <f t="shared" ref="B428:B435" si="189">F428-G428</f>
        <v>0</v>
      </c>
      <c r="C428" s="55"/>
      <c r="D428" s="49">
        <f t="shared" ref="D428:D435" si="190">B428*C428/100</f>
        <v>0</v>
      </c>
      <c r="E428" s="49">
        <f>Parametrit!$B$4-2026</f>
        <v>-2</v>
      </c>
      <c r="F428" s="55"/>
      <c r="G428" s="55"/>
      <c r="H428" s="104" t="str">
        <f>IF('Investoinnit ennen 2024'!G428&gt;0,'Investoinnit ennen 2024'!G428,"")</f>
        <v/>
      </c>
      <c r="I428" s="57">
        <f t="shared" ref="I428:I435" si="191">IF(N428="",(D428*(M428+O428))/1000,(D428*(N428+P428))/1000)</f>
        <v>0</v>
      </c>
      <c r="J428" s="49">
        <f t="shared" ref="J428:J435" si="192">IF(D428=0,0,I428*(1-E428/H428))</f>
        <v>0</v>
      </c>
      <c r="K428" s="49">
        <f t="shared" ref="K428:K435" si="193">IF(I428=0,0,I428/H428)</f>
        <v>0</v>
      </c>
      <c r="L428" s="49">
        <f t="shared" ref="L428:L435" si="194">IF(N428="",(F428*(C428/100)*(M428+O428))/1000,(F428*(C428/100)*(N428+P428)/1000))</f>
        <v>0</v>
      </c>
      <c r="M428" s="50" cm="1">
        <f t="array" ref="M428">ROUND('Investoinnit ennen 2024'!K428*(Parametrit!$B$10/Parametrit!$B$7),_xlfn.IFS('2024'!U428=100,-2,'2024'!U428=10,-1))</f>
        <v>0</v>
      </c>
      <c r="N428" s="50"/>
      <c r="O428" s="49"/>
      <c r="P428" s="49"/>
      <c r="Q428" s="52">
        <v>40</v>
      </c>
      <c r="R428" s="52">
        <v>50</v>
      </c>
      <c r="S428" s="31" t="str">
        <f t="shared" ref="S428:S435" si="195">IF(AND(B428&gt;0,C428=""),"Ilmoita tuella rahoitettu osuus",IF(C428&gt;100,"Tuella rahoitettu osuus ei voi olla yli 100",IF(AND(B428&gt;0,H428=""),"Pitoaika puuttuu",IF(E428&gt;H428,"Keski-ikä ei voi olla suurempi kuin pitoaika",IF(AND(B428&gt;0,E428=""),"Keski-ikä puuttuu",IF(AND(B428&gt;0,OR(H428&lt;Q428,H428&gt;R428)),"Syötetty pitoaika ei ole pitoaikavälin sisällä","OK"))))))</f>
        <v>OK</v>
      </c>
      <c r="U428">
        <v>100</v>
      </c>
    </row>
    <row r="429" spans="1:21" ht="15.75" thickBot="1" x14ac:dyDescent="0.3">
      <c r="A429" s="41" t="s">
        <v>339</v>
      </c>
      <c r="B429" s="60">
        <f t="shared" si="189"/>
        <v>0</v>
      </c>
      <c r="C429" s="55"/>
      <c r="D429" s="49">
        <f t="shared" si="190"/>
        <v>0</v>
      </c>
      <c r="E429" s="49">
        <f>Parametrit!$B$4-2026</f>
        <v>-2</v>
      </c>
      <c r="F429" s="55"/>
      <c r="G429" s="55"/>
      <c r="H429" s="104" t="str">
        <f>IF('Investoinnit ennen 2024'!G429&gt;0,'Investoinnit ennen 2024'!G429,"")</f>
        <v/>
      </c>
      <c r="I429" s="57">
        <f t="shared" si="191"/>
        <v>0</v>
      </c>
      <c r="J429" s="49">
        <f t="shared" si="192"/>
        <v>0</v>
      </c>
      <c r="K429" s="49">
        <f t="shared" si="193"/>
        <v>0</v>
      </c>
      <c r="L429" s="49">
        <f t="shared" si="194"/>
        <v>0</v>
      </c>
      <c r="M429" s="50" cm="1">
        <f t="array" ref="M429">ROUND('Investoinnit ennen 2024'!K429*(Parametrit!$B$10/Parametrit!$B$7),_xlfn.IFS('2024'!U429=100,-2,'2024'!U429=10,-1))</f>
        <v>0</v>
      </c>
      <c r="N429" s="50"/>
      <c r="O429" s="49"/>
      <c r="P429" s="49"/>
      <c r="Q429" s="52">
        <v>40</v>
      </c>
      <c r="R429" s="52">
        <v>50</v>
      </c>
      <c r="S429" s="31" t="str">
        <f t="shared" si="195"/>
        <v>OK</v>
      </c>
      <c r="U429">
        <v>100</v>
      </c>
    </row>
    <row r="430" spans="1:21" ht="15.75" thickBot="1" x14ac:dyDescent="0.3">
      <c r="A430" s="41" t="s">
        <v>328</v>
      </c>
      <c r="B430" s="60">
        <f t="shared" si="189"/>
        <v>0</v>
      </c>
      <c r="C430" s="55"/>
      <c r="D430" s="49">
        <f t="shared" si="190"/>
        <v>0</v>
      </c>
      <c r="E430" s="49">
        <f>Parametrit!$B$4-2026</f>
        <v>-2</v>
      </c>
      <c r="F430" s="55"/>
      <c r="G430" s="55"/>
      <c r="H430" s="104" t="str">
        <f>IF('Investoinnit ennen 2024'!G430&gt;0,'Investoinnit ennen 2024'!G430,"")</f>
        <v/>
      </c>
      <c r="I430" s="57">
        <f t="shared" si="191"/>
        <v>0</v>
      </c>
      <c r="J430" s="49">
        <f t="shared" si="192"/>
        <v>0</v>
      </c>
      <c r="K430" s="49">
        <f t="shared" si="193"/>
        <v>0</v>
      </c>
      <c r="L430" s="49">
        <f t="shared" si="194"/>
        <v>0</v>
      </c>
      <c r="M430" s="50" cm="1">
        <f t="array" ref="M430">ROUND('Investoinnit ennen 2024'!K430*(Parametrit!$B$10/Parametrit!$B$7),_xlfn.IFS('2024'!U430=100,-2,'2024'!U430=10,-1))</f>
        <v>0</v>
      </c>
      <c r="N430" s="50"/>
      <c r="O430" s="49"/>
      <c r="P430" s="49"/>
      <c r="Q430" s="52">
        <v>40</v>
      </c>
      <c r="R430" s="52">
        <v>50</v>
      </c>
      <c r="S430" s="31" t="str">
        <f t="shared" si="195"/>
        <v>OK</v>
      </c>
      <c r="U430">
        <v>100</v>
      </c>
    </row>
    <row r="431" spans="1:21" ht="15.75" thickBot="1" x14ac:dyDescent="0.3">
      <c r="A431" s="41" t="s">
        <v>340</v>
      </c>
      <c r="B431" s="60">
        <f t="shared" si="189"/>
        <v>0</v>
      </c>
      <c r="C431" s="55"/>
      <c r="D431" s="49">
        <f t="shared" si="190"/>
        <v>0</v>
      </c>
      <c r="E431" s="49">
        <f>Parametrit!$B$4-2026</f>
        <v>-2</v>
      </c>
      <c r="F431" s="55"/>
      <c r="G431" s="55"/>
      <c r="H431" s="104" t="str">
        <f>IF('Investoinnit ennen 2024'!G431&gt;0,'Investoinnit ennen 2024'!G431,"")</f>
        <v/>
      </c>
      <c r="I431" s="57">
        <f t="shared" si="191"/>
        <v>0</v>
      </c>
      <c r="J431" s="49">
        <f t="shared" si="192"/>
        <v>0</v>
      </c>
      <c r="K431" s="49">
        <f t="shared" si="193"/>
        <v>0</v>
      </c>
      <c r="L431" s="49">
        <f t="shared" si="194"/>
        <v>0</v>
      </c>
      <c r="M431" s="50" cm="1">
        <f t="array" ref="M431">ROUND('Investoinnit ennen 2024'!K431*(Parametrit!$B$10/Parametrit!$B$7),_xlfn.IFS('2024'!U431=100,-2,'2024'!U431=10,-1))</f>
        <v>0</v>
      </c>
      <c r="N431" s="50"/>
      <c r="O431" s="49"/>
      <c r="P431" s="49"/>
      <c r="Q431" s="52">
        <v>40</v>
      </c>
      <c r="R431" s="52">
        <v>50</v>
      </c>
      <c r="S431" s="31" t="str">
        <f t="shared" si="195"/>
        <v>OK</v>
      </c>
      <c r="U431">
        <v>100</v>
      </c>
    </row>
    <row r="432" spans="1:21" ht="15.75" thickBot="1" x14ac:dyDescent="0.3">
      <c r="A432" s="42" t="s">
        <v>330</v>
      </c>
      <c r="B432" s="60">
        <f t="shared" si="189"/>
        <v>0</v>
      </c>
      <c r="C432" s="55"/>
      <c r="D432" s="49">
        <f t="shared" si="190"/>
        <v>0</v>
      </c>
      <c r="E432" s="49">
        <f>Parametrit!$B$4-2026</f>
        <v>-2</v>
      </c>
      <c r="F432" s="55"/>
      <c r="G432" s="55"/>
      <c r="H432" s="104" t="str">
        <f>IF('Investoinnit ennen 2024'!G432&gt;0,'Investoinnit ennen 2024'!G432,"")</f>
        <v/>
      </c>
      <c r="I432" s="57">
        <f t="shared" si="191"/>
        <v>0</v>
      </c>
      <c r="J432" s="49">
        <f t="shared" si="192"/>
        <v>0</v>
      </c>
      <c r="K432" s="49">
        <f t="shared" si="193"/>
        <v>0</v>
      </c>
      <c r="L432" s="49">
        <f t="shared" si="194"/>
        <v>0</v>
      </c>
      <c r="M432" s="50" cm="1">
        <f t="array" ref="M432">ROUND('Investoinnit ennen 2024'!K432*(Parametrit!$B$10/Parametrit!$B$7),_xlfn.IFS('2024'!U432=100,-2,'2024'!U432=10,-1))</f>
        <v>0</v>
      </c>
      <c r="N432" s="50"/>
      <c r="O432" s="49"/>
      <c r="P432" s="49"/>
      <c r="Q432" s="52">
        <v>40</v>
      </c>
      <c r="R432" s="52">
        <v>50</v>
      </c>
      <c r="S432" s="31" t="str">
        <f t="shared" si="195"/>
        <v>OK</v>
      </c>
      <c r="U432">
        <v>100</v>
      </c>
    </row>
    <row r="433" spans="1:21" ht="15.75" thickBot="1" x14ac:dyDescent="0.3">
      <c r="A433" s="38" t="s">
        <v>341</v>
      </c>
      <c r="B433" s="60">
        <f t="shared" si="189"/>
        <v>0</v>
      </c>
      <c r="C433" s="55"/>
      <c r="D433" s="49">
        <f t="shared" si="190"/>
        <v>0</v>
      </c>
      <c r="E433" s="49">
        <f>Parametrit!$B$4-2026</f>
        <v>-2</v>
      </c>
      <c r="F433" s="55"/>
      <c r="G433" s="55"/>
      <c r="H433" s="104" t="str">
        <f>IF('Investoinnit ennen 2024'!G433&gt;0,'Investoinnit ennen 2024'!G433,"")</f>
        <v/>
      </c>
      <c r="I433" s="57">
        <f t="shared" si="191"/>
        <v>0</v>
      </c>
      <c r="J433" s="49">
        <f t="shared" si="192"/>
        <v>0</v>
      </c>
      <c r="K433" s="49">
        <f t="shared" si="193"/>
        <v>0</v>
      </c>
      <c r="L433" s="49">
        <f t="shared" si="194"/>
        <v>0</v>
      </c>
      <c r="M433" s="50" cm="1">
        <f t="array" ref="M433">ROUND('Investoinnit ennen 2024'!K433*(Parametrit!$B$10/Parametrit!$B$7),_xlfn.IFS('2024'!U433=100,-2,'2024'!U433=10,-1))</f>
        <v>0</v>
      </c>
      <c r="N433" s="50"/>
      <c r="O433" s="49"/>
      <c r="P433" s="49"/>
      <c r="Q433" s="52">
        <v>40</v>
      </c>
      <c r="R433" s="52">
        <v>50</v>
      </c>
      <c r="S433" s="31" t="str">
        <f t="shared" si="195"/>
        <v>OK</v>
      </c>
      <c r="U433">
        <v>100</v>
      </c>
    </row>
    <row r="434" spans="1:21" ht="15.75" thickBot="1" x14ac:dyDescent="0.3">
      <c r="A434" s="38" t="s">
        <v>342</v>
      </c>
      <c r="B434" s="60">
        <f t="shared" si="189"/>
        <v>0</v>
      </c>
      <c r="C434" s="55"/>
      <c r="D434" s="49">
        <f t="shared" si="190"/>
        <v>0</v>
      </c>
      <c r="E434" s="49">
        <f>Parametrit!$B$4-2026</f>
        <v>-2</v>
      </c>
      <c r="F434" s="55"/>
      <c r="G434" s="55"/>
      <c r="H434" s="104" t="str">
        <f>IF('Investoinnit ennen 2024'!G434&gt;0,'Investoinnit ennen 2024'!G434,"")</f>
        <v/>
      </c>
      <c r="I434" s="57">
        <f t="shared" si="191"/>
        <v>0</v>
      </c>
      <c r="J434" s="49">
        <f t="shared" si="192"/>
        <v>0</v>
      </c>
      <c r="K434" s="49">
        <f t="shared" si="193"/>
        <v>0</v>
      </c>
      <c r="L434" s="49">
        <f t="shared" si="194"/>
        <v>0</v>
      </c>
      <c r="M434" s="50" cm="1">
        <f t="array" ref="M434">ROUND('Investoinnit ennen 2024'!K434*(Parametrit!$B$10/Parametrit!$B$7),_xlfn.IFS('2024'!U434=100,-2,'2024'!U434=10,-1))</f>
        <v>0</v>
      </c>
      <c r="N434" s="50"/>
      <c r="O434" s="49"/>
      <c r="P434" s="49"/>
      <c r="Q434" s="52">
        <v>40</v>
      </c>
      <c r="R434" s="52">
        <v>50</v>
      </c>
      <c r="S434" s="31" t="str">
        <f t="shared" si="195"/>
        <v>OK</v>
      </c>
      <c r="U434">
        <v>100</v>
      </c>
    </row>
    <row r="435" spans="1:21" ht="15.75" thickBot="1" x14ac:dyDescent="0.3">
      <c r="A435" s="38" t="s">
        <v>316</v>
      </c>
      <c r="B435" s="60">
        <f t="shared" si="189"/>
        <v>0</v>
      </c>
      <c r="C435" s="55"/>
      <c r="D435" s="49">
        <f t="shared" si="190"/>
        <v>0</v>
      </c>
      <c r="E435" s="49">
        <f>Parametrit!$B$4-2026</f>
        <v>-2</v>
      </c>
      <c r="F435" s="55"/>
      <c r="G435" s="55"/>
      <c r="H435" s="104" t="str">
        <f>IF('Investoinnit ennen 2024'!G435&gt;0,'Investoinnit ennen 2024'!G435,"")</f>
        <v/>
      </c>
      <c r="I435" s="57">
        <f t="shared" si="191"/>
        <v>0</v>
      </c>
      <c r="J435" s="49">
        <f t="shared" si="192"/>
        <v>0</v>
      </c>
      <c r="K435" s="49">
        <f t="shared" si="193"/>
        <v>0</v>
      </c>
      <c r="L435" s="49">
        <f t="shared" si="194"/>
        <v>0</v>
      </c>
      <c r="M435" s="50" cm="1">
        <f t="array" ref="M435">ROUND('Investoinnit ennen 2024'!K435*(Parametrit!$B$10/Parametrit!$B$7),_xlfn.IFS('2024'!U435=100,-2,'2024'!U435=10,-1))</f>
        <v>0</v>
      </c>
      <c r="N435" s="50"/>
      <c r="O435" s="49"/>
      <c r="P435" s="49"/>
      <c r="Q435" s="52">
        <v>40</v>
      </c>
      <c r="R435" s="52">
        <v>50</v>
      </c>
      <c r="S435" s="31" t="str">
        <f t="shared" si="195"/>
        <v>OK</v>
      </c>
      <c r="U435">
        <v>100</v>
      </c>
    </row>
    <row r="436" spans="1:21" ht="15.75" thickBot="1" x14ac:dyDescent="0.3">
      <c r="A436" s="39" t="s">
        <v>317</v>
      </c>
      <c r="B436" s="30"/>
      <c r="C436" s="101"/>
      <c r="D436" s="32"/>
      <c r="E436" s="32"/>
      <c r="F436" s="101"/>
      <c r="G436" s="101"/>
      <c r="H436" s="105"/>
      <c r="M436" s="19"/>
      <c r="N436" s="19"/>
      <c r="O436" s="22"/>
      <c r="P436" s="22"/>
      <c r="Q436" s="18"/>
      <c r="R436" s="18"/>
      <c r="S436"/>
    </row>
    <row r="437" spans="1:21" ht="15.75" thickBot="1" x14ac:dyDescent="0.3">
      <c r="A437" s="38" t="s">
        <v>318</v>
      </c>
      <c r="B437" s="60">
        <f>F437-G437</f>
        <v>0</v>
      </c>
      <c r="C437" s="55"/>
      <c r="D437" s="49">
        <f>B437*C437/100</f>
        <v>0</v>
      </c>
      <c r="E437" s="49">
        <f>Parametrit!$B$4-2026</f>
        <v>-2</v>
      </c>
      <c r="F437" s="55"/>
      <c r="G437" s="55"/>
      <c r="H437" s="104" t="str">
        <f>IF('Investoinnit ennen 2024'!G437&gt;0,'Investoinnit ennen 2024'!G437,"")</f>
        <v/>
      </c>
      <c r="I437" s="57">
        <f>IF(N437="",(D437*(M437+O437))/1000,(D437*(N437+P437))/1000)</f>
        <v>0</v>
      </c>
      <c r="J437" s="49">
        <f>IF(D437=0,0,I437*(1-E437/H437))</f>
        <v>0</v>
      </c>
      <c r="K437" s="49">
        <f>IF(I437=0,0,I437/H437)</f>
        <v>0</v>
      </c>
      <c r="L437" s="49">
        <f>IF(N437="",(F437*(C437/100)*(M437+O437))/1000,(F437*(C437/100)*(N437+P437)/1000))</f>
        <v>0</v>
      </c>
      <c r="M437" s="50" cm="1">
        <f t="array" ref="M437">ROUND('Investoinnit ennen 2024'!K437*(Parametrit!$B$10/Parametrit!$B$7),_xlfn.IFS('2024'!U437=100,-2,'2024'!U437=10,-1))</f>
        <v>0</v>
      </c>
      <c r="N437" s="50"/>
      <c r="O437" s="49"/>
      <c r="P437" s="49"/>
      <c r="Q437" s="52">
        <v>40</v>
      </c>
      <c r="R437" s="52">
        <v>50</v>
      </c>
      <c r="S437" s="31" t="str">
        <f>IF(AND(B437&gt;0,C437=""),"Ilmoita tuella rahoitettu osuus",IF(C437&gt;100,"Tuella rahoitettu osuus ei voi olla yli 100",IF(AND(B437&gt;0,H437=""),"Pitoaika puuttuu",IF(E437&gt;H437,"Keski-ikä ei voi olla suurempi kuin pitoaika",IF(AND(B437&gt;0,E437=""),"Keski-ikä puuttuu",IF(AND(B437&gt;0,OR(H437&lt;Q437,H437&gt;R437)),"Syötetty pitoaika ei ole pitoaikavälin sisällä","OK"))))))</f>
        <v>OK</v>
      </c>
      <c r="U437">
        <v>100</v>
      </c>
    </row>
    <row r="438" spans="1:21" ht="15.75" thickBot="1" x14ac:dyDescent="0.3">
      <c r="A438" s="6" t="s">
        <v>320</v>
      </c>
      <c r="B438" s="30"/>
      <c r="C438" s="101"/>
      <c r="D438" s="32"/>
      <c r="E438" s="32"/>
      <c r="F438" s="101"/>
      <c r="G438" s="101"/>
      <c r="H438" s="105"/>
      <c r="M438" s="24"/>
      <c r="N438" s="24"/>
      <c r="O438" s="22"/>
      <c r="P438" s="22"/>
      <c r="Q438" s="24"/>
      <c r="R438" s="24"/>
      <c r="S438"/>
    </row>
    <row r="439" spans="1:21" ht="15.75" thickBot="1" x14ac:dyDescent="0.3">
      <c r="A439" s="38" t="s">
        <v>321</v>
      </c>
      <c r="B439" s="60">
        <f>F439-G439</f>
        <v>0</v>
      </c>
      <c r="C439" s="55"/>
      <c r="D439" s="49">
        <f>B439*C439/100</f>
        <v>0</v>
      </c>
      <c r="E439" s="49">
        <f>Parametrit!$B$4-2026</f>
        <v>-2</v>
      </c>
      <c r="F439" s="55"/>
      <c r="G439" s="55"/>
      <c r="H439" s="104" t="str">
        <f>IF('Investoinnit ennen 2024'!G439&gt;0,'Investoinnit ennen 2024'!G439,"")</f>
        <v/>
      </c>
      <c r="I439" s="57">
        <f>IF(N439="",(D439*(M439+O439))/1000,(D439*(N439+P439))/1000)</f>
        <v>0</v>
      </c>
      <c r="J439" s="49">
        <f>IF(D439=0,0,I439*(1-E439/H439))</f>
        <v>0</v>
      </c>
      <c r="K439" s="49">
        <f>IF(I439=0,0,I439/H439)</f>
        <v>0</v>
      </c>
      <c r="L439" s="49">
        <f>IF(N439="",(F439*(C439/100)*(M439+O439))/1000,(F439*(C439/100)*(N439+P439)/1000))</f>
        <v>0</v>
      </c>
      <c r="M439" s="50" cm="1">
        <f t="array" ref="M439">ROUND('Investoinnit ennen 2024'!K439*(Parametrit!$B$10/Parametrit!$B$7),_xlfn.IFS('2024'!U439=100,-2,'2024'!U439=10,-1))</f>
        <v>0</v>
      </c>
      <c r="N439" s="50"/>
      <c r="O439" s="49"/>
      <c r="P439" s="49"/>
      <c r="Q439" s="52">
        <v>20</v>
      </c>
      <c r="R439" s="52">
        <v>30</v>
      </c>
      <c r="S439" s="31" t="str">
        <f>IF(AND(B439&gt;0,C439=""),"Ilmoita tuella rahoitettu osuus",IF(C439&gt;100,"Tuella rahoitettu osuus ei voi olla yli 100",IF(AND(B439&gt;0,H439=""),"Pitoaika puuttuu",IF(E439&gt;H439,"Keski-ikä ei voi olla suurempi kuin pitoaika",IF(AND(B439&gt;0,E439=""),"Keski-ikä puuttuu",IF(AND(B439&gt;0,OR(H439&lt;Q439,H439&gt;R439)),"Syötetty pitoaika ei ole pitoaikavälin sisällä","OK"))))))</f>
        <v>OK</v>
      </c>
      <c r="U439">
        <v>100</v>
      </c>
    </row>
    <row r="440" spans="1:21" ht="15.75" thickBot="1" x14ac:dyDescent="0.3">
      <c r="A440" s="38" t="s">
        <v>322</v>
      </c>
      <c r="B440" s="60">
        <f>F440-G440</f>
        <v>0</v>
      </c>
      <c r="C440" s="55"/>
      <c r="D440" s="49">
        <f>B440*C440/100</f>
        <v>0</v>
      </c>
      <c r="E440" s="49">
        <f>Parametrit!$B$4-2026</f>
        <v>-2</v>
      </c>
      <c r="F440" s="55"/>
      <c r="G440" s="55"/>
      <c r="H440" s="104" t="str">
        <f>IF('Investoinnit ennen 2024'!G440&gt;0,'Investoinnit ennen 2024'!G440,"")</f>
        <v/>
      </c>
      <c r="I440" s="57">
        <f>IF(N440="",(D440*(M440+O440))/1000,(D440*(N440+P440))/1000)</f>
        <v>0</v>
      </c>
      <c r="J440" s="49">
        <f>IF(D440=0,0,I440*(1-E440/H440))</f>
        <v>0</v>
      </c>
      <c r="K440" s="49">
        <f>IF(I440=0,0,I440/H440)</f>
        <v>0</v>
      </c>
      <c r="L440" s="49">
        <f>IF(N440="",(F440*(C440/100)*(M440+O440))/1000,(F440*(C440/100)*(N440+P440)/1000))</f>
        <v>0</v>
      </c>
      <c r="M440" s="50" cm="1">
        <f t="array" ref="M440">ROUND('Investoinnit ennen 2024'!K440*(Parametrit!$B$10/Parametrit!$B$7),_xlfn.IFS('2024'!U440=100,-2,'2024'!U440=10,-1))</f>
        <v>0</v>
      </c>
      <c r="N440" s="50"/>
      <c r="O440" s="49"/>
      <c r="P440" s="49"/>
      <c r="Q440" s="52">
        <v>20</v>
      </c>
      <c r="R440" s="52">
        <v>30</v>
      </c>
      <c r="S440" s="31" t="str">
        <f>IF(AND(B440&gt;0,C440=""),"Ilmoita tuella rahoitettu osuus",IF(C440&gt;100,"Tuella rahoitettu osuus ei voi olla yli 100",IF(AND(B440&gt;0,H440=""),"Pitoaika puuttuu",IF(E440&gt;H440,"Keski-ikä ei voi olla suurempi kuin pitoaika",IF(AND(B440&gt;0,E440=""),"Keski-ikä puuttuu",IF(AND(B440&gt;0,OR(H440&lt;Q440,H440&gt;R440)),"Syötetty pitoaika ei ole pitoaikavälin sisällä","OK"))))))</f>
        <v>OK</v>
      </c>
      <c r="U440">
        <v>100</v>
      </c>
    </row>
    <row r="441" spans="1:21" ht="15.75" thickBot="1" x14ac:dyDescent="0.3">
      <c r="A441" s="38" t="s">
        <v>323</v>
      </c>
      <c r="B441" s="60">
        <f>F441-G441</f>
        <v>0</v>
      </c>
      <c r="C441" s="55"/>
      <c r="D441" s="49">
        <f>B441*C441/100</f>
        <v>0</v>
      </c>
      <c r="E441" s="49">
        <f>Parametrit!$B$4-2026</f>
        <v>-2</v>
      </c>
      <c r="F441" s="55"/>
      <c r="G441" s="55"/>
      <c r="H441" s="104" t="str">
        <f>IF('Investoinnit ennen 2024'!G441&gt;0,'Investoinnit ennen 2024'!G441,"")</f>
        <v/>
      </c>
      <c r="I441" s="57">
        <f>IF(N441="",(D441*(M441+O441))/1000,(D441*(N441+P441))/1000)</f>
        <v>0</v>
      </c>
      <c r="J441" s="49">
        <f>IF(D441=0,0,I441*(1-E441/H441))</f>
        <v>0</v>
      </c>
      <c r="K441" s="49">
        <f>IF(I441=0,0,I441/H441)</f>
        <v>0</v>
      </c>
      <c r="L441" s="49">
        <f>IF(N441="",(F441*(C441/100)*(M441+O441))/1000,(F441*(C441/100)*(N441+P441)/1000))</f>
        <v>0</v>
      </c>
      <c r="M441" s="50" cm="1">
        <f t="array" ref="M441">ROUND('Investoinnit ennen 2024'!K441*(Parametrit!$B$10/Parametrit!$B$7),_xlfn.IFS('2024'!U441=100,-2,'2024'!U441=10,-1))</f>
        <v>0</v>
      </c>
      <c r="N441" s="50"/>
      <c r="O441" s="49"/>
      <c r="P441" s="49"/>
      <c r="Q441" s="52">
        <v>20</v>
      </c>
      <c r="R441" s="52">
        <v>30</v>
      </c>
      <c r="S441" s="31" t="str">
        <f>IF(AND(B441&gt;0,C441=""),"Ilmoita tuella rahoitettu osuus",IF(C441&gt;100,"Tuella rahoitettu osuus ei voi olla yli 100",IF(AND(B441&gt;0,H441=""),"Pitoaika puuttuu",IF(E441&gt;H441,"Keski-ikä ei voi olla suurempi kuin pitoaika",IF(AND(B441&gt;0,E441=""),"Keski-ikä puuttuu",IF(AND(B441&gt;0,OR(H441&lt;Q441,H441&gt;R441)),"Syötetty pitoaika ei ole pitoaikavälin sisällä","OK"))))))</f>
        <v>OK</v>
      </c>
      <c r="U441">
        <v>100</v>
      </c>
    </row>
    <row r="442" spans="1:21" ht="15.75" thickBot="1" x14ac:dyDescent="0.3">
      <c r="A442" s="6" t="s">
        <v>343</v>
      </c>
      <c r="B442" s="30"/>
      <c r="C442" s="101"/>
      <c r="D442" s="32"/>
      <c r="E442" s="32"/>
      <c r="F442" s="101"/>
      <c r="G442" s="101"/>
      <c r="H442" s="105"/>
      <c r="I442" s="32"/>
      <c r="J442" s="32"/>
      <c r="K442" s="32"/>
      <c r="L442" s="32"/>
      <c r="M442" s="24"/>
      <c r="N442" s="24"/>
      <c r="O442" s="22"/>
      <c r="P442" s="22"/>
      <c r="Q442" s="24"/>
      <c r="R442" s="24"/>
      <c r="S442"/>
    </row>
    <row r="443" spans="1:21" ht="15.75" thickBot="1" x14ac:dyDescent="0.3">
      <c r="A443" s="40" t="s">
        <v>326</v>
      </c>
      <c r="B443" s="60">
        <f t="shared" ref="B443:B450" si="196">F443-G443</f>
        <v>0</v>
      </c>
      <c r="C443" s="55"/>
      <c r="D443" s="49">
        <f t="shared" ref="D443:D450" si="197">B443*C443/100</f>
        <v>0</v>
      </c>
      <c r="E443" s="49">
        <f>Parametrit!$B$4-2026</f>
        <v>-2</v>
      </c>
      <c r="F443" s="55"/>
      <c r="G443" s="55"/>
      <c r="H443" s="104" t="str">
        <f>IF('Investoinnit ennen 2024'!G443&gt;0,'Investoinnit ennen 2024'!G443,"")</f>
        <v/>
      </c>
      <c r="I443" s="57">
        <f t="shared" ref="I443:I450" si="198">IF(N443="",(D443*(M443+O443))/1000,(D443*(N443+P443))/1000)</f>
        <v>0</v>
      </c>
      <c r="J443" s="49">
        <f t="shared" ref="J443:J450" si="199">IF(D443=0,0,I443*(1-E443/H443))</f>
        <v>0</v>
      </c>
      <c r="K443" s="49">
        <f t="shared" ref="K443:K450" si="200">IF(I443=0,0,I443/H443)</f>
        <v>0</v>
      </c>
      <c r="L443" s="49">
        <f t="shared" ref="L443:L450" si="201">IF(N443="",(F443*(C443/100)*(M443+O443))/1000,(F443*(C443/100)*(N443+P443)/1000))</f>
        <v>0</v>
      </c>
      <c r="M443" s="50" cm="1">
        <f t="array" ref="M443">ROUND('Investoinnit ennen 2024'!K443*(Parametrit!$B$10/Parametrit!$B$7),_xlfn.IFS('2024'!U443=100,-2,'2024'!U443=10,-1))</f>
        <v>0</v>
      </c>
      <c r="N443" s="50"/>
      <c r="O443" s="49"/>
      <c r="P443" s="49"/>
      <c r="Q443" s="52">
        <v>40</v>
      </c>
      <c r="R443" s="52">
        <v>50</v>
      </c>
      <c r="S443" s="31" t="str">
        <f t="shared" ref="S443:S450" si="202">IF(AND(B443&gt;0,C443=""),"Ilmoita tuella rahoitettu osuus",IF(C443&gt;100,"Tuella rahoitettu osuus ei voi olla yli 100",IF(AND(B443&gt;0,H443=""),"Pitoaika puuttuu",IF(E443&gt;H443,"Keski-ikä ei voi olla suurempi kuin pitoaika",IF(AND(B443&gt;0,E443=""),"Keski-ikä puuttuu",IF(AND(B443&gt;0,OR(H443&lt;Q443,H443&gt;R443)),"Syötetty pitoaika ei ole pitoaikavälin sisällä","OK"))))))</f>
        <v>OK</v>
      </c>
      <c r="U443">
        <v>100</v>
      </c>
    </row>
    <row r="444" spans="1:21" ht="15.75" thickBot="1" x14ac:dyDescent="0.3">
      <c r="A444" s="41" t="s">
        <v>339</v>
      </c>
      <c r="B444" s="60">
        <f t="shared" si="196"/>
        <v>0</v>
      </c>
      <c r="C444" s="55"/>
      <c r="D444" s="49">
        <f t="shared" si="197"/>
        <v>0</v>
      </c>
      <c r="E444" s="49">
        <f>Parametrit!$B$4-2026</f>
        <v>-2</v>
      </c>
      <c r="F444" s="55"/>
      <c r="G444" s="55"/>
      <c r="H444" s="104" t="str">
        <f>IF('Investoinnit ennen 2024'!G444&gt;0,'Investoinnit ennen 2024'!G444,"")</f>
        <v/>
      </c>
      <c r="I444" s="57">
        <f t="shared" si="198"/>
        <v>0</v>
      </c>
      <c r="J444" s="49">
        <f t="shared" si="199"/>
        <v>0</v>
      </c>
      <c r="K444" s="49">
        <f t="shared" si="200"/>
        <v>0</v>
      </c>
      <c r="L444" s="49">
        <f t="shared" si="201"/>
        <v>0</v>
      </c>
      <c r="M444" s="50" cm="1">
        <f t="array" ref="M444">ROUND('Investoinnit ennen 2024'!K444*(Parametrit!$B$10/Parametrit!$B$7),_xlfn.IFS('2024'!U444=100,-2,'2024'!U444=10,-1))</f>
        <v>0</v>
      </c>
      <c r="N444" s="50"/>
      <c r="O444" s="49"/>
      <c r="P444" s="49"/>
      <c r="Q444" s="52">
        <v>40</v>
      </c>
      <c r="R444" s="52">
        <v>50</v>
      </c>
      <c r="S444" s="31" t="str">
        <f t="shared" si="202"/>
        <v>OK</v>
      </c>
      <c r="U444">
        <v>100</v>
      </c>
    </row>
    <row r="445" spans="1:21" ht="15.75" thickBot="1" x14ac:dyDescent="0.3">
      <c r="A445" s="41" t="s">
        <v>328</v>
      </c>
      <c r="B445" s="60">
        <f t="shared" si="196"/>
        <v>0</v>
      </c>
      <c r="C445" s="55"/>
      <c r="D445" s="49">
        <f t="shared" si="197"/>
        <v>0</v>
      </c>
      <c r="E445" s="49">
        <f>Parametrit!$B$4-2026</f>
        <v>-2</v>
      </c>
      <c r="F445" s="55"/>
      <c r="G445" s="55"/>
      <c r="H445" s="104" t="str">
        <f>IF('Investoinnit ennen 2024'!G445&gt;0,'Investoinnit ennen 2024'!G445,"")</f>
        <v/>
      </c>
      <c r="I445" s="57">
        <f t="shared" si="198"/>
        <v>0</v>
      </c>
      <c r="J445" s="49">
        <f t="shared" si="199"/>
        <v>0</v>
      </c>
      <c r="K445" s="49">
        <f t="shared" si="200"/>
        <v>0</v>
      </c>
      <c r="L445" s="49">
        <f t="shared" si="201"/>
        <v>0</v>
      </c>
      <c r="M445" s="50" cm="1">
        <f t="array" ref="M445">ROUND('Investoinnit ennen 2024'!K445*(Parametrit!$B$10/Parametrit!$B$7),_xlfn.IFS('2024'!U445=100,-2,'2024'!U445=10,-1))</f>
        <v>0</v>
      </c>
      <c r="N445" s="50"/>
      <c r="O445" s="49"/>
      <c r="P445" s="49"/>
      <c r="Q445" s="52">
        <v>40</v>
      </c>
      <c r="R445" s="52">
        <v>50</v>
      </c>
      <c r="S445" s="31" t="str">
        <f t="shared" si="202"/>
        <v>OK</v>
      </c>
      <c r="U445">
        <v>100</v>
      </c>
    </row>
    <row r="446" spans="1:21" ht="15.75" thickBot="1" x14ac:dyDescent="0.3">
      <c r="A446" s="41" t="s">
        <v>340</v>
      </c>
      <c r="B446" s="60">
        <f t="shared" si="196"/>
        <v>0</v>
      </c>
      <c r="C446" s="55"/>
      <c r="D446" s="49">
        <f t="shared" si="197"/>
        <v>0</v>
      </c>
      <c r="E446" s="49">
        <f>Parametrit!$B$4-2026</f>
        <v>-2</v>
      </c>
      <c r="F446" s="55"/>
      <c r="G446" s="55"/>
      <c r="H446" s="104" t="str">
        <f>IF('Investoinnit ennen 2024'!G446&gt;0,'Investoinnit ennen 2024'!G446,"")</f>
        <v/>
      </c>
      <c r="I446" s="57">
        <f t="shared" si="198"/>
        <v>0</v>
      </c>
      <c r="J446" s="49">
        <f t="shared" si="199"/>
        <v>0</v>
      </c>
      <c r="K446" s="49">
        <f t="shared" si="200"/>
        <v>0</v>
      </c>
      <c r="L446" s="49">
        <f t="shared" si="201"/>
        <v>0</v>
      </c>
      <c r="M446" s="50" cm="1">
        <f t="array" ref="M446">ROUND('Investoinnit ennen 2024'!K446*(Parametrit!$B$10/Parametrit!$B$7),_xlfn.IFS('2024'!U446=100,-2,'2024'!U446=10,-1))</f>
        <v>0</v>
      </c>
      <c r="N446" s="50"/>
      <c r="O446" s="49"/>
      <c r="P446" s="49"/>
      <c r="Q446" s="52">
        <v>40</v>
      </c>
      <c r="R446" s="52">
        <v>50</v>
      </c>
      <c r="S446" s="31" t="str">
        <f t="shared" si="202"/>
        <v>OK</v>
      </c>
      <c r="U446">
        <v>100</v>
      </c>
    </row>
    <row r="447" spans="1:21" ht="15.75" thickBot="1" x14ac:dyDescent="0.3">
      <c r="A447" s="42" t="s">
        <v>330</v>
      </c>
      <c r="B447" s="60">
        <f t="shared" si="196"/>
        <v>0</v>
      </c>
      <c r="C447" s="55"/>
      <c r="D447" s="49">
        <f t="shared" si="197"/>
        <v>0</v>
      </c>
      <c r="E447" s="49">
        <f>Parametrit!$B$4-2026</f>
        <v>-2</v>
      </c>
      <c r="F447" s="55"/>
      <c r="G447" s="55"/>
      <c r="H447" s="104" t="str">
        <f>IF('Investoinnit ennen 2024'!G447&gt;0,'Investoinnit ennen 2024'!G447,"")</f>
        <v/>
      </c>
      <c r="I447" s="57">
        <f t="shared" si="198"/>
        <v>0</v>
      </c>
      <c r="J447" s="49">
        <f t="shared" si="199"/>
        <v>0</v>
      </c>
      <c r="K447" s="49">
        <f t="shared" si="200"/>
        <v>0</v>
      </c>
      <c r="L447" s="49">
        <f t="shared" si="201"/>
        <v>0</v>
      </c>
      <c r="M447" s="50" cm="1">
        <f t="array" ref="M447">ROUND('Investoinnit ennen 2024'!K447*(Parametrit!$B$10/Parametrit!$B$7),_xlfn.IFS('2024'!U447=100,-2,'2024'!U447=10,-1))</f>
        <v>0</v>
      </c>
      <c r="N447" s="50"/>
      <c r="O447" s="49"/>
      <c r="P447" s="49"/>
      <c r="Q447" s="52">
        <v>40</v>
      </c>
      <c r="R447" s="52">
        <v>50</v>
      </c>
      <c r="S447" s="31" t="str">
        <f t="shared" si="202"/>
        <v>OK</v>
      </c>
      <c r="U447">
        <v>100</v>
      </c>
    </row>
    <row r="448" spans="1:21" ht="15.75" thickBot="1" x14ac:dyDescent="0.3">
      <c r="A448" s="38" t="s">
        <v>341</v>
      </c>
      <c r="B448" s="60">
        <f t="shared" si="196"/>
        <v>0</v>
      </c>
      <c r="C448" s="55"/>
      <c r="D448" s="49">
        <f t="shared" si="197"/>
        <v>0</v>
      </c>
      <c r="E448" s="49">
        <f>Parametrit!$B$4-2026</f>
        <v>-2</v>
      </c>
      <c r="F448" s="55"/>
      <c r="G448" s="55"/>
      <c r="H448" s="104" t="str">
        <f>IF('Investoinnit ennen 2024'!G448&gt;0,'Investoinnit ennen 2024'!G448,"")</f>
        <v/>
      </c>
      <c r="I448" s="57">
        <f t="shared" si="198"/>
        <v>0</v>
      </c>
      <c r="J448" s="49">
        <f t="shared" si="199"/>
        <v>0</v>
      </c>
      <c r="K448" s="49">
        <f t="shared" si="200"/>
        <v>0</v>
      </c>
      <c r="L448" s="49">
        <f t="shared" si="201"/>
        <v>0</v>
      </c>
      <c r="M448" s="50" cm="1">
        <f t="array" ref="M448">ROUND('Investoinnit ennen 2024'!K448*(Parametrit!$B$10/Parametrit!$B$7),_xlfn.IFS('2024'!U448=100,-2,'2024'!U448=10,-1))</f>
        <v>0</v>
      </c>
      <c r="N448" s="50"/>
      <c r="O448" s="49"/>
      <c r="P448" s="49"/>
      <c r="Q448" s="52">
        <v>40</v>
      </c>
      <c r="R448" s="52">
        <v>50</v>
      </c>
      <c r="S448" s="31" t="str">
        <f t="shared" si="202"/>
        <v>OK</v>
      </c>
      <c r="U448">
        <v>100</v>
      </c>
    </row>
    <row r="449" spans="1:21" ht="15.75" thickBot="1" x14ac:dyDescent="0.3">
      <c r="A449" s="38" t="s">
        <v>342</v>
      </c>
      <c r="B449" s="60">
        <f t="shared" si="196"/>
        <v>0</v>
      </c>
      <c r="C449" s="55"/>
      <c r="D449" s="49">
        <f t="shared" si="197"/>
        <v>0</v>
      </c>
      <c r="E449" s="49">
        <f>Parametrit!$B$4-2026</f>
        <v>-2</v>
      </c>
      <c r="F449" s="55"/>
      <c r="G449" s="55"/>
      <c r="H449" s="104" t="str">
        <f>IF('Investoinnit ennen 2024'!G449&gt;0,'Investoinnit ennen 2024'!G449,"")</f>
        <v/>
      </c>
      <c r="I449" s="57">
        <f t="shared" si="198"/>
        <v>0</v>
      </c>
      <c r="J449" s="49">
        <f t="shared" si="199"/>
        <v>0</v>
      </c>
      <c r="K449" s="49">
        <f t="shared" si="200"/>
        <v>0</v>
      </c>
      <c r="L449" s="49">
        <f t="shared" si="201"/>
        <v>0</v>
      </c>
      <c r="M449" s="50" cm="1">
        <f t="array" ref="M449">ROUND('Investoinnit ennen 2024'!K449*(Parametrit!$B$10/Parametrit!$B$7),_xlfn.IFS('2024'!U449=100,-2,'2024'!U449=10,-1))</f>
        <v>0</v>
      </c>
      <c r="N449" s="50"/>
      <c r="O449" s="49"/>
      <c r="P449" s="49"/>
      <c r="Q449" s="52">
        <v>40</v>
      </c>
      <c r="R449" s="52">
        <v>50</v>
      </c>
      <c r="S449" s="31" t="str">
        <f t="shared" si="202"/>
        <v>OK</v>
      </c>
      <c r="U449">
        <v>100</v>
      </c>
    </row>
    <row r="450" spans="1:21" ht="15.75" thickBot="1" x14ac:dyDescent="0.3">
      <c r="A450" s="38" t="s">
        <v>316</v>
      </c>
      <c r="B450" s="60">
        <f t="shared" si="196"/>
        <v>0</v>
      </c>
      <c r="C450" s="55"/>
      <c r="D450" s="49">
        <f t="shared" si="197"/>
        <v>0</v>
      </c>
      <c r="E450" s="49">
        <f>Parametrit!$B$4-2026</f>
        <v>-2</v>
      </c>
      <c r="F450" s="55"/>
      <c r="G450" s="55"/>
      <c r="H450" s="104" t="str">
        <f>IF('Investoinnit ennen 2024'!G450&gt;0,'Investoinnit ennen 2024'!G450,"")</f>
        <v/>
      </c>
      <c r="I450" s="57">
        <f t="shared" si="198"/>
        <v>0</v>
      </c>
      <c r="J450" s="49">
        <f t="shared" si="199"/>
        <v>0</v>
      </c>
      <c r="K450" s="49">
        <f t="shared" si="200"/>
        <v>0</v>
      </c>
      <c r="L450" s="49">
        <f t="shared" si="201"/>
        <v>0</v>
      </c>
      <c r="M450" s="50" cm="1">
        <f t="array" ref="M450">ROUND('Investoinnit ennen 2024'!K450*(Parametrit!$B$10/Parametrit!$B$7),_xlfn.IFS('2024'!U450=100,-2,'2024'!U450=10,-1))</f>
        <v>0</v>
      </c>
      <c r="N450" s="50"/>
      <c r="O450" s="49"/>
      <c r="P450" s="49"/>
      <c r="Q450" s="52">
        <v>40</v>
      </c>
      <c r="R450" s="52">
        <v>50</v>
      </c>
      <c r="S450" s="31" t="str">
        <f t="shared" si="202"/>
        <v>OK</v>
      </c>
      <c r="U450">
        <v>100</v>
      </c>
    </row>
    <row r="451" spans="1:21" ht="15.75" thickBot="1" x14ac:dyDescent="0.3">
      <c r="A451" s="43" t="s">
        <v>317</v>
      </c>
      <c r="B451" s="30"/>
      <c r="C451" s="101"/>
      <c r="D451" s="32"/>
      <c r="E451" s="32"/>
      <c r="F451" s="101"/>
      <c r="G451" s="101"/>
      <c r="H451" s="105"/>
      <c r="I451" s="32"/>
      <c r="J451" s="32"/>
      <c r="K451" s="32"/>
      <c r="L451" s="32"/>
      <c r="M451" s="18"/>
      <c r="N451" s="18"/>
      <c r="O451" s="22"/>
      <c r="P451" s="22"/>
      <c r="Q451" s="18"/>
      <c r="R451" s="18"/>
      <c r="S451"/>
    </row>
    <row r="452" spans="1:21" ht="15.75" thickBot="1" x14ac:dyDescent="0.3">
      <c r="A452" s="38" t="s">
        <v>318</v>
      </c>
      <c r="B452" s="60">
        <f>F452-G452</f>
        <v>0</v>
      </c>
      <c r="C452" s="55"/>
      <c r="D452" s="49">
        <f>B452*C452/100</f>
        <v>0</v>
      </c>
      <c r="E452" s="49">
        <f>Parametrit!$B$4-2026</f>
        <v>-2</v>
      </c>
      <c r="F452" s="55"/>
      <c r="G452" s="55"/>
      <c r="H452" s="104" t="str">
        <f>IF('Investoinnit ennen 2024'!G452&gt;0,'Investoinnit ennen 2024'!G452,"")</f>
        <v/>
      </c>
      <c r="I452" s="57">
        <f>IF(N452="",(D452*(M452+O452))/1000,(D452*(N452+P452))/1000)</f>
        <v>0</v>
      </c>
      <c r="J452" s="49">
        <f>IF(D452=0,0,I452*(1-E452/H452))</f>
        <v>0</v>
      </c>
      <c r="K452" s="49">
        <f>IF(I452=0,0,I452/H452)</f>
        <v>0</v>
      </c>
      <c r="L452" s="49">
        <f>IF(N452="",(F452*(C452/100)*(M452+O452))/1000,(F452*(C452/100)*(N452+P452)/1000))</f>
        <v>0</v>
      </c>
      <c r="M452" s="50" cm="1">
        <f t="array" ref="M452">ROUND('Investoinnit ennen 2024'!K452*(Parametrit!$B$10/Parametrit!$B$7),_xlfn.IFS('2024'!U452=100,-2,'2024'!U452=10,-1))</f>
        <v>0</v>
      </c>
      <c r="N452" s="50"/>
      <c r="O452" s="49"/>
      <c r="P452" s="49"/>
      <c r="Q452" s="52">
        <v>40</v>
      </c>
      <c r="R452" s="52">
        <v>50</v>
      </c>
      <c r="S452" s="31" t="str">
        <f>IF(AND(B452&gt;0,C452=""),"Ilmoita tuella rahoitettu osuus",IF(C452&gt;100,"Tuella rahoitettu osuus ei voi olla yli 100",IF(AND(B452&gt;0,H452=""),"Pitoaika puuttuu",IF(E452&gt;H452,"Keski-ikä ei voi olla suurempi kuin pitoaika",IF(AND(B452&gt;0,E452=""),"Keski-ikä puuttuu",IF(AND(B452&gt;0,OR(H452&lt;Q452,H452&gt;R452)),"Syötetty pitoaika ei ole pitoaikavälin sisällä","OK"))))))</f>
        <v>OK</v>
      </c>
      <c r="U452">
        <v>100</v>
      </c>
    </row>
    <row r="453" spans="1:21" ht="15.75" thickBot="1" x14ac:dyDescent="0.3">
      <c r="A453" s="6" t="s">
        <v>320</v>
      </c>
      <c r="B453" s="30"/>
      <c r="C453" s="101"/>
      <c r="D453" s="32"/>
      <c r="E453" s="32"/>
      <c r="F453" s="101"/>
      <c r="G453" s="101"/>
      <c r="H453" s="105"/>
      <c r="I453" s="32"/>
      <c r="J453" s="32"/>
      <c r="K453" s="32"/>
      <c r="L453" s="32"/>
      <c r="M453" s="24"/>
      <c r="N453" s="24"/>
      <c r="O453" s="22"/>
      <c r="P453" s="22"/>
      <c r="Q453" s="24"/>
      <c r="R453" s="24"/>
      <c r="S453"/>
    </row>
    <row r="454" spans="1:21" ht="15.75" thickBot="1" x14ac:dyDescent="0.3">
      <c r="A454" s="38" t="s">
        <v>321</v>
      </c>
      <c r="B454" s="60">
        <f>F454-G454</f>
        <v>0</v>
      </c>
      <c r="C454" s="55"/>
      <c r="D454" s="49">
        <f>B454*C454/100</f>
        <v>0</v>
      </c>
      <c r="E454" s="49">
        <f>Parametrit!$B$4-2026</f>
        <v>-2</v>
      </c>
      <c r="F454" s="55"/>
      <c r="G454" s="55"/>
      <c r="H454" s="104" t="str">
        <f>IF('Investoinnit ennen 2024'!G454&gt;0,'Investoinnit ennen 2024'!G454,"")</f>
        <v/>
      </c>
      <c r="I454" s="57">
        <f>IF(N454="",(D454*(M454+O454))/1000,(D454*(N454+P454))/1000)</f>
        <v>0</v>
      </c>
      <c r="J454" s="49">
        <f>IF(D454=0,0,I454*(1-E454/H454))</f>
        <v>0</v>
      </c>
      <c r="K454" s="49">
        <f>IF(I454=0,0,I454/H454)</f>
        <v>0</v>
      </c>
      <c r="L454" s="49">
        <f>IF(N454="",(F454*(C454/100)*(M454+O454))/1000,(F454*(C454/100)*(N454+P454)/1000))</f>
        <v>0</v>
      </c>
      <c r="M454" s="50" cm="1">
        <f t="array" ref="M454">ROUND('Investoinnit ennen 2024'!K454*(Parametrit!$B$10/Parametrit!$B$7),_xlfn.IFS('2024'!U454=100,-2,'2024'!U454=10,-1))</f>
        <v>0</v>
      </c>
      <c r="N454" s="50"/>
      <c r="O454" s="49"/>
      <c r="P454" s="49"/>
      <c r="Q454" s="52">
        <v>20</v>
      </c>
      <c r="R454" s="52">
        <v>30</v>
      </c>
      <c r="S454" s="31" t="str">
        <f>IF(AND(B454&gt;0,C454=""),"Ilmoita tuella rahoitettu osuus",IF(C454&gt;100,"Tuella rahoitettu osuus ei voi olla yli 100",IF(AND(B454&gt;0,H454=""),"Pitoaika puuttuu",IF(E454&gt;H454,"Keski-ikä ei voi olla suurempi kuin pitoaika",IF(AND(B454&gt;0,E454=""),"Keski-ikä puuttuu",IF(AND(B454&gt;0,OR(H454&lt;Q454,H454&gt;R454)),"Syötetty pitoaika ei ole pitoaikavälin sisällä","OK"))))))</f>
        <v>OK</v>
      </c>
      <c r="U454">
        <v>100</v>
      </c>
    </row>
    <row r="455" spans="1:21" ht="15.75" thickBot="1" x14ac:dyDescent="0.3">
      <c r="A455" s="38" t="s">
        <v>322</v>
      </c>
      <c r="B455" s="60">
        <f>F455-G455</f>
        <v>0</v>
      </c>
      <c r="C455" s="55"/>
      <c r="D455" s="49">
        <f>B455*C455/100</f>
        <v>0</v>
      </c>
      <c r="E455" s="49">
        <f>Parametrit!$B$4-2026</f>
        <v>-2</v>
      </c>
      <c r="F455" s="55"/>
      <c r="G455" s="55"/>
      <c r="H455" s="104" t="str">
        <f>IF('Investoinnit ennen 2024'!G455&gt;0,'Investoinnit ennen 2024'!G455,"")</f>
        <v/>
      </c>
      <c r="I455" s="57">
        <f>IF(N455="",(D455*(M455+O455))/1000,(D455*(N455+P455))/1000)</f>
        <v>0</v>
      </c>
      <c r="J455" s="49">
        <f>IF(D455=0,0,I455*(1-E455/H455))</f>
        <v>0</v>
      </c>
      <c r="K455" s="49">
        <f>IF(I455=0,0,I455/H455)</f>
        <v>0</v>
      </c>
      <c r="L455" s="49">
        <f>IF(N455="",(F455*(C455/100)*(M455+O455))/1000,(F455*(C455/100)*(N455+P455)/1000))</f>
        <v>0</v>
      </c>
      <c r="M455" s="50" cm="1">
        <f t="array" ref="M455">ROUND('Investoinnit ennen 2024'!K455*(Parametrit!$B$10/Parametrit!$B$7),_xlfn.IFS('2024'!U455=100,-2,'2024'!U455=10,-1))</f>
        <v>0</v>
      </c>
      <c r="N455" s="50"/>
      <c r="O455" s="49"/>
      <c r="P455" s="49"/>
      <c r="Q455" s="52">
        <v>20</v>
      </c>
      <c r="R455" s="52">
        <v>30</v>
      </c>
      <c r="S455" s="31" t="str">
        <f>IF(AND(B455&gt;0,C455=""),"Ilmoita tuella rahoitettu osuus",IF(C455&gt;100,"Tuella rahoitettu osuus ei voi olla yli 100",IF(AND(B455&gt;0,H455=""),"Pitoaika puuttuu",IF(E455&gt;H455,"Keski-ikä ei voi olla suurempi kuin pitoaika",IF(AND(B455&gt;0,E455=""),"Keski-ikä puuttuu",IF(AND(B455&gt;0,OR(H455&lt;Q455,H455&gt;R455)),"Syötetty pitoaika ei ole pitoaikavälin sisällä","OK"))))))</f>
        <v>OK</v>
      </c>
      <c r="U455">
        <v>100</v>
      </c>
    </row>
    <row r="456" spans="1:21" ht="15.75" thickBot="1" x14ac:dyDescent="0.3">
      <c r="A456" s="38" t="s">
        <v>323</v>
      </c>
      <c r="B456" s="60">
        <f>F456-G456</f>
        <v>0</v>
      </c>
      <c r="C456" s="55"/>
      <c r="D456" s="49">
        <f>B456*C456/100</f>
        <v>0</v>
      </c>
      <c r="E456" s="49">
        <f>Parametrit!$B$4-2026</f>
        <v>-2</v>
      </c>
      <c r="F456" s="55"/>
      <c r="G456" s="55"/>
      <c r="H456" s="104" t="str">
        <f>IF('Investoinnit ennen 2024'!G456&gt;0,'Investoinnit ennen 2024'!G456,"")</f>
        <v/>
      </c>
      <c r="I456" s="57">
        <f>IF(N456="",(D456*(M456+O456))/1000,(D456*(N456+P456))/1000)</f>
        <v>0</v>
      </c>
      <c r="J456" s="49">
        <f>IF(D456=0,0,I456*(1-E456/H456))</f>
        <v>0</v>
      </c>
      <c r="K456" s="49">
        <f>IF(I456=0,0,I456/H456)</f>
        <v>0</v>
      </c>
      <c r="L456" s="49">
        <f>IF(N456="",(F456*(C456/100)*(M456+O456))/1000,(F456*(C456/100)*(N456+P456)/1000))</f>
        <v>0</v>
      </c>
      <c r="M456" s="50" cm="1">
        <f t="array" ref="M456">ROUND('Investoinnit ennen 2024'!K456*(Parametrit!$B$10/Parametrit!$B$7),_xlfn.IFS('2024'!U456=100,-2,'2024'!U456=10,-1))</f>
        <v>0</v>
      </c>
      <c r="N456" s="50"/>
      <c r="O456" s="49"/>
      <c r="P456" s="49"/>
      <c r="Q456" s="52">
        <v>20</v>
      </c>
      <c r="R456" s="52">
        <v>30</v>
      </c>
      <c r="S456" s="31" t="str">
        <f>IF(AND(B456&gt;0,C456=""),"Ilmoita tuella rahoitettu osuus",IF(C456&gt;100,"Tuella rahoitettu osuus ei voi olla yli 100",IF(AND(B456&gt;0,H456=""),"Pitoaika puuttuu",IF(E456&gt;H456,"Keski-ikä ei voi olla suurempi kuin pitoaika",IF(AND(B456&gt;0,E456=""),"Keski-ikä puuttuu",IF(AND(B456&gt;0,OR(H456&lt;Q456,H456&gt;R456)),"Syötetty pitoaika ei ole pitoaikavälin sisällä","OK"))))))</f>
        <v>OK</v>
      </c>
      <c r="U456">
        <v>100</v>
      </c>
    </row>
    <row r="457" spans="1:21" ht="15.75" thickBot="1" x14ac:dyDescent="0.3">
      <c r="A457" s="10" t="s">
        <v>344</v>
      </c>
      <c r="B457" s="30"/>
      <c r="C457" s="101"/>
      <c r="D457" s="32"/>
      <c r="E457" s="32"/>
      <c r="F457" s="101"/>
      <c r="G457" s="101"/>
      <c r="H457" s="105"/>
      <c r="I457" s="32"/>
      <c r="J457" s="32"/>
      <c r="K457" s="32"/>
      <c r="L457" s="32"/>
      <c r="M457" s="23"/>
      <c r="N457" s="23"/>
      <c r="O457" s="22"/>
      <c r="P457" s="22"/>
      <c r="Q457" s="23"/>
      <c r="R457" s="23"/>
      <c r="S457"/>
    </row>
    <row r="458" spans="1:21" ht="15.75" thickBot="1" x14ac:dyDescent="0.3">
      <c r="A458" s="6" t="s">
        <v>345</v>
      </c>
      <c r="B458" s="30"/>
      <c r="C458" s="101"/>
      <c r="D458" s="32"/>
      <c r="E458" s="32"/>
      <c r="F458" s="101"/>
      <c r="G458" s="101"/>
      <c r="H458" s="105"/>
      <c r="I458" s="32"/>
      <c r="J458" s="32"/>
      <c r="K458" s="32"/>
      <c r="L458" s="32"/>
      <c r="M458" s="24"/>
      <c r="N458" s="24"/>
      <c r="O458" s="22"/>
      <c r="P458" s="22"/>
      <c r="Q458" s="24"/>
      <c r="R458" s="24"/>
      <c r="S458"/>
    </row>
    <row r="459" spans="1:21" ht="15.75" thickBot="1" x14ac:dyDescent="0.3">
      <c r="A459" s="38" t="s">
        <v>346</v>
      </c>
      <c r="B459" s="60">
        <f>F459-G459</f>
        <v>0</v>
      </c>
      <c r="C459" s="55"/>
      <c r="D459" s="49">
        <f>B459*C459/100</f>
        <v>0</v>
      </c>
      <c r="E459" s="49">
        <f>Parametrit!$B$4-2026</f>
        <v>-2</v>
      </c>
      <c r="F459" s="55"/>
      <c r="G459" s="55"/>
      <c r="H459" s="104" t="str">
        <f>IF('Investoinnit ennen 2024'!G459&gt;0,'Investoinnit ennen 2024'!G459,"")</f>
        <v/>
      </c>
      <c r="I459" s="57">
        <f>IF(N459="",(D459*(M459+O459))/1000,(D459*(N459+P459))/1000)</f>
        <v>0</v>
      </c>
      <c r="J459" s="49">
        <f>IF(D459=0,0,I459*(1-E459/H459))</f>
        <v>0</v>
      </c>
      <c r="K459" s="49">
        <f>IF(I459=0,0,I459/H459)</f>
        <v>0</v>
      </c>
      <c r="L459" s="49">
        <f>IF(N459="",(F459*(C459/100)*(M459+O459))/1000,(F459*(C459/100)*(N459+P459)/1000))</f>
        <v>0</v>
      </c>
      <c r="M459" s="50" cm="1">
        <f t="array" ref="M459">ROUND('Investoinnit ennen 2024'!K459*(Parametrit!$B$10/Parametrit!$B$7),_xlfn.IFS('2024'!U459=100,-2,'2024'!U459=10,-1))</f>
        <v>0</v>
      </c>
      <c r="N459" s="50"/>
      <c r="O459" s="49"/>
      <c r="P459" s="49"/>
      <c r="Q459" s="52">
        <v>40</v>
      </c>
      <c r="R459" s="52">
        <v>50</v>
      </c>
      <c r="S459" s="31" t="str">
        <f>IF(AND(B459&gt;0,C459=""),"Ilmoita tuella rahoitettu osuus",IF(C459&gt;100,"Tuella rahoitettu osuus ei voi olla yli 100",IF(AND(B459&gt;0,H459=""),"Pitoaika puuttuu",IF(E459&gt;H459,"Keski-ikä ei voi olla suurempi kuin pitoaika",IF(AND(B459&gt;0,E459=""),"Keski-ikä puuttuu",IF(AND(B459&gt;0,OR(H459&lt;Q459,H459&gt;R459)),"Syötetty pitoaika ei ole pitoaikavälin sisällä","OK"))))))</f>
        <v>OK</v>
      </c>
      <c r="U459">
        <v>100</v>
      </c>
    </row>
    <row r="460" spans="1:21" ht="15.75" thickBot="1" x14ac:dyDescent="0.3">
      <c r="A460" s="6" t="s">
        <v>347</v>
      </c>
      <c r="B460" s="30"/>
      <c r="C460" s="101"/>
      <c r="D460" s="32"/>
      <c r="E460" s="32"/>
      <c r="F460" s="101"/>
      <c r="G460" s="101"/>
      <c r="H460" s="105"/>
      <c r="I460" s="32"/>
      <c r="J460" s="32"/>
      <c r="K460" s="32"/>
      <c r="L460" s="32"/>
      <c r="M460" s="24"/>
      <c r="N460" s="24"/>
      <c r="O460" s="22"/>
      <c r="P460" s="22"/>
      <c r="Q460" s="24"/>
      <c r="R460" s="24"/>
      <c r="S460"/>
    </row>
    <row r="461" spans="1:21" ht="15.75" thickBot="1" x14ac:dyDescent="0.3">
      <c r="A461" s="38" t="s">
        <v>348</v>
      </c>
      <c r="B461" s="60">
        <f t="shared" ref="B461:B470" si="203">F461-G461</f>
        <v>0</v>
      </c>
      <c r="C461" s="55"/>
      <c r="D461" s="49">
        <f t="shared" ref="D461:D470" si="204">B461*C461/100</f>
        <v>0</v>
      </c>
      <c r="E461" s="49">
        <f>Parametrit!$B$4-2026</f>
        <v>-2</v>
      </c>
      <c r="F461" s="55"/>
      <c r="G461" s="55"/>
      <c r="H461" s="104" t="str">
        <f>IF('Investoinnit ennen 2024'!G461&gt;0,'Investoinnit ennen 2024'!G461,"")</f>
        <v/>
      </c>
      <c r="I461" s="57">
        <f t="shared" ref="I461:I470" si="205">IF(N461="",(D461*(M461+O461))/1000,(D461*(N461+P461))/1000)</f>
        <v>0</v>
      </c>
      <c r="J461" s="49">
        <f t="shared" ref="J461:J470" si="206">IF(D461=0,0,I461*(1-E461/H461))</f>
        <v>0</v>
      </c>
      <c r="K461" s="49">
        <f t="shared" ref="K461:K470" si="207">IF(I461=0,0,I461/H461)</f>
        <v>0</v>
      </c>
      <c r="L461" s="49">
        <f t="shared" ref="L461:L470" si="208">IF(N461="",(F461*(C461/100)*(M461+O461))/1000,(F461*(C461/100)*(N461+P461)/1000))</f>
        <v>0</v>
      </c>
      <c r="M461" s="50" cm="1">
        <f t="array" ref="M461">ROUND('Investoinnit ennen 2024'!K461*(Parametrit!$B$10/Parametrit!$B$7),_xlfn.IFS('2024'!U461=100,-2,'2024'!U461=10,-1))</f>
        <v>0</v>
      </c>
      <c r="N461" s="50"/>
      <c r="O461" s="49"/>
      <c r="P461" s="49"/>
      <c r="Q461" s="52">
        <v>40</v>
      </c>
      <c r="R461" s="52">
        <v>50</v>
      </c>
      <c r="S461" s="31" t="str">
        <f t="shared" ref="S461:S470" si="209">IF(AND(B461&gt;0,C461=""),"Ilmoita tuella rahoitettu osuus",IF(C461&gt;100,"Tuella rahoitettu osuus ei voi olla yli 100",IF(AND(B461&gt;0,H461=""),"Pitoaika puuttuu",IF(E461&gt;H461,"Keski-ikä ei voi olla suurempi kuin pitoaika",IF(AND(B461&gt;0,E461=""),"Keski-ikä puuttuu",IF(AND(B461&gt;0,OR(H461&lt;Q461,H461&gt;R461)),"Syötetty pitoaika ei ole pitoaikavälin sisällä","OK"))))))</f>
        <v>OK</v>
      </c>
      <c r="U461">
        <v>100</v>
      </c>
    </row>
    <row r="462" spans="1:21" ht="15.75" thickBot="1" x14ac:dyDescent="0.3">
      <c r="A462" s="38" t="s">
        <v>349</v>
      </c>
      <c r="B462" s="60">
        <f t="shared" si="203"/>
        <v>0</v>
      </c>
      <c r="C462" s="55"/>
      <c r="D462" s="49">
        <f t="shared" si="204"/>
        <v>0</v>
      </c>
      <c r="E462" s="49">
        <f>Parametrit!$B$4-2026</f>
        <v>-2</v>
      </c>
      <c r="F462" s="55"/>
      <c r="G462" s="55"/>
      <c r="H462" s="104" t="str">
        <f>IF('Investoinnit ennen 2024'!G462&gt;0,'Investoinnit ennen 2024'!G462,"")</f>
        <v/>
      </c>
      <c r="I462" s="57">
        <f t="shared" si="205"/>
        <v>0</v>
      </c>
      <c r="J462" s="49">
        <f t="shared" si="206"/>
        <v>0</v>
      </c>
      <c r="K462" s="49">
        <f t="shared" si="207"/>
        <v>0</v>
      </c>
      <c r="L462" s="49">
        <f t="shared" si="208"/>
        <v>0</v>
      </c>
      <c r="M462" s="50" cm="1">
        <f t="array" ref="M462">ROUND('Investoinnit ennen 2024'!K462*(Parametrit!$B$10/Parametrit!$B$7),_xlfn.IFS('2024'!U462=100,-2,'2024'!U462=10,-1))</f>
        <v>0</v>
      </c>
      <c r="N462" s="50"/>
      <c r="O462" s="49"/>
      <c r="P462" s="49"/>
      <c r="Q462" s="52">
        <v>40</v>
      </c>
      <c r="R462" s="52">
        <v>50</v>
      </c>
      <c r="S462" s="31" t="str">
        <f t="shared" si="209"/>
        <v>OK</v>
      </c>
      <c r="U462">
        <v>100</v>
      </c>
    </row>
    <row r="463" spans="1:21" ht="15.75" thickBot="1" x14ac:dyDescent="0.3">
      <c r="A463" s="38" t="s">
        <v>350</v>
      </c>
      <c r="B463" s="60">
        <f t="shared" si="203"/>
        <v>0</v>
      </c>
      <c r="C463" s="55"/>
      <c r="D463" s="49">
        <f t="shared" si="204"/>
        <v>0</v>
      </c>
      <c r="E463" s="49">
        <f>Parametrit!$B$4-2026</f>
        <v>-2</v>
      </c>
      <c r="F463" s="55"/>
      <c r="G463" s="55"/>
      <c r="H463" s="104" t="str">
        <f>IF('Investoinnit ennen 2024'!G463&gt;0,'Investoinnit ennen 2024'!G463,"")</f>
        <v/>
      </c>
      <c r="I463" s="57">
        <f t="shared" si="205"/>
        <v>0</v>
      </c>
      <c r="J463" s="49">
        <f t="shared" si="206"/>
        <v>0</v>
      </c>
      <c r="K463" s="49">
        <f t="shared" si="207"/>
        <v>0</v>
      </c>
      <c r="L463" s="49">
        <f t="shared" si="208"/>
        <v>0</v>
      </c>
      <c r="M463" s="50" cm="1">
        <f t="array" ref="M463">ROUND('Investoinnit ennen 2024'!K463*(Parametrit!$B$10/Parametrit!$B$7),_xlfn.IFS('2024'!U463=100,-2,'2024'!U463=10,-1))</f>
        <v>0</v>
      </c>
      <c r="N463" s="50"/>
      <c r="O463" s="49"/>
      <c r="P463" s="49"/>
      <c r="Q463" s="52">
        <v>40</v>
      </c>
      <c r="R463" s="52">
        <v>50</v>
      </c>
      <c r="S463" s="31" t="str">
        <f t="shared" si="209"/>
        <v>OK</v>
      </c>
      <c r="U463">
        <v>100</v>
      </c>
    </row>
    <row r="464" spans="1:21" ht="15.75" thickBot="1" x14ac:dyDescent="0.3">
      <c r="A464" s="38" t="s">
        <v>351</v>
      </c>
      <c r="B464" s="60">
        <f t="shared" si="203"/>
        <v>0</v>
      </c>
      <c r="C464" s="55"/>
      <c r="D464" s="49">
        <f t="shared" si="204"/>
        <v>0</v>
      </c>
      <c r="E464" s="49">
        <f>Parametrit!$B$4-2026</f>
        <v>-2</v>
      </c>
      <c r="F464" s="55"/>
      <c r="G464" s="55"/>
      <c r="H464" s="104" t="str">
        <f>IF('Investoinnit ennen 2024'!G464&gt;0,'Investoinnit ennen 2024'!G464,"")</f>
        <v/>
      </c>
      <c r="I464" s="57">
        <f t="shared" si="205"/>
        <v>0</v>
      </c>
      <c r="J464" s="49">
        <f t="shared" si="206"/>
        <v>0</v>
      </c>
      <c r="K464" s="49">
        <f t="shared" si="207"/>
        <v>0</v>
      </c>
      <c r="L464" s="49">
        <f t="shared" si="208"/>
        <v>0</v>
      </c>
      <c r="M464" s="50" cm="1">
        <f t="array" ref="M464">ROUND('Investoinnit ennen 2024'!K464*(Parametrit!$B$10/Parametrit!$B$7),_xlfn.IFS('2024'!U464=100,-2,'2024'!U464=10,-1))</f>
        <v>0</v>
      </c>
      <c r="N464" s="50"/>
      <c r="O464" s="49"/>
      <c r="P464" s="49"/>
      <c r="Q464" s="52">
        <v>40</v>
      </c>
      <c r="R464" s="52">
        <v>50</v>
      </c>
      <c r="S464" s="31" t="str">
        <f t="shared" si="209"/>
        <v>OK</v>
      </c>
      <c r="U464">
        <v>100</v>
      </c>
    </row>
    <row r="465" spans="1:21" ht="15.75" thickBot="1" x14ac:dyDescent="0.3">
      <c r="A465" s="38" t="s">
        <v>352</v>
      </c>
      <c r="B465" s="60">
        <f t="shared" si="203"/>
        <v>0</v>
      </c>
      <c r="C465" s="55"/>
      <c r="D465" s="49">
        <f t="shared" si="204"/>
        <v>0</v>
      </c>
      <c r="E465" s="49">
        <f>Parametrit!$B$4-2026</f>
        <v>-2</v>
      </c>
      <c r="F465" s="55"/>
      <c r="G465" s="55"/>
      <c r="H465" s="104" t="str">
        <f>IF('Investoinnit ennen 2024'!G465&gt;0,'Investoinnit ennen 2024'!G465,"")</f>
        <v/>
      </c>
      <c r="I465" s="57">
        <f t="shared" si="205"/>
        <v>0</v>
      </c>
      <c r="J465" s="49">
        <f t="shared" si="206"/>
        <v>0</v>
      </c>
      <c r="K465" s="49">
        <f t="shared" si="207"/>
        <v>0</v>
      </c>
      <c r="L465" s="49">
        <f t="shared" si="208"/>
        <v>0</v>
      </c>
      <c r="M465" s="50" cm="1">
        <f t="array" ref="M465">ROUND('Investoinnit ennen 2024'!K465*(Parametrit!$B$10/Parametrit!$B$7),_xlfn.IFS('2024'!U465=100,-2,'2024'!U465=10,-1))</f>
        <v>0</v>
      </c>
      <c r="N465" s="50"/>
      <c r="O465" s="49"/>
      <c r="P465" s="49"/>
      <c r="Q465" s="52">
        <v>40</v>
      </c>
      <c r="R465" s="52">
        <v>50</v>
      </c>
      <c r="S465" s="31" t="str">
        <f t="shared" si="209"/>
        <v>OK</v>
      </c>
      <c r="U465">
        <v>100</v>
      </c>
    </row>
    <row r="466" spans="1:21" ht="15.75" thickBot="1" x14ac:dyDescent="0.3">
      <c r="A466" s="38" t="s">
        <v>353</v>
      </c>
      <c r="B466" s="60">
        <f t="shared" si="203"/>
        <v>0</v>
      </c>
      <c r="C466" s="55"/>
      <c r="D466" s="49">
        <f t="shared" si="204"/>
        <v>0</v>
      </c>
      <c r="E466" s="49">
        <f>Parametrit!$B$4-2026</f>
        <v>-2</v>
      </c>
      <c r="F466" s="55"/>
      <c r="G466" s="55"/>
      <c r="H466" s="104" t="str">
        <f>IF('Investoinnit ennen 2024'!G466&gt;0,'Investoinnit ennen 2024'!G466,"")</f>
        <v/>
      </c>
      <c r="I466" s="57">
        <f t="shared" si="205"/>
        <v>0</v>
      </c>
      <c r="J466" s="49">
        <f t="shared" si="206"/>
        <v>0</v>
      </c>
      <c r="K466" s="49">
        <f t="shared" si="207"/>
        <v>0</v>
      </c>
      <c r="L466" s="49">
        <f t="shared" si="208"/>
        <v>0</v>
      </c>
      <c r="M466" s="50" cm="1">
        <f t="array" ref="M466">ROUND('Investoinnit ennen 2024'!K466*(Parametrit!$B$10/Parametrit!$B$7),_xlfn.IFS('2024'!U466=100,-2,'2024'!U466=10,-1))</f>
        <v>0</v>
      </c>
      <c r="N466" s="50"/>
      <c r="O466" s="49"/>
      <c r="P466" s="49"/>
      <c r="Q466" s="52">
        <v>40</v>
      </c>
      <c r="R466" s="52">
        <v>50</v>
      </c>
      <c r="S466" s="31" t="str">
        <f t="shared" si="209"/>
        <v>OK</v>
      </c>
      <c r="U466">
        <v>100</v>
      </c>
    </row>
    <row r="467" spans="1:21" ht="15.75" thickBot="1" x14ac:dyDescent="0.3">
      <c r="A467" s="38" t="s">
        <v>354</v>
      </c>
      <c r="B467" s="60">
        <f t="shared" si="203"/>
        <v>0</v>
      </c>
      <c r="C467" s="55"/>
      <c r="D467" s="49">
        <f t="shared" si="204"/>
        <v>0</v>
      </c>
      <c r="E467" s="49">
        <f>Parametrit!$B$4-2026</f>
        <v>-2</v>
      </c>
      <c r="F467" s="55"/>
      <c r="G467" s="55"/>
      <c r="H467" s="104" t="str">
        <f>IF('Investoinnit ennen 2024'!G467&gt;0,'Investoinnit ennen 2024'!G467,"")</f>
        <v/>
      </c>
      <c r="I467" s="57">
        <f t="shared" si="205"/>
        <v>0</v>
      </c>
      <c r="J467" s="49">
        <f t="shared" si="206"/>
        <v>0</v>
      </c>
      <c r="K467" s="49">
        <f t="shared" si="207"/>
        <v>0</v>
      </c>
      <c r="L467" s="49">
        <f t="shared" si="208"/>
        <v>0</v>
      </c>
      <c r="M467" s="50" cm="1">
        <f t="array" ref="M467">ROUND('Investoinnit ennen 2024'!K467*(Parametrit!$B$10/Parametrit!$B$7),_xlfn.IFS('2024'!U467=100,-2,'2024'!U467=10,-1))</f>
        <v>0</v>
      </c>
      <c r="N467" s="50"/>
      <c r="O467" s="49"/>
      <c r="P467" s="49"/>
      <c r="Q467" s="52">
        <v>40</v>
      </c>
      <c r="R467" s="52">
        <v>50</v>
      </c>
      <c r="S467" s="31" t="str">
        <f t="shared" si="209"/>
        <v>OK</v>
      </c>
      <c r="U467">
        <v>100</v>
      </c>
    </row>
    <row r="468" spans="1:21" ht="15.75" thickBot="1" x14ac:dyDescent="0.3">
      <c r="A468" s="38" t="s">
        <v>355</v>
      </c>
      <c r="B468" s="60">
        <f t="shared" si="203"/>
        <v>0</v>
      </c>
      <c r="C468" s="55"/>
      <c r="D468" s="49">
        <f t="shared" si="204"/>
        <v>0</v>
      </c>
      <c r="E468" s="49">
        <f>Parametrit!$B$4-2026</f>
        <v>-2</v>
      </c>
      <c r="F468" s="55"/>
      <c r="G468" s="55"/>
      <c r="H468" s="104" t="str">
        <f>IF('Investoinnit ennen 2024'!G468&gt;0,'Investoinnit ennen 2024'!G468,"")</f>
        <v/>
      </c>
      <c r="I468" s="57">
        <f t="shared" si="205"/>
        <v>0</v>
      </c>
      <c r="J468" s="49">
        <f t="shared" si="206"/>
        <v>0</v>
      </c>
      <c r="K468" s="49">
        <f t="shared" si="207"/>
        <v>0</v>
      </c>
      <c r="L468" s="49">
        <f t="shared" si="208"/>
        <v>0</v>
      </c>
      <c r="M468" s="50" cm="1">
        <f t="array" ref="M468">ROUND('Investoinnit ennen 2024'!K468*(Parametrit!$B$10/Parametrit!$B$7),_xlfn.IFS('2024'!U468=100,-2,'2024'!U468=10,-1))</f>
        <v>0</v>
      </c>
      <c r="N468" s="50"/>
      <c r="O468" s="49"/>
      <c r="P468" s="49"/>
      <c r="Q468" s="52">
        <v>40</v>
      </c>
      <c r="R468" s="52">
        <v>50</v>
      </c>
      <c r="S468" s="31" t="str">
        <f t="shared" si="209"/>
        <v>OK</v>
      </c>
      <c r="U468">
        <v>100</v>
      </c>
    </row>
    <row r="469" spans="1:21" ht="15.75" thickBot="1" x14ac:dyDescent="0.3">
      <c r="A469" s="38" t="s">
        <v>356</v>
      </c>
      <c r="B469" s="60">
        <f t="shared" si="203"/>
        <v>0</v>
      </c>
      <c r="C469" s="55"/>
      <c r="D469" s="49">
        <f t="shared" si="204"/>
        <v>0</v>
      </c>
      <c r="E469" s="49">
        <f>Parametrit!$B$4-2026</f>
        <v>-2</v>
      </c>
      <c r="F469" s="55"/>
      <c r="G469" s="55"/>
      <c r="H469" s="104" t="str">
        <f>IF('Investoinnit ennen 2024'!G469&gt;0,'Investoinnit ennen 2024'!G469,"")</f>
        <v/>
      </c>
      <c r="I469" s="57">
        <f t="shared" si="205"/>
        <v>0</v>
      </c>
      <c r="J469" s="49">
        <f t="shared" si="206"/>
        <v>0</v>
      </c>
      <c r="K469" s="49">
        <f t="shared" si="207"/>
        <v>0</v>
      </c>
      <c r="L469" s="49">
        <f t="shared" si="208"/>
        <v>0</v>
      </c>
      <c r="M469" s="50" cm="1">
        <f t="array" ref="M469">ROUND('Investoinnit ennen 2024'!K469*(Parametrit!$B$10/Parametrit!$B$7),_xlfn.IFS('2024'!U469=100,-2,'2024'!U469=10,-1))</f>
        <v>0</v>
      </c>
      <c r="N469" s="50"/>
      <c r="O469" s="49"/>
      <c r="P469" s="49"/>
      <c r="Q469" s="52">
        <v>40</v>
      </c>
      <c r="R469" s="52">
        <v>50</v>
      </c>
      <c r="S469" s="31" t="str">
        <f t="shared" si="209"/>
        <v>OK</v>
      </c>
      <c r="U469">
        <v>100</v>
      </c>
    </row>
    <row r="470" spans="1:21" ht="15.75" thickBot="1" x14ac:dyDescent="0.3">
      <c r="A470" s="38" t="s">
        <v>357</v>
      </c>
      <c r="B470" s="60">
        <f t="shared" si="203"/>
        <v>0</v>
      </c>
      <c r="C470" s="55"/>
      <c r="D470" s="49">
        <f t="shared" si="204"/>
        <v>0</v>
      </c>
      <c r="E470" s="49">
        <f>Parametrit!$B$4-2026</f>
        <v>-2</v>
      </c>
      <c r="F470" s="55"/>
      <c r="G470" s="55"/>
      <c r="H470" s="104" t="str">
        <f>IF('Investoinnit ennen 2024'!G470&gt;0,'Investoinnit ennen 2024'!G470,"")</f>
        <v/>
      </c>
      <c r="I470" s="57">
        <f t="shared" si="205"/>
        <v>0</v>
      </c>
      <c r="J470" s="49">
        <f t="shared" si="206"/>
        <v>0</v>
      </c>
      <c r="K470" s="49">
        <f t="shared" si="207"/>
        <v>0</v>
      </c>
      <c r="L470" s="49">
        <f t="shared" si="208"/>
        <v>0</v>
      </c>
      <c r="M470" s="50" cm="1">
        <f t="array" ref="M470">ROUND('Investoinnit ennen 2024'!K470*(Parametrit!$B$10/Parametrit!$B$7),_xlfn.IFS('2024'!U470=100,-2,'2024'!U470=10,-1))</f>
        <v>0</v>
      </c>
      <c r="N470" s="50"/>
      <c r="O470" s="49"/>
      <c r="P470" s="49"/>
      <c r="Q470" s="52">
        <v>40</v>
      </c>
      <c r="R470" s="52">
        <v>50</v>
      </c>
      <c r="S470" s="31" t="str">
        <f t="shared" si="209"/>
        <v>OK</v>
      </c>
      <c r="U470">
        <v>100</v>
      </c>
    </row>
    <row r="471" spans="1:21" ht="15.75" thickBot="1" x14ac:dyDescent="0.3">
      <c r="A471" s="6" t="s">
        <v>358</v>
      </c>
      <c r="B471" s="30"/>
      <c r="C471" s="101"/>
      <c r="D471" s="32"/>
      <c r="E471" s="32"/>
      <c r="F471" s="101"/>
      <c r="G471" s="101"/>
      <c r="H471" s="105"/>
      <c r="I471" s="32"/>
      <c r="J471" s="32"/>
      <c r="K471" s="32"/>
      <c r="L471" s="32"/>
      <c r="M471" s="24"/>
      <c r="N471" s="24"/>
      <c r="O471" s="22"/>
      <c r="P471" s="22"/>
      <c r="Q471" s="24"/>
      <c r="R471" s="24"/>
      <c r="S471"/>
    </row>
    <row r="472" spans="1:21" ht="15.75" thickBot="1" x14ac:dyDescent="0.3">
      <c r="A472" s="44" t="s">
        <v>359</v>
      </c>
      <c r="B472" s="30"/>
      <c r="C472" s="101"/>
      <c r="D472" s="32"/>
      <c r="E472" s="32"/>
      <c r="F472" s="101"/>
      <c r="G472" s="101"/>
      <c r="H472" s="105"/>
      <c r="I472" s="32"/>
      <c r="J472" s="32"/>
      <c r="K472" s="32"/>
      <c r="L472" s="32"/>
      <c r="M472" s="18"/>
      <c r="N472" s="18"/>
      <c r="O472" s="22"/>
      <c r="P472" s="22"/>
      <c r="Q472" s="18"/>
      <c r="R472" s="18"/>
      <c r="S472"/>
    </row>
    <row r="473" spans="1:21" ht="15.75" thickBot="1" x14ac:dyDescent="0.3">
      <c r="A473" s="38" t="s">
        <v>360</v>
      </c>
      <c r="B473" s="60">
        <f>F473-G473</f>
        <v>0</v>
      </c>
      <c r="C473" s="55"/>
      <c r="D473" s="49">
        <f>B473*C473/100</f>
        <v>0</v>
      </c>
      <c r="E473" s="49">
        <f>Parametrit!$B$4-2026</f>
        <v>-2</v>
      </c>
      <c r="F473" s="55"/>
      <c r="G473" s="55"/>
      <c r="H473" s="104" t="str">
        <f>IF('Investoinnit ennen 2024'!G473&gt;0,'Investoinnit ennen 2024'!G473,"")</f>
        <v/>
      </c>
      <c r="I473" s="57">
        <f>IF(N473="",(D473*(M473+O473))/1000,(D473*(N473+P473))/1000)</f>
        <v>0</v>
      </c>
      <c r="J473" s="49">
        <f>IF(D473=0,0,I473*(1-E473/H473))</f>
        <v>0</v>
      </c>
      <c r="K473" s="49">
        <f>IF(I473=0,0,I473/H473)</f>
        <v>0</v>
      </c>
      <c r="L473" s="49">
        <f>IF(N473="",(F473*(C473/100)*(M473+O473))/1000,(F473*(C473/100)*(N473+P473)/1000))</f>
        <v>0</v>
      </c>
      <c r="M473" s="50" cm="1">
        <f t="array" ref="M473">ROUND('Investoinnit ennen 2024'!K473*(Parametrit!$B$10/Parametrit!$B$7),_xlfn.IFS('2024'!U473=100,-2,'2024'!U473=10,-1))</f>
        <v>0</v>
      </c>
      <c r="N473" s="50"/>
      <c r="O473" s="49"/>
      <c r="P473" s="49"/>
      <c r="Q473" s="52">
        <v>40</v>
      </c>
      <c r="R473" s="52">
        <v>50</v>
      </c>
      <c r="S473" s="31" t="str">
        <f>IF(AND(B473&gt;0,C473=""),"Ilmoita tuella rahoitettu osuus",IF(C473&gt;100,"Tuella rahoitettu osuus ei voi olla yli 100",IF(AND(B473&gt;0,H473=""),"Pitoaika puuttuu",IF(E473&gt;H473,"Keski-ikä ei voi olla suurempi kuin pitoaika",IF(AND(B473&gt;0,E473=""),"Keski-ikä puuttuu",IF(AND(B473&gt;0,OR(H473&lt;Q473,H473&gt;R473)),"Syötetty pitoaika ei ole pitoaikavälin sisällä","OK"))))))</f>
        <v>OK</v>
      </c>
      <c r="U473">
        <v>100</v>
      </c>
    </row>
    <row r="474" spans="1:21" ht="15.75" thickBot="1" x14ac:dyDescent="0.3">
      <c r="A474" s="38" t="s">
        <v>361</v>
      </c>
      <c r="B474" s="60">
        <f>F474-G474</f>
        <v>0</v>
      </c>
      <c r="C474" s="55"/>
      <c r="D474" s="49">
        <f>B474*C474/100</f>
        <v>0</v>
      </c>
      <c r="E474" s="49">
        <f>Parametrit!$B$4-2026</f>
        <v>-2</v>
      </c>
      <c r="F474" s="55"/>
      <c r="G474" s="55"/>
      <c r="H474" s="104" t="str">
        <f>IF('Investoinnit ennen 2024'!G474&gt;0,'Investoinnit ennen 2024'!G474,"")</f>
        <v/>
      </c>
      <c r="I474" s="57">
        <f>IF(N474="",(D474*(M474+O474))/1000,(D474*(N474+P474))/1000)</f>
        <v>0</v>
      </c>
      <c r="J474" s="49">
        <f>IF(D474=0,0,I474*(1-E474/H474))</f>
        <v>0</v>
      </c>
      <c r="K474" s="49">
        <f>IF(I474=0,0,I474/H474)</f>
        <v>0</v>
      </c>
      <c r="L474" s="49">
        <f>IF(N474="",(F474*(C474/100)*(M474+O474))/1000,(F474*(C474/100)*(N474+P474)/1000))</f>
        <v>0</v>
      </c>
      <c r="M474" s="50" cm="1">
        <f t="array" ref="M474">ROUND('Investoinnit ennen 2024'!K474*(Parametrit!$B$10/Parametrit!$B$7),_xlfn.IFS('2024'!U474=100,-2,'2024'!U474=10,-1))</f>
        <v>0</v>
      </c>
      <c r="N474" s="50"/>
      <c r="O474" s="49"/>
      <c r="P474" s="49"/>
      <c r="Q474" s="52">
        <v>40</v>
      </c>
      <c r="R474" s="52">
        <v>50</v>
      </c>
      <c r="S474" s="31" t="str">
        <f>IF(AND(B474&gt;0,C474=""),"Ilmoita tuella rahoitettu osuus",IF(C474&gt;100,"Tuella rahoitettu osuus ei voi olla yli 100",IF(AND(B474&gt;0,H474=""),"Pitoaika puuttuu",IF(E474&gt;H474,"Keski-ikä ei voi olla suurempi kuin pitoaika",IF(AND(B474&gt;0,E474=""),"Keski-ikä puuttuu",IF(AND(B474&gt;0,OR(H474&lt;Q474,H474&gt;R474)),"Syötetty pitoaika ei ole pitoaikavälin sisällä","OK"))))))</f>
        <v>OK</v>
      </c>
      <c r="U474">
        <v>100</v>
      </c>
    </row>
    <row r="475" spans="1:21" ht="15.75" thickBot="1" x14ac:dyDescent="0.3">
      <c r="A475" s="38" t="s">
        <v>362</v>
      </c>
      <c r="B475" s="60">
        <f>F475-G475</f>
        <v>0</v>
      </c>
      <c r="C475" s="55"/>
      <c r="D475" s="49">
        <f>B475*C475/100</f>
        <v>0</v>
      </c>
      <c r="E475" s="49">
        <f>Parametrit!$B$4-2026</f>
        <v>-2</v>
      </c>
      <c r="F475" s="55"/>
      <c r="G475" s="55"/>
      <c r="H475" s="104" t="str">
        <f>IF('Investoinnit ennen 2024'!G475&gt;0,'Investoinnit ennen 2024'!G475,"")</f>
        <v/>
      </c>
      <c r="I475" s="57">
        <f>IF(N475="",(D475*(M475+O475))/1000,(D475*(N475+P475))/1000)</f>
        <v>0</v>
      </c>
      <c r="J475" s="49">
        <f>IF(D475=0,0,I475*(1-E475/H475))</f>
        <v>0</v>
      </c>
      <c r="K475" s="49">
        <f>IF(I475=0,0,I475/H475)</f>
        <v>0</v>
      </c>
      <c r="L475" s="49">
        <f>IF(N475="",(F475*(C475/100)*(M475+O475))/1000,(F475*(C475/100)*(N475+P475)/1000))</f>
        <v>0</v>
      </c>
      <c r="M475" s="50" cm="1">
        <f t="array" ref="M475">ROUND('Investoinnit ennen 2024'!K475*(Parametrit!$B$10/Parametrit!$B$7),_xlfn.IFS('2024'!U475=100,-2,'2024'!U475=10,-1))</f>
        <v>0</v>
      </c>
      <c r="N475" s="50"/>
      <c r="O475" s="49"/>
      <c r="P475" s="49"/>
      <c r="Q475" s="52">
        <v>40</v>
      </c>
      <c r="R475" s="52">
        <v>50</v>
      </c>
      <c r="S475" s="31" t="str">
        <f>IF(AND(B475&gt;0,C475=""),"Ilmoita tuella rahoitettu osuus",IF(C475&gt;100,"Tuella rahoitettu osuus ei voi olla yli 100",IF(AND(B475&gt;0,H475=""),"Pitoaika puuttuu",IF(E475&gt;H475,"Keski-ikä ei voi olla suurempi kuin pitoaika",IF(AND(B475&gt;0,E475=""),"Keski-ikä puuttuu",IF(AND(B475&gt;0,OR(H475&lt;Q475,H475&gt;R475)),"Syötetty pitoaika ei ole pitoaikavälin sisällä","OK"))))))</f>
        <v>OK</v>
      </c>
      <c r="U475">
        <v>100</v>
      </c>
    </row>
    <row r="476" spans="1:21" ht="15.75" thickBot="1" x14ac:dyDescent="0.3">
      <c r="A476" s="44" t="s">
        <v>363</v>
      </c>
      <c r="B476" s="30"/>
      <c r="C476" s="101"/>
      <c r="D476" s="32"/>
      <c r="E476" s="32"/>
      <c r="F476" s="101"/>
      <c r="G476" s="101"/>
      <c r="H476" s="105"/>
      <c r="M476" s="18"/>
      <c r="N476" s="18"/>
      <c r="O476" s="22"/>
      <c r="P476" s="22"/>
      <c r="Q476" s="18"/>
      <c r="R476" s="18"/>
      <c r="S476"/>
    </row>
    <row r="477" spans="1:21" ht="15.75" thickBot="1" x14ac:dyDescent="0.3">
      <c r="A477" s="38" t="s">
        <v>364</v>
      </c>
      <c r="B477" s="60">
        <f>F477-G477</f>
        <v>0</v>
      </c>
      <c r="C477" s="55"/>
      <c r="D477" s="49">
        <f>B477*C477/100</f>
        <v>0</v>
      </c>
      <c r="E477" s="49">
        <f>Parametrit!$B$4-2026</f>
        <v>-2</v>
      </c>
      <c r="F477" s="55"/>
      <c r="G477" s="55"/>
      <c r="H477" s="104" t="str">
        <f>IF('Investoinnit ennen 2024'!G477&gt;0,'Investoinnit ennen 2024'!G477,"")</f>
        <v/>
      </c>
      <c r="I477" s="57">
        <f>IF(N477="",(D477*(M477+O477))/1000,(D477*(N477+P477))/1000)</f>
        <v>0</v>
      </c>
      <c r="J477" s="49">
        <f>IF(D477=0,0,I477*(1-E477/H477))</f>
        <v>0</v>
      </c>
      <c r="K477" s="49">
        <f>IF(I477=0,0,I477/H477)</f>
        <v>0</v>
      </c>
      <c r="L477" s="49">
        <f>IF(N477="",(F477*(C477/100)*(M477+O477))/1000,(F477*(C477/100)*(N477+P477)/1000))</f>
        <v>0</v>
      </c>
      <c r="M477" s="50" cm="1">
        <f t="array" ref="M477">ROUND('Investoinnit ennen 2024'!K477*(Parametrit!$B$10/Parametrit!$B$7),_xlfn.IFS('2024'!U477=100,-2,'2024'!U477=10,-1))</f>
        <v>0</v>
      </c>
      <c r="N477" s="50"/>
      <c r="O477" s="49"/>
      <c r="P477" s="49"/>
      <c r="Q477" s="52">
        <v>40</v>
      </c>
      <c r="R477" s="52">
        <v>50</v>
      </c>
      <c r="S477" s="31" t="str">
        <f>IF(AND(B477&gt;0,C477=""),"Ilmoita tuella rahoitettu osuus",IF(C477&gt;100,"Tuella rahoitettu osuus ei voi olla yli 100",IF(AND(B477&gt;0,H477=""),"Pitoaika puuttuu",IF(E477&gt;H477,"Keski-ikä ei voi olla suurempi kuin pitoaika",IF(AND(B477&gt;0,E477=""),"Keski-ikä puuttuu",IF(AND(B477&gt;0,OR(H477&lt;Q477,H477&gt;R477)),"Syötetty pitoaika ei ole pitoaikavälin sisällä","OK"))))))</f>
        <v>OK</v>
      </c>
      <c r="U477">
        <v>100</v>
      </c>
    </row>
    <row r="478" spans="1:21" ht="15.75" thickBot="1" x14ac:dyDescent="0.3">
      <c r="A478" s="44" t="s">
        <v>365</v>
      </c>
      <c r="B478" s="30"/>
      <c r="C478" s="101"/>
      <c r="D478" s="32"/>
      <c r="E478" s="32"/>
      <c r="F478" s="101"/>
      <c r="G478" s="101"/>
      <c r="H478" s="105"/>
      <c r="I478" s="32"/>
      <c r="J478" s="32"/>
      <c r="K478" s="32"/>
      <c r="L478" s="32"/>
      <c r="M478" s="18"/>
      <c r="N478" s="18"/>
      <c r="O478" s="22"/>
      <c r="P478" s="22"/>
      <c r="Q478" s="18"/>
      <c r="R478" s="18"/>
      <c r="S478"/>
    </row>
    <row r="479" spans="1:21" ht="15.75" thickBot="1" x14ac:dyDescent="0.3">
      <c r="A479" s="38" t="s">
        <v>366</v>
      </c>
      <c r="B479" s="60">
        <f>F479-G479</f>
        <v>0</v>
      </c>
      <c r="C479" s="55"/>
      <c r="D479" s="49">
        <f>B479*C479/100</f>
        <v>0</v>
      </c>
      <c r="E479" s="49">
        <f>Parametrit!$B$4-2026</f>
        <v>-2</v>
      </c>
      <c r="F479" s="55"/>
      <c r="G479" s="55"/>
      <c r="H479" s="104" t="str">
        <f>IF('Investoinnit ennen 2024'!G479&gt;0,'Investoinnit ennen 2024'!G479,"")</f>
        <v/>
      </c>
      <c r="I479" s="57">
        <f>IF(N479="",(D479*(M479+O479))/1000,(D479*(N479+P479))/1000)</f>
        <v>0</v>
      </c>
      <c r="J479" s="49">
        <f>IF(D479=0,0,I479*(1-E479/H479))</f>
        <v>0</v>
      </c>
      <c r="K479" s="49">
        <f>IF(I479=0,0,I479/H479)</f>
        <v>0</v>
      </c>
      <c r="L479" s="49">
        <f>IF(N479="",(F479*(C479/100)*(M479+O479))/1000,(F479*(C479/100)*(N479+P479)/1000))</f>
        <v>0</v>
      </c>
      <c r="M479" s="50" cm="1">
        <f t="array" ref="M479">ROUND('Investoinnit ennen 2024'!K479*(Parametrit!$B$10/Parametrit!$B$7),_xlfn.IFS('2024'!U479=100,-2,'2024'!U479=10,-1))</f>
        <v>0</v>
      </c>
      <c r="N479" s="50"/>
      <c r="O479" s="49"/>
      <c r="P479" s="49"/>
      <c r="Q479" s="52">
        <v>25</v>
      </c>
      <c r="R479" s="52">
        <v>40</v>
      </c>
      <c r="S479" s="31" t="str">
        <f>IF(AND(B479&gt;0,C479=""),"Ilmoita tuella rahoitettu osuus",IF(C479&gt;100,"Tuella rahoitettu osuus ei voi olla yli 100",IF(AND(B479&gt;0,H479=""),"Pitoaika puuttuu",IF(E479&gt;H479,"Keski-ikä ei voi olla suurempi kuin pitoaika",IF(AND(B479&gt;0,E479=""),"Keski-ikä puuttuu",IF(AND(B479&gt;0,OR(H479&lt;Q479,H479&gt;R479)),"Syötetty pitoaika ei ole pitoaikavälin sisällä","OK"))))))</f>
        <v>OK</v>
      </c>
      <c r="U479">
        <v>100</v>
      </c>
    </row>
    <row r="480" spans="1:21" ht="15.75" thickBot="1" x14ac:dyDescent="0.3">
      <c r="A480" s="44" t="s">
        <v>367</v>
      </c>
      <c r="B480" s="30"/>
      <c r="C480" s="101"/>
      <c r="D480" s="32"/>
      <c r="E480" s="32"/>
      <c r="F480" s="101"/>
      <c r="G480" s="101"/>
      <c r="H480" s="105"/>
      <c r="M480" s="18"/>
      <c r="N480" s="18"/>
      <c r="O480" s="22"/>
      <c r="P480" s="22"/>
      <c r="Q480" s="18"/>
      <c r="R480" s="18"/>
      <c r="S480"/>
    </row>
    <row r="481" spans="1:21" ht="15.75" thickBot="1" x14ac:dyDescent="0.3">
      <c r="A481" s="38" t="s">
        <v>368</v>
      </c>
      <c r="B481" s="60">
        <f>F481-G481</f>
        <v>0</v>
      </c>
      <c r="C481" s="55"/>
      <c r="D481" s="49">
        <f>B481*C481/100</f>
        <v>0</v>
      </c>
      <c r="E481" s="49">
        <f>Parametrit!$B$4-2026</f>
        <v>-2</v>
      </c>
      <c r="F481" s="55"/>
      <c r="G481" s="55"/>
      <c r="H481" s="104" t="str">
        <f>IF('Investoinnit ennen 2024'!G481&gt;0,'Investoinnit ennen 2024'!G481,"")</f>
        <v/>
      </c>
      <c r="I481" s="57">
        <f>IF(N481="",(D481*(M481+O481))/1000,(D481*(N481+P481))/1000)</f>
        <v>0</v>
      </c>
      <c r="J481" s="49">
        <f>IF(D481=0,0,I481*(1-E481/H481))</f>
        <v>0</v>
      </c>
      <c r="K481" s="49">
        <f>IF(I481=0,0,I481/H481)</f>
        <v>0</v>
      </c>
      <c r="L481" s="49">
        <f>IF(N481="",(F481*(C481/100)*(M481+O481))/1000,(F481*(C481/100)*(N481+P481)/1000))</f>
        <v>0</v>
      </c>
      <c r="M481" s="50" cm="1">
        <f t="array" ref="M481">ROUND('Investoinnit ennen 2024'!K481*(Parametrit!$B$10/Parametrit!$B$7),_xlfn.IFS('2024'!U481=100,-2,'2024'!U481=10,-1))</f>
        <v>0</v>
      </c>
      <c r="N481" s="50"/>
      <c r="O481" s="49"/>
      <c r="P481" s="49"/>
      <c r="Q481" s="52">
        <v>40</v>
      </c>
      <c r="R481" s="52">
        <v>50</v>
      </c>
      <c r="S481" s="31" t="str">
        <f>IF(AND(B481&gt;0,C481=""),"Ilmoita tuella rahoitettu osuus",IF(C481&gt;100,"Tuella rahoitettu osuus ei voi olla yli 100",IF(AND(B481&gt;0,H481=""),"Pitoaika puuttuu",IF(E481&gt;H481,"Keski-ikä ei voi olla suurempi kuin pitoaika",IF(AND(B481&gt;0,E481=""),"Keski-ikä puuttuu",IF(AND(B481&gt;0,OR(H481&lt;Q481,H481&gt;R481)),"Syötetty pitoaika ei ole pitoaikavälin sisällä","OK"))))))</f>
        <v>OK</v>
      </c>
      <c r="U481">
        <v>100</v>
      </c>
    </row>
    <row r="482" spans="1:21" ht="15.75" thickBot="1" x14ac:dyDescent="0.3">
      <c r="A482" s="6" t="s">
        <v>369</v>
      </c>
      <c r="B482" s="30"/>
      <c r="C482" s="101"/>
      <c r="D482" s="32"/>
      <c r="E482" s="32"/>
      <c r="F482" s="101"/>
      <c r="G482" s="101"/>
      <c r="H482" s="105"/>
      <c r="M482" s="24"/>
      <c r="N482" s="24"/>
      <c r="O482" s="22"/>
      <c r="P482" s="22"/>
      <c r="Q482" s="24"/>
      <c r="R482" s="24"/>
      <c r="S482"/>
    </row>
    <row r="483" spans="1:21" ht="23.25" thickBot="1" x14ac:dyDescent="0.3">
      <c r="A483" s="44" t="s">
        <v>370</v>
      </c>
      <c r="B483" s="30"/>
      <c r="C483" s="101"/>
      <c r="D483" s="32"/>
      <c r="E483" s="32"/>
      <c r="F483" s="101"/>
      <c r="G483" s="101"/>
      <c r="H483" s="105"/>
      <c r="I483" s="32"/>
      <c r="J483" s="32"/>
      <c r="K483" s="32"/>
      <c r="L483" s="32"/>
      <c r="M483" s="18"/>
      <c r="N483" s="18"/>
      <c r="O483" s="22"/>
      <c r="P483" s="22"/>
      <c r="Q483" s="18"/>
      <c r="R483" s="18"/>
      <c r="S483"/>
    </row>
    <row r="484" spans="1:21" ht="15.75" thickBot="1" x14ac:dyDescent="0.3">
      <c r="A484" s="38" t="s">
        <v>371</v>
      </c>
      <c r="B484" s="60">
        <f>F484-G484</f>
        <v>0</v>
      </c>
      <c r="C484" s="55"/>
      <c r="D484" s="49">
        <f>B484*C484/100</f>
        <v>0</v>
      </c>
      <c r="E484" s="49">
        <f>Parametrit!$B$4-2026</f>
        <v>-2</v>
      </c>
      <c r="F484" s="55"/>
      <c r="G484" s="55"/>
      <c r="H484" s="104" t="str">
        <f>IF('Investoinnit ennen 2024'!G484&gt;0,'Investoinnit ennen 2024'!G484,"")</f>
        <v/>
      </c>
      <c r="I484" s="57">
        <f>IF(N484="",(D484*(M484+O484))/1000,(D484*(N484+P484))/1000)</f>
        <v>0</v>
      </c>
      <c r="J484" s="49">
        <f>IF(D484=0,0,I484*(1-E484/H484))</f>
        <v>0</v>
      </c>
      <c r="K484" s="49">
        <f>IF(I484=0,0,I484/H484)</f>
        <v>0</v>
      </c>
      <c r="L484" s="49">
        <f>IF(N484="",(F484*(C484/100)*(M484+O484))/1000,(F484*(C484/100)*(N484+P484)/1000))</f>
        <v>0</v>
      </c>
      <c r="M484" s="50" cm="1">
        <f t="array" ref="M484">ROUND('Investoinnit ennen 2024'!K484*(Parametrit!$B$10/Parametrit!$B$7),_xlfn.IFS('2024'!U484=100,-2,'2024'!U484=10,-1))</f>
        <v>0</v>
      </c>
      <c r="N484" s="50"/>
      <c r="O484" s="49"/>
      <c r="P484" s="49"/>
      <c r="Q484" s="52">
        <v>40</v>
      </c>
      <c r="R484" s="52">
        <v>50</v>
      </c>
      <c r="S484" s="31" t="str">
        <f>IF(AND(B484&gt;0,C484=""),"Ilmoita tuella rahoitettu osuus",IF(C484&gt;100,"Tuella rahoitettu osuus ei voi olla yli 100",IF(AND(B484&gt;0,H484=""),"Pitoaika puuttuu",IF(E484&gt;H484,"Keski-ikä ei voi olla suurempi kuin pitoaika",IF(AND(B484&gt;0,E484=""),"Keski-ikä puuttuu",IF(AND(B484&gt;0,OR(H484&lt;Q484,H484&gt;R484)),"Syötetty pitoaika ei ole pitoaikavälin sisällä","OK"))))))</f>
        <v>OK</v>
      </c>
      <c r="U484">
        <v>100</v>
      </c>
    </row>
    <row r="485" spans="1:21" ht="15.75" thickBot="1" x14ac:dyDescent="0.3">
      <c r="A485" s="44" t="s">
        <v>372</v>
      </c>
      <c r="B485" s="30"/>
      <c r="C485" s="101"/>
      <c r="D485" s="32"/>
      <c r="E485" s="32"/>
      <c r="F485" s="101"/>
      <c r="G485" s="101"/>
      <c r="H485" s="105"/>
      <c r="I485" s="32"/>
      <c r="J485" s="32"/>
      <c r="K485" s="32"/>
      <c r="L485" s="32"/>
      <c r="M485" s="18"/>
      <c r="N485" s="18"/>
      <c r="O485" s="22"/>
      <c r="P485" s="22"/>
      <c r="Q485" s="18"/>
      <c r="R485" s="18"/>
      <c r="S485"/>
    </row>
    <row r="486" spans="1:21" ht="15.75" thickBot="1" x14ac:dyDescent="0.3">
      <c r="A486" s="38" t="s">
        <v>373</v>
      </c>
      <c r="B486" s="60">
        <f>F486-G486</f>
        <v>0</v>
      </c>
      <c r="C486" s="55"/>
      <c r="D486" s="49">
        <f>B486*C486/100</f>
        <v>0</v>
      </c>
      <c r="E486" s="49">
        <f>Parametrit!$B$4-2026</f>
        <v>-2</v>
      </c>
      <c r="F486" s="55"/>
      <c r="G486" s="55"/>
      <c r="H486" s="104" t="str">
        <f>IF('Investoinnit ennen 2024'!G486&gt;0,'Investoinnit ennen 2024'!G486,"")</f>
        <v/>
      </c>
      <c r="I486" s="57">
        <f>IF(N486="",(D486*(M486+O486))/1000,(D486*(N486+P486))/1000)</f>
        <v>0</v>
      </c>
      <c r="J486" s="49">
        <f>IF(D486=0,0,I486*(1-E486/H486))</f>
        <v>0</v>
      </c>
      <c r="K486" s="49">
        <f>IF(I486=0,0,I486/H486)</f>
        <v>0</v>
      </c>
      <c r="L486" s="49">
        <f>IF(N486="",(F486*(C486/100)*(M486+O486))/1000,(F486*(C486/100)*(N486+P486)/1000))</f>
        <v>0</v>
      </c>
      <c r="M486" s="50" cm="1">
        <f t="array" ref="M486">ROUND('Investoinnit ennen 2024'!K486*(Parametrit!$B$10/Parametrit!$B$7),_xlfn.IFS('2024'!U486=100,-2,'2024'!U486=10,-1))</f>
        <v>0</v>
      </c>
      <c r="N486" s="50"/>
      <c r="O486" s="49"/>
      <c r="P486" s="49"/>
      <c r="Q486" s="52">
        <v>40</v>
      </c>
      <c r="R486" s="52">
        <v>50</v>
      </c>
      <c r="S486" s="31" t="str">
        <f>IF(AND(B486&gt;0,C486=""),"Ilmoita tuella rahoitettu osuus",IF(C486&gt;100,"Tuella rahoitettu osuus ei voi olla yli 100",IF(AND(B486&gt;0,H486=""),"Pitoaika puuttuu",IF(E486&gt;H486,"Keski-ikä ei voi olla suurempi kuin pitoaika",IF(AND(B486&gt;0,E486=""),"Keski-ikä puuttuu",IF(AND(B486&gt;0,OR(H486&lt;Q486,H486&gt;R486)),"Syötetty pitoaika ei ole pitoaikavälin sisällä","OK"))))))</f>
        <v>OK</v>
      </c>
      <c r="U486">
        <v>100</v>
      </c>
    </row>
    <row r="487" spans="1:21" ht="15.75" thickBot="1" x14ac:dyDescent="0.3">
      <c r="A487" s="38" t="s">
        <v>374</v>
      </c>
      <c r="B487" s="60">
        <f>F487-G487</f>
        <v>0</v>
      </c>
      <c r="C487" s="55"/>
      <c r="D487" s="49">
        <f>B487*C487/100</f>
        <v>0</v>
      </c>
      <c r="E487" s="49">
        <f>Parametrit!$B$4-2026</f>
        <v>-2</v>
      </c>
      <c r="F487" s="55"/>
      <c r="G487" s="55"/>
      <c r="H487" s="104" t="str">
        <f>IF('Investoinnit ennen 2024'!G487&gt;0,'Investoinnit ennen 2024'!G487,"")</f>
        <v/>
      </c>
      <c r="I487" s="57">
        <f>IF(N487="",(D487*(M487+O487))/1000,(D487*(N487+P487))/1000)</f>
        <v>0</v>
      </c>
      <c r="J487" s="49">
        <f>IF(D487=0,0,I487*(1-E487/H487))</f>
        <v>0</v>
      </c>
      <c r="K487" s="49">
        <f>IF(I487=0,0,I487/H487)</f>
        <v>0</v>
      </c>
      <c r="L487" s="49">
        <f>IF(N487="",(F487*(C487/100)*(M487+O487))/1000,(F487*(C487/100)*(N487+P487)/1000))</f>
        <v>0</v>
      </c>
      <c r="M487" s="50" cm="1">
        <f t="array" ref="M487">ROUND('Investoinnit ennen 2024'!K487*(Parametrit!$B$10/Parametrit!$B$7),_xlfn.IFS('2024'!U487=100,-2,'2024'!U487=10,-1))</f>
        <v>0</v>
      </c>
      <c r="N487" s="50"/>
      <c r="O487" s="49"/>
      <c r="P487" s="49"/>
      <c r="Q487" s="52">
        <v>40</v>
      </c>
      <c r="R487" s="52">
        <v>50</v>
      </c>
      <c r="S487" s="31" t="str">
        <f>IF(AND(B487&gt;0,C487=""),"Ilmoita tuella rahoitettu osuus",IF(C487&gt;100,"Tuella rahoitettu osuus ei voi olla yli 100",IF(AND(B487&gt;0,H487=""),"Pitoaika puuttuu",IF(E487&gt;H487,"Keski-ikä ei voi olla suurempi kuin pitoaika",IF(AND(B487&gt;0,E487=""),"Keski-ikä puuttuu",IF(AND(B487&gt;0,OR(H487&lt;Q487,H487&gt;R487)),"Syötetty pitoaika ei ole pitoaikavälin sisällä","OK"))))))</f>
        <v>OK</v>
      </c>
      <c r="U487">
        <v>100</v>
      </c>
    </row>
    <row r="488" spans="1:21" ht="15.75" thickBot="1" x14ac:dyDescent="0.3">
      <c r="A488" s="38" t="s">
        <v>375</v>
      </c>
      <c r="B488" s="60">
        <f>F488-G488</f>
        <v>0</v>
      </c>
      <c r="C488" s="55"/>
      <c r="D488" s="49">
        <f>B488*C488/100</f>
        <v>0</v>
      </c>
      <c r="E488" s="49">
        <f>Parametrit!$B$4-2026</f>
        <v>-2</v>
      </c>
      <c r="F488" s="55"/>
      <c r="G488" s="55"/>
      <c r="H488" s="104" t="str">
        <f>IF('Investoinnit ennen 2024'!G488&gt;0,'Investoinnit ennen 2024'!G488,"")</f>
        <v/>
      </c>
      <c r="I488" s="57">
        <f>IF(N488="",(D488*(M488+O488))/1000,(D488*(N488+P488))/1000)</f>
        <v>0</v>
      </c>
      <c r="J488" s="49">
        <f>IF(D488=0,0,I488*(1-E488/H488))</f>
        <v>0</v>
      </c>
      <c r="K488" s="49">
        <f>IF(I488=0,0,I488/H488)</f>
        <v>0</v>
      </c>
      <c r="L488" s="49">
        <f>IF(N488="",(F488*(C488/100)*(M488+O488))/1000,(F488*(C488/100)*(N488+P488)/1000))</f>
        <v>0</v>
      </c>
      <c r="M488" s="50" cm="1">
        <f t="array" ref="M488">ROUND('Investoinnit ennen 2024'!K488*(Parametrit!$B$10/Parametrit!$B$7),_xlfn.IFS('2024'!U488=100,-2,'2024'!U488=10,-1))</f>
        <v>0</v>
      </c>
      <c r="N488" s="50"/>
      <c r="O488" s="49"/>
      <c r="P488" s="49"/>
      <c r="Q488" s="52">
        <v>40</v>
      </c>
      <c r="R488" s="52">
        <v>50</v>
      </c>
      <c r="S488" s="31" t="str">
        <f>IF(AND(B488&gt;0,C488=""),"Ilmoita tuella rahoitettu osuus",IF(C488&gt;100,"Tuella rahoitettu osuus ei voi olla yli 100",IF(AND(B488&gt;0,H488=""),"Pitoaika puuttuu",IF(E488&gt;H488,"Keski-ikä ei voi olla suurempi kuin pitoaika",IF(AND(B488&gt;0,E488=""),"Keski-ikä puuttuu",IF(AND(B488&gt;0,OR(H488&lt;Q488,H488&gt;R488)),"Syötetty pitoaika ei ole pitoaikavälin sisällä","OK"))))))</f>
        <v>OK</v>
      </c>
      <c r="U488">
        <v>100</v>
      </c>
    </row>
    <row r="489" spans="1:21" ht="15.75" thickBot="1" x14ac:dyDescent="0.3">
      <c r="A489" s="44" t="s">
        <v>376</v>
      </c>
      <c r="B489" s="30"/>
      <c r="C489" s="101"/>
      <c r="D489" s="32"/>
      <c r="E489" s="32"/>
      <c r="F489" s="101"/>
      <c r="G489" s="101"/>
      <c r="H489" s="105"/>
      <c r="I489" s="32"/>
      <c r="J489" s="32"/>
      <c r="K489" s="32"/>
      <c r="L489" s="32"/>
      <c r="M489" s="18"/>
      <c r="N489" s="18"/>
      <c r="O489" s="22"/>
      <c r="P489" s="22"/>
      <c r="Q489" s="18"/>
      <c r="R489" s="18"/>
      <c r="S489"/>
    </row>
    <row r="490" spans="1:21" ht="15.75" thickBot="1" x14ac:dyDescent="0.3">
      <c r="A490" s="38" t="s">
        <v>377</v>
      </c>
      <c r="B490" s="60">
        <f>F490-G490</f>
        <v>0</v>
      </c>
      <c r="C490" s="55"/>
      <c r="D490" s="49">
        <f>B490*C490/100</f>
        <v>0</v>
      </c>
      <c r="E490" s="49">
        <f>Parametrit!$B$4-2026</f>
        <v>-2</v>
      </c>
      <c r="F490" s="55"/>
      <c r="G490" s="55"/>
      <c r="H490" s="104" t="str">
        <f>IF('Investoinnit ennen 2024'!G490&gt;0,'Investoinnit ennen 2024'!G490,"")</f>
        <v/>
      </c>
      <c r="I490" s="57">
        <f>IF(N490="",(D490*(M490+O490))/1000,(D490*(N490+P490))/1000)</f>
        <v>0</v>
      </c>
      <c r="J490" s="49">
        <f>IF(D490=0,0,I490*(1-E490/H490))</f>
        <v>0</v>
      </c>
      <c r="K490" s="49">
        <f>IF(I490=0,0,I490/H490)</f>
        <v>0</v>
      </c>
      <c r="L490" s="49">
        <f>IF(N490="",(F490*(C490/100)*(M490+O490))/1000,(F490*(C490/100)*(N490+P490)/1000))</f>
        <v>0</v>
      </c>
      <c r="M490" s="50" cm="1">
        <f t="array" ref="M490">ROUND('Investoinnit ennen 2024'!K490*(Parametrit!$B$10/Parametrit!$B$7),_xlfn.IFS('2024'!U490=100,-2,'2024'!U490=10,-1))</f>
        <v>0</v>
      </c>
      <c r="N490" s="50"/>
      <c r="O490" s="49"/>
      <c r="P490" s="49"/>
      <c r="Q490" s="52">
        <v>40</v>
      </c>
      <c r="R490" s="52">
        <v>50</v>
      </c>
      <c r="S490" s="31" t="str">
        <f>IF(AND(B490&gt;0,C490=""),"Ilmoita tuella rahoitettu osuus",IF(C490&gt;100,"Tuella rahoitettu osuus ei voi olla yli 100",IF(AND(B490&gt;0,H490=""),"Pitoaika puuttuu",IF(E490&gt;H490,"Keski-ikä ei voi olla suurempi kuin pitoaika",IF(AND(B490&gt;0,E490=""),"Keski-ikä puuttuu",IF(AND(B490&gt;0,OR(H490&lt;Q490,H490&gt;R490)),"Syötetty pitoaika ei ole pitoaikavälin sisällä","OK"))))))</f>
        <v>OK</v>
      </c>
      <c r="U490">
        <v>100</v>
      </c>
    </row>
    <row r="491" spans="1:21" ht="15.75" thickBot="1" x14ac:dyDescent="0.3">
      <c r="A491" s="10" t="s">
        <v>378</v>
      </c>
      <c r="B491" s="30"/>
      <c r="C491" s="101"/>
      <c r="D491" s="32"/>
      <c r="E491" s="32"/>
      <c r="F491" s="101"/>
      <c r="G491" s="101"/>
      <c r="H491" s="105"/>
      <c r="M491" s="19"/>
      <c r="N491" s="19"/>
      <c r="O491" s="22"/>
      <c r="P491" s="22"/>
      <c r="Q491" s="18"/>
      <c r="R491" s="18"/>
      <c r="S491"/>
    </row>
    <row r="492" spans="1:21" ht="15.75" thickBot="1" x14ac:dyDescent="0.3">
      <c r="A492" s="6" t="s">
        <v>379</v>
      </c>
      <c r="B492" s="30"/>
      <c r="C492" s="101"/>
      <c r="D492" s="32"/>
      <c r="E492" s="32"/>
      <c r="F492" s="101"/>
      <c r="G492" s="101"/>
      <c r="H492" s="105"/>
      <c r="I492" s="32"/>
      <c r="J492" s="32"/>
      <c r="K492" s="32"/>
      <c r="L492" s="32"/>
      <c r="M492" s="24"/>
      <c r="N492" s="24"/>
      <c r="O492" s="22"/>
      <c r="P492" s="22"/>
      <c r="Q492" s="24"/>
      <c r="R492" s="24"/>
      <c r="S492"/>
    </row>
    <row r="493" spans="1:21" ht="15.75" thickBot="1" x14ac:dyDescent="0.3">
      <c r="A493" s="44" t="s">
        <v>380</v>
      </c>
      <c r="B493" s="30"/>
      <c r="C493" s="101"/>
      <c r="D493" s="32"/>
      <c r="E493" s="32"/>
      <c r="F493" s="101"/>
      <c r="G493" s="101"/>
      <c r="H493" s="105"/>
      <c r="I493" s="32"/>
      <c r="J493" s="32"/>
      <c r="K493" s="32"/>
      <c r="L493" s="32"/>
      <c r="M493" s="18"/>
      <c r="N493" s="18"/>
      <c r="O493" s="22"/>
      <c r="P493" s="22"/>
      <c r="Q493" s="18"/>
      <c r="R493" s="18"/>
      <c r="S493"/>
    </row>
    <row r="494" spans="1:21" ht="15.75" thickBot="1" x14ac:dyDescent="0.3">
      <c r="A494" s="38" t="s">
        <v>381</v>
      </c>
      <c r="B494" s="60">
        <f t="shared" ref="B494:B501" si="210">F494-G494</f>
        <v>0</v>
      </c>
      <c r="C494" s="55"/>
      <c r="D494" s="49">
        <f t="shared" ref="D494:D501" si="211">B494*C494/100</f>
        <v>0</v>
      </c>
      <c r="E494" s="49">
        <f>Parametrit!$B$4-2026</f>
        <v>-2</v>
      </c>
      <c r="F494" s="55"/>
      <c r="G494" s="55"/>
      <c r="H494" s="104" t="str">
        <f>IF('Investoinnit ennen 2024'!G494&gt;0,'Investoinnit ennen 2024'!G494,"")</f>
        <v/>
      </c>
      <c r="I494" s="57">
        <f t="shared" ref="I494:I501" si="212">IF(N494="",(D494*(M494+O494))/1000,(D494*(N494+P494))/1000)</f>
        <v>0</v>
      </c>
      <c r="J494" s="49">
        <f t="shared" ref="J494:J501" si="213">IF(D494=0,0,I494*(1-E494/H494))</f>
        <v>0</v>
      </c>
      <c r="K494" s="49">
        <f t="shared" ref="K494:K501" si="214">IF(I494=0,0,I494/H494)</f>
        <v>0</v>
      </c>
      <c r="L494" s="49">
        <f t="shared" ref="L494:L501" si="215">IF(N494="",(F494*(C494/100)*(M494+O494))/1000,(F494*(C494/100)*(N494+P494)/1000))</f>
        <v>0</v>
      </c>
      <c r="M494" s="50" cm="1">
        <f t="array" ref="M494">ROUND('Investoinnit ennen 2024'!K494*(Parametrit!$B$10/Parametrit!$B$7),_xlfn.IFS('2024'!U494=100,-2,'2024'!U494=10,-1))</f>
        <v>0</v>
      </c>
      <c r="N494" s="50"/>
      <c r="O494" s="49"/>
      <c r="P494" s="49"/>
      <c r="Q494" s="52">
        <v>40</v>
      </c>
      <c r="R494" s="52">
        <v>50</v>
      </c>
      <c r="S494" s="31" t="str">
        <f t="shared" ref="S494:S501" si="216">IF(AND(B494&gt;0,C494=""),"Ilmoita tuella rahoitettu osuus",IF(C494&gt;100,"Tuella rahoitettu osuus ei voi olla yli 100",IF(AND(B494&gt;0,H494=""),"Pitoaika puuttuu",IF(E494&gt;H494,"Keski-ikä ei voi olla suurempi kuin pitoaika",IF(AND(B494&gt;0,E494=""),"Keski-ikä puuttuu",IF(AND(B494&gt;0,OR(H494&lt;Q494,H494&gt;R494)),"Syötetty pitoaika ei ole pitoaikavälin sisällä","OK"))))))</f>
        <v>OK</v>
      </c>
      <c r="U494">
        <v>100</v>
      </c>
    </row>
    <row r="495" spans="1:21" ht="15.75" thickBot="1" x14ac:dyDescent="0.3">
      <c r="A495" s="38" t="s">
        <v>382</v>
      </c>
      <c r="B495" s="60">
        <f t="shared" si="210"/>
        <v>0</v>
      </c>
      <c r="C495" s="55"/>
      <c r="D495" s="49">
        <f t="shared" si="211"/>
        <v>0</v>
      </c>
      <c r="E495" s="49">
        <f>Parametrit!$B$4-2026</f>
        <v>-2</v>
      </c>
      <c r="F495" s="55"/>
      <c r="G495" s="55"/>
      <c r="H495" s="104" t="str">
        <f>IF('Investoinnit ennen 2024'!G495&gt;0,'Investoinnit ennen 2024'!G495,"")</f>
        <v/>
      </c>
      <c r="I495" s="57">
        <f t="shared" si="212"/>
        <v>0</v>
      </c>
      <c r="J495" s="49">
        <f t="shared" si="213"/>
        <v>0</v>
      </c>
      <c r="K495" s="49">
        <f t="shared" si="214"/>
        <v>0</v>
      </c>
      <c r="L495" s="49">
        <f t="shared" si="215"/>
        <v>0</v>
      </c>
      <c r="M495" s="50" cm="1">
        <f t="array" ref="M495">ROUND('Investoinnit ennen 2024'!K495*(Parametrit!$B$10/Parametrit!$B$7),_xlfn.IFS('2024'!U495=100,-2,'2024'!U495=10,-1))</f>
        <v>0</v>
      </c>
      <c r="N495" s="50"/>
      <c r="O495" s="49"/>
      <c r="P495" s="49"/>
      <c r="Q495" s="52">
        <v>40</v>
      </c>
      <c r="R495" s="52">
        <v>50</v>
      </c>
      <c r="S495" s="31" t="str">
        <f t="shared" si="216"/>
        <v>OK</v>
      </c>
      <c r="U495">
        <v>100</v>
      </c>
    </row>
    <row r="496" spans="1:21" ht="15.75" thickBot="1" x14ac:dyDescent="0.3">
      <c r="A496" s="38" t="s">
        <v>383</v>
      </c>
      <c r="B496" s="60">
        <f t="shared" si="210"/>
        <v>0</v>
      </c>
      <c r="C496" s="55"/>
      <c r="D496" s="49">
        <f t="shared" si="211"/>
        <v>0</v>
      </c>
      <c r="E496" s="49">
        <f>Parametrit!$B$4-2026</f>
        <v>-2</v>
      </c>
      <c r="F496" s="55"/>
      <c r="G496" s="55"/>
      <c r="H496" s="104" t="str">
        <f>IF('Investoinnit ennen 2024'!G496&gt;0,'Investoinnit ennen 2024'!G496,"")</f>
        <v/>
      </c>
      <c r="I496" s="57">
        <f t="shared" si="212"/>
        <v>0</v>
      </c>
      <c r="J496" s="49">
        <f t="shared" si="213"/>
        <v>0</v>
      </c>
      <c r="K496" s="49">
        <f t="shared" si="214"/>
        <v>0</v>
      </c>
      <c r="L496" s="49">
        <f t="shared" si="215"/>
        <v>0</v>
      </c>
      <c r="M496" s="50" cm="1">
        <f t="array" ref="M496">ROUND('Investoinnit ennen 2024'!K496*(Parametrit!$B$10/Parametrit!$B$7),_xlfn.IFS('2024'!U496=100,-2,'2024'!U496=10,-1))</f>
        <v>0</v>
      </c>
      <c r="N496" s="50"/>
      <c r="O496" s="49"/>
      <c r="P496" s="49"/>
      <c r="Q496" s="52">
        <v>40</v>
      </c>
      <c r="R496" s="52">
        <v>50</v>
      </c>
      <c r="S496" s="31" t="str">
        <f t="shared" si="216"/>
        <v>OK</v>
      </c>
      <c r="U496">
        <v>100</v>
      </c>
    </row>
    <row r="497" spans="1:21" ht="15.75" thickBot="1" x14ac:dyDescent="0.3">
      <c r="A497" s="38" t="s">
        <v>384</v>
      </c>
      <c r="B497" s="60">
        <f t="shared" si="210"/>
        <v>0</v>
      </c>
      <c r="C497" s="55"/>
      <c r="D497" s="49">
        <f t="shared" si="211"/>
        <v>0</v>
      </c>
      <c r="E497" s="49">
        <f>Parametrit!$B$4-2026</f>
        <v>-2</v>
      </c>
      <c r="F497" s="55"/>
      <c r="G497" s="55"/>
      <c r="H497" s="104" t="str">
        <f>IF('Investoinnit ennen 2024'!G497&gt;0,'Investoinnit ennen 2024'!G497,"")</f>
        <v/>
      </c>
      <c r="I497" s="57">
        <f t="shared" si="212"/>
        <v>0</v>
      </c>
      <c r="J497" s="49">
        <f t="shared" si="213"/>
        <v>0</v>
      </c>
      <c r="K497" s="49">
        <f t="shared" si="214"/>
        <v>0</v>
      </c>
      <c r="L497" s="49">
        <f t="shared" si="215"/>
        <v>0</v>
      </c>
      <c r="M497" s="50" cm="1">
        <f t="array" ref="M497">ROUND('Investoinnit ennen 2024'!K497*(Parametrit!$B$10/Parametrit!$B$7),_xlfn.IFS('2024'!U497=100,-2,'2024'!U497=10,-1))</f>
        <v>0</v>
      </c>
      <c r="N497" s="50"/>
      <c r="O497" s="49"/>
      <c r="P497" s="49"/>
      <c r="Q497" s="52">
        <v>40</v>
      </c>
      <c r="R497" s="52">
        <v>50</v>
      </c>
      <c r="S497" s="31" t="str">
        <f t="shared" si="216"/>
        <v>OK</v>
      </c>
      <c r="U497">
        <v>100</v>
      </c>
    </row>
    <row r="498" spans="1:21" ht="15.75" thickBot="1" x14ac:dyDescent="0.3">
      <c r="A498" s="38" t="s">
        <v>385</v>
      </c>
      <c r="B498" s="60">
        <f t="shared" si="210"/>
        <v>0</v>
      </c>
      <c r="C498" s="55"/>
      <c r="D498" s="49">
        <f t="shared" si="211"/>
        <v>0</v>
      </c>
      <c r="E498" s="49">
        <f>Parametrit!$B$4-2026</f>
        <v>-2</v>
      </c>
      <c r="F498" s="55"/>
      <c r="G498" s="55"/>
      <c r="H498" s="104" t="str">
        <f>IF('Investoinnit ennen 2024'!G498&gt;0,'Investoinnit ennen 2024'!G498,"")</f>
        <v/>
      </c>
      <c r="I498" s="57">
        <f t="shared" si="212"/>
        <v>0</v>
      </c>
      <c r="J498" s="49">
        <f t="shared" si="213"/>
        <v>0</v>
      </c>
      <c r="K498" s="49">
        <f t="shared" si="214"/>
        <v>0</v>
      </c>
      <c r="L498" s="49">
        <f t="shared" si="215"/>
        <v>0</v>
      </c>
      <c r="M498" s="50" cm="1">
        <f t="array" ref="M498">ROUND('Investoinnit ennen 2024'!K498*(Parametrit!$B$10/Parametrit!$B$7),_xlfn.IFS('2024'!U498=100,-2,'2024'!U498=10,-1))</f>
        <v>0</v>
      </c>
      <c r="N498" s="50"/>
      <c r="O498" s="49"/>
      <c r="P498" s="49"/>
      <c r="Q498" s="52">
        <v>40</v>
      </c>
      <c r="R498" s="52">
        <v>50</v>
      </c>
      <c r="S498" s="31" t="str">
        <f t="shared" si="216"/>
        <v>OK</v>
      </c>
      <c r="U498">
        <v>100</v>
      </c>
    </row>
    <row r="499" spans="1:21" ht="15.75" thickBot="1" x14ac:dyDescent="0.3">
      <c r="A499" s="38" t="s">
        <v>386</v>
      </c>
      <c r="B499" s="60">
        <f t="shared" si="210"/>
        <v>0</v>
      </c>
      <c r="C499" s="55"/>
      <c r="D499" s="49">
        <f t="shared" si="211"/>
        <v>0</v>
      </c>
      <c r="E499" s="49">
        <f>Parametrit!$B$4-2026</f>
        <v>-2</v>
      </c>
      <c r="F499" s="55"/>
      <c r="G499" s="55"/>
      <c r="H499" s="104" t="str">
        <f>IF('Investoinnit ennen 2024'!G499&gt;0,'Investoinnit ennen 2024'!G499,"")</f>
        <v/>
      </c>
      <c r="I499" s="57">
        <f t="shared" si="212"/>
        <v>0</v>
      </c>
      <c r="J499" s="49">
        <f t="shared" si="213"/>
        <v>0</v>
      </c>
      <c r="K499" s="49">
        <f t="shared" si="214"/>
        <v>0</v>
      </c>
      <c r="L499" s="49">
        <f t="shared" si="215"/>
        <v>0</v>
      </c>
      <c r="M499" s="50" cm="1">
        <f t="array" ref="M499">ROUND('Investoinnit ennen 2024'!K499*(Parametrit!$B$10/Parametrit!$B$7),_xlfn.IFS('2024'!U499=100,-2,'2024'!U499=10,-1))</f>
        <v>0</v>
      </c>
      <c r="N499" s="50"/>
      <c r="O499" s="49"/>
      <c r="P499" s="49"/>
      <c r="Q499" s="52">
        <v>40</v>
      </c>
      <c r="R499" s="52">
        <v>50</v>
      </c>
      <c r="S499" s="31" t="str">
        <f t="shared" si="216"/>
        <v>OK</v>
      </c>
      <c r="U499">
        <v>100</v>
      </c>
    </row>
    <row r="500" spans="1:21" ht="15.75" thickBot="1" x14ac:dyDescent="0.3">
      <c r="A500" s="38" t="s">
        <v>387</v>
      </c>
      <c r="B500" s="60">
        <f t="shared" si="210"/>
        <v>0</v>
      </c>
      <c r="C500" s="55"/>
      <c r="D500" s="49">
        <f t="shared" si="211"/>
        <v>0</v>
      </c>
      <c r="E500" s="49">
        <f>Parametrit!$B$4-2026</f>
        <v>-2</v>
      </c>
      <c r="F500" s="55"/>
      <c r="G500" s="55"/>
      <c r="H500" s="104" t="str">
        <f>IF('Investoinnit ennen 2024'!G500&gt;0,'Investoinnit ennen 2024'!G500,"")</f>
        <v/>
      </c>
      <c r="I500" s="57">
        <f t="shared" si="212"/>
        <v>0</v>
      </c>
      <c r="J500" s="49">
        <f t="shared" si="213"/>
        <v>0</v>
      </c>
      <c r="K500" s="49">
        <f t="shared" si="214"/>
        <v>0</v>
      </c>
      <c r="L500" s="49">
        <f t="shared" si="215"/>
        <v>0</v>
      </c>
      <c r="M500" s="50" cm="1">
        <f t="array" ref="M500">ROUND('Investoinnit ennen 2024'!K500*(Parametrit!$B$10/Parametrit!$B$7),_xlfn.IFS('2024'!U500=100,-2,'2024'!U500=10,-1))</f>
        <v>0</v>
      </c>
      <c r="N500" s="50"/>
      <c r="O500" s="49"/>
      <c r="P500" s="49"/>
      <c r="Q500" s="52">
        <v>40</v>
      </c>
      <c r="R500" s="52">
        <v>50</v>
      </c>
      <c r="S500" s="31" t="str">
        <f t="shared" si="216"/>
        <v>OK</v>
      </c>
      <c r="U500">
        <v>100</v>
      </c>
    </row>
    <row r="501" spans="1:21" ht="15.75" thickBot="1" x14ac:dyDescent="0.3">
      <c r="A501" s="38" t="s">
        <v>388</v>
      </c>
      <c r="B501" s="60">
        <f t="shared" si="210"/>
        <v>0</v>
      </c>
      <c r="C501" s="55"/>
      <c r="D501" s="49">
        <f t="shared" si="211"/>
        <v>0</v>
      </c>
      <c r="E501" s="49">
        <f>Parametrit!$B$4-2026</f>
        <v>-2</v>
      </c>
      <c r="F501" s="55"/>
      <c r="G501" s="55"/>
      <c r="H501" s="104" t="str">
        <f>IF('Investoinnit ennen 2024'!G501&gt;0,'Investoinnit ennen 2024'!G501,"")</f>
        <v/>
      </c>
      <c r="I501" s="57">
        <f t="shared" si="212"/>
        <v>0</v>
      </c>
      <c r="J501" s="49">
        <f t="shared" si="213"/>
        <v>0</v>
      </c>
      <c r="K501" s="49">
        <f t="shared" si="214"/>
        <v>0</v>
      </c>
      <c r="L501" s="49">
        <f t="shared" si="215"/>
        <v>0</v>
      </c>
      <c r="M501" s="50" cm="1">
        <f t="array" ref="M501">ROUND('Investoinnit ennen 2024'!K501*(Parametrit!$B$10/Parametrit!$B$7),_xlfn.IFS('2024'!U501=100,-2,'2024'!U501=10,-1))</f>
        <v>0</v>
      </c>
      <c r="N501" s="50"/>
      <c r="O501" s="49"/>
      <c r="P501" s="49"/>
      <c r="Q501" s="52">
        <v>40</v>
      </c>
      <c r="R501" s="52">
        <v>50</v>
      </c>
      <c r="S501" s="31" t="str">
        <f t="shared" si="216"/>
        <v>OK</v>
      </c>
      <c r="U501">
        <v>100</v>
      </c>
    </row>
    <row r="502" spans="1:21" ht="15.75" thickBot="1" x14ac:dyDescent="0.3">
      <c r="A502" s="45" t="s">
        <v>389</v>
      </c>
      <c r="B502" s="30"/>
      <c r="C502" s="101"/>
      <c r="D502" s="32"/>
      <c r="E502" s="32"/>
      <c r="F502" s="101"/>
      <c r="G502" s="101"/>
      <c r="H502" s="105"/>
      <c r="I502" s="32"/>
      <c r="J502" s="32"/>
      <c r="K502" s="32"/>
      <c r="L502" s="32"/>
      <c r="M502" s="18"/>
      <c r="N502" s="18"/>
      <c r="O502" s="22"/>
      <c r="P502" s="22"/>
      <c r="Q502" s="18"/>
      <c r="R502" s="18"/>
      <c r="S502"/>
    </row>
    <row r="503" spans="1:21" ht="15.75" thickBot="1" x14ac:dyDescent="0.3">
      <c r="A503" s="38" t="s">
        <v>390</v>
      </c>
      <c r="B503" s="60">
        <f>F503-G503</f>
        <v>0</v>
      </c>
      <c r="C503" s="55"/>
      <c r="D503" s="49">
        <f>B503*C503/100</f>
        <v>0</v>
      </c>
      <c r="E503" s="49">
        <f>Parametrit!$B$4-2026</f>
        <v>-2</v>
      </c>
      <c r="F503" s="55"/>
      <c r="G503" s="55"/>
      <c r="H503" s="104" t="str">
        <f>IF('Investoinnit ennen 2024'!G503&gt;0,'Investoinnit ennen 2024'!G503,"")</f>
        <v/>
      </c>
      <c r="I503" s="57">
        <f>IF(N503="",(D503*(M503+O503))/1000,(D503*(N503+P503))/1000)</f>
        <v>0</v>
      </c>
      <c r="J503" s="49">
        <f>IF(D503=0,0,I503*(1-E503/H503))</f>
        <v>0</v>
      </c>
      <c r="K503" s="49">
        <f>IF(I503=0,0,I503/H503)</f>
        <v>0</v>
      </c>
      <c r="L503" s="49">
        <f>IF(N503="",(F503*(C503/100)*(M503+O503))/1000,(F503*(C503/100)*(N503+P503)/1000))</f>
        <v>0</v>
      </c>
      <c r="M503" s="50" cm="1">
        <f t="array" ref="M503">ROUND('Investoinnit ennen 2024'!K503*(Parametrit!$B$10/Parametrit!$B$7),_xlfn.IFS('2024'!U503=100,-2,'2024'!U503=10,-1))</f>
        <v>0</v>
      </c>
      <c r="N503" s="50"/>
      <c r="O503" s="49"/>
      <c r="P503" s="49"/>
      <c r="Q503" s="52">
        <v>40</v>
      </c>
      <c r="R503" s="52">
        <v>50</v>
      </c>
      <c r="S503" s="31" t="str">
        <f>IF(AND(B503&gt;0,C503=""),"Ilmoita tuella rahoitettu osuus",IF(C503&gt;100,"Tuella rahoitettu osuus ei voi olla yli 100",IF(AND(B503&gt;0,H503=""),"Pitoaika puuttuu",IF(E503&gt;H503,"Keski-ikä ei voi olla suurempi kuin pitoaika",IF(AND(B503&gt;0,E503=""),"Keski-ikä puuttuu",IF(AND(B503&gt;0,OR(H503&lt;Q503,H503&gt;R503)),"Syötetty pitoaika ei ole pitoaikavälin sisällä","OK"))))))</f>
        <v>OK</v>
      </c>
      <c r="U503">
        <v>100</v>
      </c>
    </row>
    <row r="504" spans="1:21" ht="15.75" thickBot="1" x14ac:dyDescent="0.3">
      <c r="A504" s="12" t="s">
        <v>391</v>
      </c>
      <c r="B504" s="30"/>
      <c r="C504" s="101"/>
      <c r="D504" s="32"/>
      <c r="E504" s="32"/>
      <c r="F504" s="101"/>
      <c r="G504" s="101"/>
      <c r="H504" s="105"/>
      <c r="M504" s="18"/>
      <c r="N504" s="18"/>
      <c r="O504" s="22"/>
      <c r="P504" s="22"/>
      <c r="Q504" s="18"/>
      <c r="R504" s="18"/>
      <c r="S504"/>
    </row>
    <row r="505" spans="1:21" ht="15.75" thickBot="1" x14ac:dyDescent="0.3">
      <c r="A505" s="13" t="s">
        <v>392</v>
      </c>
      <c r="B505" s="30"/>
      <c r="C505" s="101"/>
      <c r="D505" s="32"/>
      <c r="E505" s="32"/>
      <c r="F505" s="101"/>
      <c r="G505" s="101"/>
      <c r="H505" s="105"/>
      <c r="I505" s="32"/>
      <c r="J505" s="32"/>
      <c r="K505" s="32"/>
      <c r="L505" s="32"/>
      <c r="M505" s="23"/>
      <c r="N505" s="23"/>
      <c r="O505" s="22"/>
      <c r="P505" s="22"/>
      <c r="Q505" s="23"/>
      <c r="R505" s="23"/>
      <c r="S505"/>
    </row>
    <row r="506" spans="1:21" ht="15.75" thickBot="1" x14ac:dyDescent="0.3">
      <c r="A506" s="38" t="s">
        <v>393</v>
      </c>
      <c r="B506" s="60">
        <f>F506-G506</f>
        <v>0</v>
      </c>
      <c r="C506" s="55"/>
      <c r="D506" s="49">
        <f>B506*C506/100</f>
        <v>0</v>
      </c>
      <c r="E506" s="49">
        <f>Parametrit!$B$4-2026</f>
        <v>-2</v>
      </c>
      <c r="F506" s="55"/>
      <c r="G506" s="55"/>
      <c r="H506" s="104" t="str">
        <f>IF('Investoinnit ennen 2024'!G506&gt;0,'Investoinnit ennen 2024'!G506,"")</f>
        <v/>
      </c>
      <c r="I506" s="57">
        <f>IF(N506="",(D506*(M506+O506))/1000,(D506*(N506+P506))/1000)</f>
        <v>0</v>
      </c>
      <c r="J506" s="49">
        <f>IF(D506=0,0,I506*(1-E506/H506))</f>
        <v>0</v>
      </c>
      <c r="K506" s="49">
        <f>IF(I506=0,0,I506/H506)</f>
        <v>0</v>
      </c>
      <c r="L506" s="49">
        <f>IF(N506="",(F506*(C506/100)*(M506+O506))/1000,(F506*(C506/100)*(N506+P506)/1000))</f>
        <v>0</v>
      </c>
      <c r="M506" s="50" cm="1">
        <f t="array" ref="M506">ROUND('Investoinnit ennen 2024'!K506*(Parametrit!$B$10/Parametrit!$B$7),_xlfn.IFS('2024'!U506=100,-2,'2024'!U506=10,-1))</f>
        <v>0</v>
      </c>
      <c r="N506" s="50"/>
      <c r="O506" s="49"/>
      <c r="P506" s="49"/>
      <c r="Q506" s="52">
        <v>45</v>
      </c>
      <c r="R506" s="52">
        <v>55</v>
      </c>
      <c r="S506" s="31" t="str">
        <f>IF(AND(B506&gt;0,C506=""),"Ilmoita tuella rahoitettu osuus",IF(C506&gt;100,"Tuella rahoitettu osuus ei voi olla yli 100",IF(AND(B506&gt;0,H506=""),"Pitoaika puuttuu",IF(E506&gt;H506,"Keski-ikä ei voi olla suurempi kuin pitoaika",IF(AND(B506&gt;0,E506=""),"Keski-ikä puuttuu",IF(AND(B506&gt;0,OR(H506&lt;Q506,H506&gt;R506)),"Syötetty pitoaika ei ole pitoaikavälin sisällä","OK"))))))</f>
        <v>OK</v>
      </c>
      <c r="U506">
        <v>100</v>
      </c>
    </row>
    <row r="507" spans="1:21" ht="15.75" thickBot="1" x14ac:dyDescent="0.3">
      <c r="A507" s="38" t="s">
        <v>394</v>
      </c>
      <c r="B507" s="60">
        <f>F507-G507</f>
        <v>0</v>
      </c>
      <c r="C507" s="55"/>
      <c r="D507" s="49">
        <f>B507*C507/100</f>
        <v>0</v>
      </c>
      <c r="E507" s="49">
        <f>Parametrit!$B$4-2026</f>
        <v>-2</v>
      </c>
      <c r="F507" s="55"/>
      <c r="G507" s="55"/>
      <c r="H507" s="104" t="str">
        <f>IF('Investoinnit ennen 2024'!G507&gt;0,'Investoinnit ennen 2024'!G507,"")</f>
        <v/>
      </c>
      <c r="I507" s="57">
        <f>IF(N507="",(D507*(M507+O507))/1000,(D507*(N507+P507))/1000)</f>
        <v>0</v>
      </c>
      <c r="J507" s="49">
        <f>IF(D507=0,0,I507*(1-E507/H507))</f>
        <v>0</v>
      </c>
      <c r="K507" s="49">
        <f>IF(I507=0,0,I507/H507)</f>
        <v>0</v>
      </c>
      <c r="L507" s="49">
        <f>IF(N507="",(F507*(C507/100)*(M507+O507))/1000,(F507*(C507/100)*(N507+P507)/1000))</f>
        <v>0</v>
      </c>
      <c r="M507" s="50" cm="1">
        <f t="array" ref="M507">ROUND('Investoinnit ennen 2024'!K507*(Parametrit!$B$10/Parametrit!$B$7),_xlfn.IFS('2024'!U507=100,-2,'2024'!U507=10,-1))</f>
        <v>0</v>
      </c>
      <c r="N507" s="50"/>
      <c r="O507" s="49"/>
      <c r="P507" s="49"/>
      <c r="Q507" s="52">
        <v>45</v>
      </c>
      <c r="R507" s="52">
        <v>55</v>
      </c>
      <c r="S507" s="31" t="str">
        <f>IF(AND(B507&gt;0,C507=""),"Ilmoita tuella rahoitettu osuus",IF(C507&gt;100,"Tuella rahoitettu osuus ei voi olla yli 100",IF(AND(B507&gt;0,H507=""),"Pitoaika puuttuu",IF(E507&gt;H507,"Keski-ikä ei voi olla suurempi kuin pitoaika",IF(AND(B507&gt;0,E507=""),"Keski-ikä puuttuu",IF(AND(B507&gt;0,OR(H507&lt;Q507,H507&gt;R507)),"Syötetty pitoaika ei ole pitoaikavälin sisällä","OK"))))))</f>
        <v>OK</v>
      </c>
      <c r="U507">
        <v>100</v>
      </c>
    </row>
    <row r="508" spans="1:21" x14ac:dyDescent="0.25">
      <c r="A508" s="40" t="s">
        <v>395</v>
      </c>
      <c r="B508" s="60">
        <f>F508-G508</f>
        <v>0</v>
      </c>
      <c r="C508" s="55"/>
      <c r="D508" s="49">
        <f>B508*C508/100</f>
        <v>0</v>
      </c>
      <c r="E508" s="49">
        <f>Parametrit!$B$4-2026</f>
        <v>-2</v>
      </c>
      <c r="F508" s="55"/>
      <c r="G508" s="55"/>
      <c r="H508" s="104" t="str">
        <f>IF('Investoinnit ennen 2024'!G508&gt;0,'Investoinnit ennen 2024'!G508,"")</f>
        <v/>
      </c>
      <c r="I508" s="57">
        <f>IF(N508="",(D508*(M508+O508))/1000,(D508*(N508+P508))/1000)</f>
        <v>0</v>
      </c>
      <c r="J508" s="49">
        <f>IF(D508=0,0,I508*(1-E508/H508))</f>
        <v>0</v>
      </c>
      <c r="K508" s="49">
        <f>IF(I508=0,0,I508/H508)</f>
        <v>0</v>
      </c>
      <c r="L508" s="49">
        <f>IF(N508="",(F508*(C508/100)*(M508+O508))/1000,(F508*(C508/100)*(N508+P508)/1000))</f>
        <v>0</v>
      </c>
      <c r="M508" s="50" cm="1">
        <f t="array" ref="M508">ROUND('Investoinnit ennen 2024'!K508*(Parametrit!$B$10/Parametrit!$B$7),_xlfn.IFS('2024'!U508=100,-2,'2024'!U508=10,-1))</f>
        <v>0</v>
      </c>
      <c r="N508" s="50"/>
      <c r="O508" s="49"/>
      <c r="P508" s="49"/>
      <c r="Q508" s="52">
        <v>45</v>
      </c>
      <c r="R508" s="52">
        <v>55</v>
      </c>
      <c r="S508" s="31" t="str">
        <f>IF(AND(B508&gt;0,C508=""),"Ilmoita tuella rahoitettu osuus",IF(C508&gt;100,"Tuella rahoitettu osuus ei voi olla yli 100",IF(AND(B508&gt;0,H508=""),"Pitoaika puuttuu",IF(E508&gt;H508,"Keski-ikä ei voi olla suurempi kuin pitoaika",IF(AND(B508&gt;0,E508=""),"Keski-ikä puuttuu",IF(AND(B508&gt;0,OR(H508&lt;Q508,H508&gt;R508)),"Syötetty pitoaika ei ole pitoaikavälin sisällä","OK"))))))</f>
        <v>OK</v>
      </c>
      <c r="U508">
        <v>100</v>
      </c>
    </row>
    <row r="509" spans="1:21" ht="15.75" thickBot="1" x14ac:dyDescent="0.3">
      <c r="A509" s="14" t="s">
        <v>396</v>
      </c>
      <c r="B509" s="30"/>
      <c r="C509" s="101"/>
      <c r="D509" s="32"/>
      <c r="E509" s="32"/>
      <c r="F509" s="101"/>
      <c r="G509" s="101"/>
      <c r="H509" s="105"/>
      <c r="I509" s="32"/>
      <c r="J509" s="32"/>
      <c r="K509" s="32"/>
      <c r="L509" s="32"/>
      <c r="M509" s="20"/>
      <c r="N509" s="20"/>
      <c r="O509" s="22"/>
      <c r="P509" s="22"/>
      <c r="Q509" s="20"/>
      <c r="R509" s="20"/>
      <c r="S509"/>
    </row>
    <row r="510" spans="1:21" ht="15.75" thickBot="1" x14ac:dyDescent="0.3">
      <c r="A510" s="38" t="s">
        <v>397</v>
      </c>
      <c r="B510" s="60">
        <f>F510-G510</f>
        <v>0</v>
      </c>
      <c r="C510" s="55"/>
      <c r="D510" s="49">
        <f>B510*C510/100</f>
        <v>0</v>
      </c>
      <c r="E510" s="49">
        <f>Parametrit!$B$4-2026</f>
        <v>-2</v>
      </c>
      <c r="F510" s="55"/>
      <c r="G510" s="55"/>
      <c r="H510" s="104" t="str">
        <f>IF('Investoinnit ennen 2024'!G510&gt;0,'Investoinnit ennen 2024'!G510,"")</f>
        <v/>
      </c>
      <c r="I510" s="57">
        <f>IF(N510="",(D510*(M510+O510))/1000,(D510*(N510+P510))/1000)</f>
        <v>0</v>
      </c>
      <c r="J510" s="49">
        <f>IF(D510=0,0,I510*(1-E510/H510))</f>
        <v>0</v>
      </c>
      <c r="K510" s="49">
        <f>IF(I510=0,0,I510/H510)</f>
        <v>0</v>
      </c>
      <c r="L510" s="49">
        <f>IF(N510="",(F510*(C510/100)*(M510+O510))/1000,(F510*(C510/100)*(N510+P510)/1000))</f>
        <v>0</v>
      </c>
      <c r="M510" s="50" cm="1">
        <f t="array" ref="M510">ROUND('Investoinnit ennen 2024'!K510*(Parametrit!$B$10/Parametrit!$B$7),_xlfn.IFS('2024'!U510=100,-2,'2024'!U510=10,-1))</f>
        <v>0</v>
      </c>
      <c r="N510" s="50"/>
      <c r="O510" s="49"/>
      <c r="P510" s="49"/>
      <c r="Q510" s="52">
        <v>45</v>
      </c>
      <c r="R510" s="52">
        <v>60</v>
      </c>
      <c r="S510" s="31" t="str">
        <f>IF(AND(B510&gt;0,C510=""),"Ilmoita tuella rahoitettu osuus",IF(C510&gt;100,"Tuella rahoitettu osuus ei voi olla yli 100",IF(AND(B510&gt;0,H510=""),"Pitoaika puuttuu",IF(E510&gt;H510,"Keski-ikä ei voi olla suurempi kuin pitoaika",IF(AND(B510&gt;0,E510=""),"Keski-ikä puuttuu",IF(AND(B510&gt;0,OR(H510&lt;Q510,H510&gt;R510)),"Syötetty pitoaika ei ole pitoaikavälin sisällä","OK"))))))</f>
        <v>OK</v>
      </c>
      <c r="U510">
        <v>100</v>
      </c>
    </row>
    <row r="511" spans="1:21" ht="15.75" thickBot="1" x14ac:dyDescent="0.3">
      <c r="A511" s="38" t="s">
        <v>398</v>
      </c>
      <c r="B511" s="60">
        <f>F511-G511</f>
        <v>0</v>
      </c>
      <c r="C511" s="55"/>
      <c r="D511" s="49">
        <f>B511*C511/100</f>
        <v>0</v>
      </c>
      <c r="E511" s="49">
        <f>Parametrit!$B$4-2026</f>
        <v>-2</v>
      </c>
      <c r="F511" s="55"/>
      <c r="G511" s="55"/>
      <c r="H511" s="104" t="str">
        <f>IF('Investoinnit ennen 2024'!G511&gt;0,'Investoinnit ennen 2024'!G511,"")</f>
        <v/>
      </c>
      <c r="I511" s="57">
        <f>IF(N511="",(D511*(M511+O511))/1000,(D511*(N511+P511))/1000)</f>
        <v>0</v>
      </c>
      <c r="J511" s="49">
        <f>IF(D511=0,0,I511*(1-E511/H511))</f>
        <v>0</v>
      </c>
      <c r="K511" s="49">
        <f>IF(I511=0,0,I511/H511)</f>
        <v>0</v>
      </c>
      <c r="L511" s="49">
        <f>IF(N511="",(F511*(C511/100)*(M511+O511))/1000,(F511*(C511/100)*(N511+P511)/1000))</f>
        <v>0</v>
      </c>
      <c r="M511" s="50" cm="1">
        <f t="array" ref="M511">ROUND('Investoinnit ennen 2024'!K511*(Parametrit!$B$10/Parametrit!$B$7),_xlfn.IFS('2024'!U511=100,-2,'2024'!U511=10,-1))</f>
        <v>0</v>
      </c>
      <c r="N511" s="50"/>
      <c r="O511" s="49"/>
      <c r="P511" s="49"/>
      <c r="Q511" s="52">
        <v>45</v>
      </c>
      <c r="R511" s="52">
        <v>60</v>
      </c>
      <c r="S511" s="31" t="str">
        <f>IF(AND(B511&gt;0,C511=""),"Ilmoita tuella rahoitettu osuus",IF(C511&gt;100,"Tuella rahoitettu osuus ei voi olla yli 100",IF(AND(B511&gt;0,H511=""),"Pitoaika puuttuu",IF(E511&gt;H511,"Keski-ikä ei voi olla suurempi kuin pitoaika",IF(AND(B511&gt;0,E511=""),"Keski-ikä puuttuu",IF(AND(B511&gt;0,OR(H511&lt;Q511,H511&gt;R511)),"Syötetty pitoaika ei ole pitoaikavälin sisällä","OK"))))))</f>
        <v>OK</v>
      </c>
      <c r="U511">
        <v>100</v>
      </c>
    </row>
    <row r="512" spans="1:21" ht="15.75" thickBot="1" x14ac:dyDescent="0.3">
      <c r="A512" s="38" t="s">
        <v>399</v>
      </c>
      <c r="B512" s="60">
        <f>F512-G512</f>
        <v>0</v>
      </c>
      <c r="C512" s="55"/>
      <c r="D512" s="49">
        <f>B512*C512/100</f>
        <v>0</v>
      </c>
      <c r="E512" s="49">
        <f>Parametrit!$B$4-2026</f>
        <v>-2</v>
      </c>
      <c r="F512" s="55"/>
      <c r="G512" s="55"/>
      <c r="H512" s="104" t="str">
        <f>IF('Investoinnit ennen 2024'!G512&gt;0,'Investoinnit ennen 2024'!G512,"")</f>
        <v/>
      </c>
      <c r="I512" s="57">
        <f>IF(N512="",(D512*(M512+O512))/1000,(D512*(N512+P512))/1000)</f>
        <v>0</v>
      </c>
      <c r="J512" s="49">
        <f>IF(D512=0,0,I512*(1-E512/H512))</f>
        <v>0</v>
      </c>
      <c r="K512" s="49">
        <f>IF(I512=0,0,I512/H512)</f>
        <v>0</v>
      </c>
      <c r="L512" s="49">
        <f>IF(N512="",(F512*(C512/100)*(M512+O512))/1000,(F512*(C512/100)*(N512+P512)/1000))</f>
        <v>0</v>
      </c>
      <c r="M512" s="50" cm="1">
        <f t="array" ref="M512">ROUND('Investoinnit ennen 2024'!K512*(Parametrit!$B$10/Parametrit!$B$7),_xlfn.IFS('2024'!U512=100,-2,'2024'!U512=10,-1))</f>
        <v>0</v>
      </c>
      <c r="N512" s="50"/>
      <c r="O512" s="49"/>
      <c r="P512" s="49"/>
      <c r="Q512" s="52">
        <v>45</v>
      </c>
      <c r="R512" s="52">
        <v>60</v>
      </c>
      <c r="S512" s="31" t="str">
        <f>IF(AND(B512&gt;0,C512=""),"Ilmoita tuella rahoitettu osuus",IF(C512&gt;100,"Tuella rahoitettu osuus ei voi olla yli 100",IF(AND(B512&gt;0,H512=""),"Pitoaika puuttuu",IF(E512&gt;H512,"Keski-ikä ei voi olla suurempi kuin pitoaika",IF(AND(B512&gt;0,E512=""),"Keski-ikä puuttuu",IF(AND(B512&gt;0,OR(H512&lt;Q512,H512&gt;R512)),"Syötetty pitoaika ei ole pitoaikavälin sisällä","OK"))))))</f>
        <v>OK</v>
      </c>
      <c r="U512">
        <v>100</v>
      </c>
    </row>
    <row r="513" spans="1:21" ht="15.75" thickBot="1" x14ac:dyDescent="0.3">
      <c r="A513" s="12" t="s">
        <v>400</v>
      </c>
      <c r="B513" s="30"/>
      <c r="C513" s="101"/>
      <c r="D513" s="32"/>
      <c r="E513" s="32"/>
      <c r="F513" s="101"/>
      <c r="G513" s="101"/>
      <c r="H513" s="105"/>
      <c r="I513" s="32"/>
      <c r="J513" s="32"/>
      <c r="K513" s="32"/>
      <c r="L513" s="32"/>
      <c r="M513" s="20"/>
      <c r="N513" s="20"/>
      <c r="O513" s="22"/>
      <c r="P513" s="22"/>
      <c r="Q513" s="20"/>
      <c r="R513" s="20"/>
      <c r="S513"/>
    </row>
    <row r="514" spans="1:21" ht="15.75" thickBot="1" x14ac:dyDescent="0.3">
      <c r="A514" s="38" t="s">
        <v>401</v>
      </c>
      <c r="B514" s="60">
        <f>F514-G514</f>
        <v>0</v>
      </c>
      <c r="C514" s="55"/>
      <c r="D514" s="49">
        <f>B514*C514/100</f>
        <v>0</v>
      </c>
      <c r="E514" s="56"/>
      <c r="F514" s="55"/>
      <c r="G514" s="55"/>
      <c r="H514" s="106"/>
      <c r="I514" s="57">
        <f>IF(N514="",(D514*(M514+O514))/1000,(D514*(N514+P514))/1000)</f>
        <v>0</v>
      </c>
      <c r="J514" s="49">
        <f>I514</f>
        <v>0</v>
      </c>
      <c r="K514" s="49">
        <v>0</v>
      </c>
      <c r="L514" s="49">
        <f>IF(N514="",(F514*(C514/100)*(M514+O514))/1000,(F514*(C514/100)*(N514+P514)/1000))</f>
        <v>0</v>
      </c>
      <c r="M514" s="50" cm="1">
        <f t="array" ref="M514">ROUND('Investoinnit ennen 2024'!K514*(Parametrit!$B$10/Parametrit!$B$7),_xlfn.IFS('2024'!U514=100,-2,'2024'!U514=10,-1))</f>
        <v>0</v>
      </c>
      <c r="N514" s="50"/>
      <c r="O514" s="49"/>
      <c r="P514" s="49"/>
      <c r="Q514" s="52"/>
      <c r="R514" s="52"/>
      <c r="S514" s="31" t="str">
        <f>IF(AND(B514&gt;0,C514=""),"Ilmoita tuella rahoitettu osuus",IF(C514&gt;100,"Tuella rahoitettu osuus ei voi olla yli 100",IF(AND(B514&gt;0,H514=""),"Pitoaika puuttuu",IF(E514&gt;H514,"Keski-ikä ei voi olla suurempi kuin pitoaika",IF(AND(B514&gt;0,E514=""),"Keski-ikä puuttuu",IF(AND(B514&gt;0,OR(H514&lt;Q514,H514&gt;R514)),"Syötetty pitoaika ei ole pitoaikavälin sisällä","OK"))))))</f>
        <v>OK</v>
      </c>
      <c r="U514">
        <v>100</v>
      </c>
    </row>
    <row r="515" spans="1:21" ht="15.75" thickBot="1" x14ac:dyDescent="0.3">
      <c r="A515" s="38" t="s">
        <v>402</v>
      </c>
      <c r="B515" s="60">
        <f>F515-G515</f>
        <v>0</v>
      </c>
      <c r="C515" s="55"/>
      <c r="D515" s="49">
        <f>B515*C515/100</f>
        <v>0</v>
      </c>
      <c r="E515" s="56"/>
      <c r="F515" s="55"/>
      <c r="G515" s="55"/>
      <c r="H515" s="106"/>
      <c r="I515" s="57">
        <f>IF(N515="",(D515*(M515+O515))/1000,(D515*(N515+P515))/1000)</f>
        <v>0</v>
      </c>
      <c r="J515" s="49">
        <f>I515</f>
        <v>0</v>
      </c>
      <c r="K515" s="49">
        <v>0</v>
      </c>
      <c r="L515" s="49">
        <f>IF(N515="",(F515*(C515/100)*(M515+O515))/1000,(F515*(C515/100)*(N515+P515)/1000))</f>
        <v>0</v>
      </c>
      <c r="M515" s="50" cm="1">
        <f t="array" ref="M515">ROUND('Investoinnit ennen 2024'!K515*(Parametrit!$B$10/Parametrit!$B$7),_xlfn.IFS('2024'!U515=100,-2,'2024'!U515=10,-1))</f>
        <v>0</v>
      </c>
      <c r="N515" s="50"/>
      <c r="O515" s="49"/>
      <c r="P515" s="49"/>
      <c r="Q515" s="52"/>
      <c r="R515" s="52"/>
      <c r="S515" s="31" t="str">
        <f>IF(AND(B515&gt;0,C515=""),"Ilmoita tuella rahoitettu osuus",IF(C515&gt;100,"Tuella rahoitettu osuus ei voi olla yli 100",IF(AND(B515&gt;0,H515=""),"Pitoaika puuttuu",IF(E515&gt;H515,"Keski-ikä ei voi olla suurempi kuin pitoaika",IF(AND(B515&gt;0,E515=""),"Keski-ikä puuttuu",IF(AND(B515&gt;0,OR(H515&lt;Q515,H515&gt;R515)),"Syötetty pitoaika ei ole pitoaikavälin sisällä","OK"))))))</f>
        <v>OK</v>
      </c>
      <c r="U515">
        <v>100</v>
      </c>
    </row>
    <row r="516" spans="1:21" ht="15.75" thickBot="1" x14ac:dyDescent="0.3">
      <c r="A516" s="38" t="s">
        <v>403</v>
      </c>
      <c r="B516" s="60">
        <f>F516-G516</f>
        <v>0</v>
      </c>
      <c r="C516" s="103"/>
      <c r="D516" s="58">
        <f>B516*C516/100</f>
        <v>0</v>
      </c>
      <c r="E516" s="59"/>
      <c r="F516" s="103"/>
      <c r="G516" s="103"/>
      <c r="H516" s="107"/>
      <c r="I516" s="57">
        <f>IF(N516="",(D516*(M516+O516))/1000,(D516*(N516+P516))/1000)</f>
        <v>0</v>
      </c>
      <c r="J516" s="49">
        <f>I516</f>
        <v>0</v>
      </c>
      <c r="K516" s="49">
        <v>0</v>
      </c>
      <c r="L516" s="49">
        <f>IF(N516="",(F516*(C516/100)*(M516+O516))/1000,(F516*(C516/100)*(N516+P516)/1000))</f>
        <v>0</v>
      </c>
      <c r="M516" s="50" cm="1">
        <f t="array" ref="M516">ROUND('Investoinnit ennen 2024'!K516*(Parametrit!$B$10/Parametrit!$B$7),_xlfn.IFS('2024'!U516=100,-2,'2024'!U516=10,-1))</f>
        <v>0</v>
      </c>
      <c r="N516" s="50"/>
      <c r="O516" s="49"/>
      <c r="P516" s="49"/>
      <c r="Q516" s="52"/>
      <c r="R516" s="52"/>
      <c r="S516" s="31" t="str">
        <f>IF(AND(B516&gt;0,C516=""),"Ilmoita tuella rahoitettu osuus",IF(C516&gt;100,"Tuella rahoitettu osuus ei voi olla yli 100",IF(AND(B516&gt;0,H516=""),"Pitoaika puuttuu",IF(E516&gt;H516,"Keski-ikä ei voi olla suurempi kuin pitoaika",IF(AND(B516&gt;0,E516=""),"Keski-ikä puuttuu",IF(AND(B516&gt;0,OR(H516&lt;Q516,H516&gt;R516)),"Syötetty pitoaika ei ole pitoaikavälin sisällä","OK"))))))</f>
        <v>OK</v>
      </c>
      <c r="U516">
        <v>100</v>
      </c>
    </row>
    <row r="517" spans="1:21" x14ac:dyDescent="0.25">
      <c r="I517" s="92">
        <f>SUM(I5:I516)</f>
        <v>0</v>
      </c>
      <c r="J517" s="92">
        <f>SUM(J5:J516)</f>
        <v>0</v>
      </c>
      <c r="K517" s="92">
        <f>SUM(K5:K516)</f>
        <v>0</v>
      </c>
      <c r="L517" s="92">
        <f>SUM(L5:L516)</f>
        <v>0</v>
      </c>
    </row>
  </sheetData>
  <sheetProtection algorithmName="SHA-512" hashValue="zoxMK92Z/6ItMC0UdmSavFc5+vAhY7ucD5VH6v3oLb4JNQFmXDn7QNPrGlYRjX/Vl8Z6Kr/G9u/EEUTZ4O2DkQ==" saltValue="WzEa5NwKtSzmu5npvcqLbQ==" spinCount="100000" sheet="1" objects="1" scenarios="1" sort="0" autoFilter="0"/>
  <autoFilter ref="A2:V517" xr:uid="{00453BD6-5D15-4347-A24C-1BC705C457B0}"/>
  <conditionalFormatting sqref="S5">
    <cfRule type="notContainsText" dxfId="40" priority="4" operator="notContains" text="OK">
      <formula>ISERROR(SEARCH("OK",S5))</formula>
    </cfRule>
    <cfRule type="containsText" dxfId="39" priority="5" operator="containsText" text="OK">
      <formula>NOT(ISERROR(SEARCH("OK",S5)))</formula>
    </cfRule>
  </conditionalFormatting>
  <conditionalFormatting sqref="S5:S516">
    <cfRule type="containsBlanks" dxfId="38" priority="1">
      <formula>LEN(TRIM(S5))=0</formula>
    </cfRule>
  </conditionalFormatting>
  <conditionalFormatting sqref="S6:S516">
    <cfRule type="notContainsText" dxfId="37" priority="2" operator="notContains" text="OK">
      <formula>ISERROR(SEARCH("OK",S6))</formula>
    </cfRule>
    <cfRule type="containsText" dxfId="36" priority="3" operator="containsText" text="OK">
      <formula>NOT(ISERROR(SEARCH("OK",S6)))</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F9294-8402-47BD-AD73-0370CEB3A533}">
  <sheetPr codeName="Taul7"/>
  <dimension ref="A1:V517"/>
  <sheetViews>
    <sheetView workbookViewId="0">
      <pane ySplit="2" topLeftCell="A3" activePane="bottomLeft" state="frozen"/>
      <selection pane="bottomLeft" activeCell="C5" sqref="C5"/>
    </sheetView>
  </sheetViews>
  <sheetFormatPr defaultColWidth="9" defaultRowHeight="15" x14ac:dyDescent="0.25"/>
  <cols>
    <col min="1" max="1" width="95.5703125" style="91" customWidth="1"/>
    <col min="2" max="2" width="17.42578125" style="16" customWidth="1"/>
    <col min="3" max="3" width="10.85546875" style="16" customWidth="1"/>
    <col min="4" max="7" width="9" style="16"/>
    <col min="8" max="8" width="9" style="140"/>
    <col min="9" max="12" width="9" style="16"/>
    <col min="13" max="14" width="12.5703125" style="16" customWidth="1"/>
    <col min="15" max="16" width="12" style="16" customWidth="1"/>
    <col min="17" max="18" width="13.28515625" style="16" customWidth="1"/>
    <col min="19" max="19" width="34.5703125" style="61" customWidth="1"/>
    <col min="20" max="16384" width="9" style="16"/>
  </cols>
  <sheetData>
    <row r="1" spans="1:22" ht="42.75" thickBot="1" x14ac:dyDescent="0.3">
      <c r="A1" s="17" t="s">
        <v>469</v>
      </c>
      <c r="B1" s="34" t="s">
        <v>433</v>
      </c>
      <c r="C1" s="34" t="s">
        <v>432</v>
      </c>
      <c r="D1" s="34" t="s">
        <v>405</v>
      </c>
      <c r="E1" s="34" t="s">
        <v>406</v>
      </c>
      <c r="F1" s="34" t="s">
        <v>434</v>
      </c>
      <c r="G1" s="34" t="s">
        <v>407</v>
      </c>
      <c r="H1" s="134" t="s">
        <v>1</v>
      </c>
      <c r="I1" s="34" t="s">
        <v>408</v>
      </c>
      <c r="J1" s="34" t="s">
        <v>409</v>
      </c>
      <c r="K1" s="34" t="s">
        <v>410</v>
      </c>
      <c r="L1" s="34" t="s">
        <v>411</v>
      </c>
      <c r="M1" s="119" t="s">
        <v>424</v>
      </c>
      <c r="N1" s="119" t="s">
        <v>426</v>
      </c>
      <c r="O1" s="34" t="s">
        <v>425</v>
      </c>
      <c r="P1" s="34" t="s">
        <v>427</v>
      </c>
      <c r="Q1" s="120" t="s">
        <v>421</v>
      </c>
      <c r="R1" s="121" t="s">
        <v>422</v>
      </c>
      <c r="S1" s="126" t="s">
        <v>420</v>
      </c>
    </row>
    <row r="2" spans="1:22" ht="42.75" thickBot="1" x14ac:dyDescent="0.3">
      <c r="A2" s="93" t="s">
        <v>442</v>
      </c>
      <c r="B2" s="122" t="s">
        <v>443</v>
      </c>
      <c r="C2" s="122" t="s">
        <v>445</v>
      </c>
      <c r="D2" s="122" t="s">
        <v>446</v>
      </c>
      <c r="E2" s="34" t="s">
        <v>447</v>
      </c>
      <c r="F2" s="34" t="s">
        <v>457</v>
      </c>
      <c r="G2" s="125" t="s">
        <v>448</v>
      </c>
      <c r="H2" s="137" t="s">
        <v>449</v>
      </c>
      <c r="I2" s="123" t="s">
        <v>451</v>
      </c>
      <c r="J2" s="123" t="s">
        <v>452</v>
      </c>
      <c r="K2" s="123" t="s">
        <v>453</v>
      </c>
      <c r="L2" s="27" t="s">
        <v>458</v>
      </c>
      <c r="M2" s="123" t="s">
        <v>459</v>
      </c>
      <c r="N2" s="123" t="s">
        <v>460</v>
      </c>
      <c r="O2" s="123" t="s">
        <v>461</v>
      </c>
      <c r="P2" s="123" t="s">
        <v>462</v>
      </c>
      <c r="Q2" s="27" t="s">
        <v>454</v>
      </c>
      <c r="R2" s="27" t="s">
        <v>455</v>
      </c>
      <c r="S2" s="126" t="s">
        <v>456</v>
      </c>
      <c r="V2" s="16">
        <v>2027</v>
      </c>
    </row>
    <row r="3" spans="1:22" ht="15.75" thickBot="1" x14ac:dyDescent="0.3">
      <c r="A3" s="62" t="s">
        <v>2</v>
      </c>
      <c r="B3" s="63"/>
      <c r="C3" s="64"/>
      <c r="D3" s="64"/>
      <c r="E3" s="64"/>
      <c r="F3" s="64"/>
      <c r="G3" s="64"/>
      <c r="H3" s="138"/>
      <c r="M3" s="65"/>
      <c r="N3" s="65"/>
      <c r="O3" s="66"/>
      <c r="P3" s="66"/>
      <c r="Q3" s="65"/>
      <c r="R3" s="65"/>
      <c r="S3" s="16"/>
    </row>
    <row r="4" spans="1:22" ht="15.75" thickBot="1" x14ac:dyDescent="0.3">
      <c r="A4" s="67" t="s">
        <v>3</v>
      </c>
      <c r="B4" s="68"/>
      <c r="C4" s="69"/>
      <c r="D4" s="69"/>
      <c r="E4" s="69"/>
      <c r="F4" s="69"/>
      <c r="G4" s="69"/>
      <c r="H4" s="139"/>
      <c r="M4" s="65"/>
      <c r="N4" s="65"/>
      <c r="O4" s="66"/>
      <c r="P4" s="66"/>
      <c r="Q4" s="65"/>
      <c r="R4" s="65"/>
      <c r="S4" s="16"/>
    </row>
    <row r="5" spans="1:22" ht="15.75" thickBot="1" x14ac:dyDescent="0.3">
      <c r="A5" s="38" t="s">
        <v>4</v>
      </c>
      <c r="B5" s="70">
        <f>F5-G5</f>
        <v>0</v>
      </c>
      <c r="C5" s="75"/>
      <c r="D5" s="71">
        <f>B5*C5/100</f>
        <v>0</v>
      </c>
      <c r="E5" s="71">
        <f>Parametrit!$B$4-2027</f>
        <v>-3</v>
      </c>
      <c r="F5" s="75"/>
      <c r="G5" s="75"/>
      <c r="H5" s="150" t="str">
        <f>IF('Investoinnit ennen 2024'!G5&gt;0,'Investoinnit ennen 2024'!G5,"")</f>
        <v/>
      </c>
      <c r="I5" s="72">
        <f>IF(N5="",(D5*(M5+O5))/1000,(D5*(N5+P5))/1000)</f>
        <v>0</v>
      </c>
      <c r="J5" s="71">
        <f>IF(D5=0,0,I5*(1-E5/H5))</f>
        <v>0</v>
      </c>
      <c r="K5" s="71">
        <f>IF(I5=0,0,I5/H5)</f>
        <v>0</v>
      </c>
      <c r="L5" s="49">
        <f>IF(N5="",(F5*(C5/100)*(M5+O5))/1000,(F5*(C5/100)*(N5+P5)/1000))</f>
        <v>0</v>
      </c>
      <c r="M5" s="73" cm="1">
        <f t="array" ref="M5">ROUND('Investoinnit ennen 2024'!K5*(Parametrit!$B$11/Parametrit!$B$7),_xlfn.IFS('2024'!U5=100,-2,'2024'!U5=10,-1))</f>
        <v>0</v>
      </c>
      <c r="N5" s="73"/>
      <c r="O5" s="71"/>
      <c r="P5" s="71"/>
      <c r="Q5" s="74">
        <v>35</v>
      </c>
      <c r="R5" s="74">
        <v>45</v>
      </c>
      <c r="S5" s="61" t="str">
        <f>IF(AND(B5&gt;0,C5=""),"Ilmoita tuella rahoitettu osuus",IF(C5&gt;100,"Tuella rahoitettu osuus ei voi olla yli 100",IF(AND(B5&gt;0,H5=""),"Pitoaika puuttuu",IF(E5&gt;H5,"Keski-ikä ei voi olla suurempi kuin pitoaika",IF(AND(B5&gt;0,E5=""),"Keski-ikä puuttuu",IF(AND(B5&gt;0,OR(H5&lt;Q5,H5&gt;R5)),"Syötetty pitoaika ei ole pitoaikavälin sisällä","OK"))))))</f>
        <v>OK</v>
      </c>
      <c r="U5" s="16">
        <v>100</v>
      </c>
    </row>
    <row r="6" spans="1:22" ht="15.75" thickBot="1" x14ac:dyDescent="0.3">
      <c r="A6" s="38" t="s">
        <v>5</v>
      </c>
      <c r="B6" s="70">
        <f t="shared" ref="B6:B9" si="0">F6-G6</f>
        <v>0</v>
      </c>
      <c r="C6" s="75"/>
      <c r="D6" s="71">
        <f t="shared" ref="D6:D9" si="1">B6*C6/100</f>
        <v>0</v>
      </c>
      <c r="E6" s="71">
        <f>Parametrit!$B$4-2027</f>
        <v>-3</v>
      </c>
      <c r="F6" s="75"/>
      <c r="G6" s="75"/>
      <c r="H6" s="150" t="str">
        <f>IF('Investoinnit ennen 2024'!G6&gt;0,'Investoinnit ennen 2024'!G6,"")</f>
        <v/>
      </c>
      <c r="I6" s="72">
        <f>IF(N6="",(D6*(M6+O6))/1000,(D6*(N6+P6))/1000)</f>
        <v>0</v>
      </c>
      <c r="J6" s="71">
        <f t="shared" ref="J6:J9" si="2">IF(D6=0,0,I6*(1-E6/H6))</f>
        <v>0</v>
      </c>
      <c r="K6" s="71">
        <f t="shared" ref="K6:K9" si="3">IF(I6=0,0,I6/H6)</f>
        <v>0</v>
      </c>
      <c r="L6" s="49">
        <f>IF(N6="",(F6*(C6/100)*(M6+O6))/1000,(F6*(C6/100)*(N6+P6)/1000))</f>
        <v>0</v>
      </c>
      <c r="M6" s="73" cm="1">
        <f t="array" ref="M6">ROUND('Investoinnit ennen 2024'!K6*(Parametrit!$B$11/Parametrit!$B$7),_xlfn.IFS('2024'!U6=100,-2,'2024'!U6=10,-1))</f>
        <v>0</v>
      </c>
      <c r="N6" s="73"/>
      <c r="O6" s="71"/>
      <c r="P6" s="71"/>
      <c r="Q6" s="74">
        <v>35</v>
      </c>
      <c r="R6" s="74">
        <v>45</v>
      </c>
      <c r="S6" s="61" t="str">
        <f>IF(AND(B6&gt;0,C6=""),"Ilmoita tuella rahoitettu osuus",IF(C6&gt;100,"Tuella rahoitettu osuus ei voi olla yli 100",IF(AND(B6&gt;0,H6=""),"Pitoaika puuttuu",IF(E6&gt;H6,"Keski-ikä ei voi olla suurempi kuin pitoaika",IF(AND(B6&gt;0,E6=""),"Keski-ikä puuttuu",IF(AND(B6&gt;0,OR(H6&lt;Q6,H6&gt;R6)),"Syötetty pitoaika ei ole pitoaikavälin sisällä","OK"))))))</f>
        <v>OK</v>
      </c>
      <c r="U6" s="16">
        <v>100</v>
      </c>
    </row>
    <row r="7" spans="1:22" ht="15.75" thickBot="1" x14ac:dyDescent="0.3">
      <c r="A7" s="38" t="s">
        <v>6</v>
      </c>
      <c r="B7" s="70">
        <f t="shared" si="0"/>
        <v>0</v>
      </c>
      <c r="C7" s="75"/>
      <c r="D7" s="71">
        <f t="shared" si="1"/>
        <v>0</v>
      </c>
      <c r="E7" s="71">
        <f>Parametrit!$B$4-2027</f>
        <v>-3</v>
      </c>
      <c r="F7" s="75"/>
      <c r="G7" s="75"/>
      <c r="H7" s="150" t="str">
        <f>IF('Investoinnit ennen 2024'!G7&gt;0,'Investoinnit ennen 2024'!G7,"")</f>
        <v/>
      </c>
      <c r="I7" s="72">
        <f>IF(N7="",(D7*(M7+O7))/1000,(D7*(N7+P7))/1000)</f>
        <v>0</v>
      </c>
      <c r="J7" s="71">
        <f t="shared" si="2"/>
        <v>0</v>
      </c>
      <c r="K7" s="71">
        <f t="shared" si="3"/>
        <v>0</v>
      </c>
      <c r="L7" s="49">
        <f>IF(N7="",(F7*(C7/100)*(M7+O7))/1000,(F7*(C7/100)*(N7+P7)/1000))</f>
        <v>0</v>
      </c>
      <c r="M7" s="73" cm="1">
        <f t="array" ref="M7">ROUND('Investoinnit ennen 2024'!K7*(Parametrit!$B$11/Parametrit!$B$7),_xlfn.IFS('2024'!U7=100,-2,'2024'!U7=10,-1))</f>
        <v>0</v>
      </c>
      <c r="N7" s="73"/>
      <c r="O7" s="71"/>
      <c r="P7" s="71"/>
      <c r="Q7" s="74">
        <v>35</v>
      </c>
      <c r="R7" s="74">
        <v>45</v>
      </c>
      <c r="S7" s="61" t="str">
        <f>IF(AND(B7&gt;0,C7=""),"Ilmoita tuella rahoitettu osuus",IF(C7&gt;100,"Tuella rahoitettu osuus ei voi olla yli 100",IF(AND(B7&gt;0,H7=""),"Pitoaika puuttuu",IF(E7&gt;H7,"Keski-ikä ei voi olla suurempi kuin pitoaika",IF(AND(B7&gt;0,E7=""),"Keski-ikä puuttuu",IF(AND(B7&gt;0,OR(H7&lt;Q7,H7&gt;R7)),"Syötetty pitoaika ei ole pitoaikavälin sisällä","OK"))))))</f>
        <v>OK</v>
      </c>
      <c r="U7" s="16">
        <v>100</v>
      </c>
    </row>
    <row r="8" spans="1:22" ht="15.75" thickBot="1" x14ac:dyDescent="0.3">
      <c r="A8" s="38" t="s">
        <v>7</v>
      </c>
      <c r="B8" s="70">
        <f t="shared" si="0"/>
        <v>0</v>
      </c>
      <c r="C8" s="75"/>
      <c r="D8" s="71">
        <f t="shared" si="1"/>
        <v>0</v>
      </c>
      <c r="E8" s="71">
        <f>Parametrit!$B$4-2027</f>
        <v>-3</v>
      </c>
      <c r="F8" s="75"/>
      <c r="G8" s="75"/>
      <c r="H8" s="150" t="str">
        <f>IF('Investoinnit ennen 2024'!G8&gt;0,'Investoinnit ennen 2024'!G8,"")</f>
        <v/>
      </c>
      <c r="I8" s="72">
        <f>IF(N8="",(D8*(M8+O8))/1000,(D8*(N8+P8))/1000)</f>
        <v>0</v>
      </c>
      <c r="J8" s="71">
        <f t="shared" si="2"/>
        <v>0</v>
      </c>
      <c r="K8" s="71">
        <f t="shared" si="3"/>
        <v>0</v>
      </c>
      <c r="L8" s="49">
        <f>IF(N8="",(F8*(C8/100)*(M8+O8))/1000,(F8*(C8/100)*(N8+P8)/1000))</f>
        <v>0</v>
      </c>
      <c r="M8" s="73" cm="1">
        <f t="array" ref="M8">ROUND('Investoinnit ennen 2024'!K8*(Parametrit!$B$11/Parametrit!$B$7),_xlfn.IFS('2024'!U8=100,-2,'2024'!U8=10,-1))</f>
        <v>0</v>
      </c>
      <c r="N8" s="73"/>
      <c r="O8" s="71"/>
      <c r="P8" s="71"/>
      <c r="Q8" s="74">
        <v>35</v>
      </c>
      <c r="R8" s="74">
        <v>45</v>
      </c>
      <c r="S8" s="61" t="str">
        <f>IF(AND(B8&gt;0,C8=""),"Ilmoita tuella rahoitettu osuus",IF(C8&gt;100,"Tuella rahoitettu osuus ei voi olla yli 100",IF(AND(B8&gt;0,H8=""),"Pitoaika puuttuu",IF(E8&gt;H8,"Keski-ikä ei voi olla suurempi kuin pitoaika",IF(AND(B8&gt;0,E8=""),"Keski-ikä puuttuu",IF(AND(B8&gt;0,OR(H8&lt;Q8,H8&gt;R8)),"Syötetty pitoaika ei ole pitoaikavälin sisällä","OK"))))))</f>
        <v>OK</v>
      </c>
      <c r="U8" s="16">
        <v>100</v>
      </c>
    </row>
    <row r="9" spans="1:22" ht="15.75" thickBot="1" x14ac:dyDescent="0.3">
      <c r="A9" s="38" t="s">
        <v>8</v>
      </c>
      <c r="B9" s="70">
        <f t="shared" si="0"/>
        <v>0</v>
      </c>
      <c r="C9" s="75"/>
      <c r="D9" s="71">
        <f t="shared" si="1"/>
        <v>0</v>
      </c>
      <c r="E9" s="71">
        <f>Parametrit!$B$4-2027</f>
        <v>-3</v>
      </c>
      <c r="F9" s="75"/>
      <c r="G9" s="75"/>
      <c r="H9" s="150" t="str">
        <f>IF('Investoinnit ennen 2024'!G9&gt;0,'Investoinnit ennen 2024'!G9,"")</f>
        <v/>
      </c>
      <c r="I9" s="72">
        <f>IF(N9="",(D9*(M9+O9))/1000,(D9*(N9+P9))/1000)</f>
        <v>0</v>
      </c>
      <c r="J9" s="71">
        <f t="shared" si="2"/>
        <v>0</v>
      </c>
      <c r="K9" s="71">
        <f t="shared" si="3"/>
        <v>0</v>
      </c>
      <c r="L9" s="49">
        <f>IF(N9="",(F9*(C9/100)*(M9+O9))/1000,(F9*(C9/100)*(N9+P9)/1000))</f>
        <v>0</v>
      </c>
      <c r="M9" s="73" cm="1">
        <f t="array" ref="M9">ROUND('Investoinnit ennen 2024'!K9*(Parametrit!$B$11/Parametrit!$B$7),_xlfn.IFS('2024'!U9=100,-2,'2024'!U9=10,-1))</f>
        <v>0</v>
      </c>
      <c r="N9" s="73"/>
      <c r="O9" s="71"/>
      <c r="P9" s="71"/>
      <c r="Q9" s="74">
        <v>35</v>
      </c>
      <c r="R9" s="74">
        <v>45</v>
      </c>
      <c r="S9" s="61" t="str">
        <f>IF(AND(B9&gt;0,C9=""),"Ilmoita tuella rahoitettu osuus",IF(C9&gt;100,"Tuella rahoitettu osuus ei voi olla yli 100",IF(AND(B9&gt;0,H9=""),"Pitoaika puuttuu",IF(E9&gt;H9,"Keski-ikä ei voi olla suurempi kuin pitoaika",IF(AND(B9&gt;0,E9=""),"Keski-ikä puuttuu",IF(AND(B9&gt;0,OR(H9&lt;Q9,H9&gt;R9)),"Syötetty pitoaika ei ole pitoaikavälin sisällä","OK"))))))</f>
        <v>OK</v>
      </c>
      <c r="U9" s="16">
        <v>100</v>
      </c>
    </row>
    <row r="10" spans="1:22" ht="15.75" thickBot="1" x14ac:dyDescent="0.3">
      <c r="A10" s="76" t="s">
        <v>9</v>
      </c>
      <c r="B10" s="68"/>
      <c r="C10" s="114"/>
      <c r="D10" s="69"/>
      <c r="E10" s="69"/>
      <c r="F10" s="114"/>
      <c r="G10" s="114"/>
      <c r="H10" s="151"/>
      <c r="M10" s="25"/>
      <c r="N10" s="25"/>
      <c r="O10" s="66"/>
      <c r="P10" s="66"/>
      <c r="Q10" s="25"/>
      <c r="R10" s="25"/>
      <c r="S10" s="16"/>
    </row>
    <row r="11" spans="1:22" ht="15.75" thickBot="1" x14ac:dyDescent="0.3">
      <c r="A11" s="38" t="s">
        <v>10</v>
      </c>
      <c r="B11" s="70">
        <f>F11-G11</f>
        <v>0</v>
      </c>
      <c r="C11" s="75"/>
      <c r="D11" s="71">
        <f>B11*C11/100</f>
        <v>0</v>
      </c>
      <c r="E11" s="71">
        <f>Parametrit!$B$4-2027</f>
        <v>-3</v>
      </c>
      <c r="F11" s="75"/>
      <c r="G11" s="75"/>
      <c r="H11" s="150" t="str">
        <f>IF('Investoinnit ennen 2024'!G11&gt;0,'Investoinnit ennen 2024'!G11,"")</f>
        <v/>
      </c>
      <c r="I11" s="72">
        <f>IF(N11="",(D11*(M11+O11))/1000,(D11*(N11+P11))/1000)</f>
        <v>0</v>
      </c>
      <c r="J11" s="71">
        <f>IF(D11=0,0,I11*(1-E11/H11))</f>
        <v>0</v>
      </c>
      <c r="K11" s="71">
        <f>IF(I11=0,0,I11/H11)</f>
        <v>0</v>
      </c>
      <c r="L11" s="49">
        <f>IF(N11="",(F11*(C11/100)*(M11+O11))/1000,(F11*(C11/100)*(N11+P11)/1000))</f>
        <v>0</v>
      </c>
      <c r="M11" s="73" cm="1">
        <f t="array" ref="M11">ROUND('Investoinnit ennen 2024'!K11*(Parametrit!$B$11/Parametrit!$B$7),_xlfn.IFS('2024'!U11=100,-2,'2024'!U11=10,-1))</f>
        <v>0</v>
      </c>
      <c r="N11" s="73"/>
      <c r="O11" s="71"/>
      <c r="P11" s="71"/>
      <c r="Q11" s="77">
        <v>30</v>
      </c>
      <c r="R11" s="77">
        <v>45</v>
      </c>
      <c r="S11" s="61" t="str">
        <f>IF(AND(B11&gt;0,C11=""),"Ilmoita tuella rahoitettu osuus",IF(C11&gt;100,"Tuella rahoitettu osuus ei voi olla yli 100",IF(AND(B11&gt;0,H11=""),"Pitoaika puuttuu",IF(E11&gt;H11,"Keski-ikä ei voi olla suurempi kuin pitoaika",IF(AND(B11&gt;0,E11=""),"Keski-ikä puuttuu",IF(AND(B11&gt;0,OR(H11&lt;Q11,H11&gt;R11)),"Syötetty pitoaika ei ole pitoaikavälin sisällä","OK"))))))</f>
        <v>OK</v>
      </c>
      <c r="U11" s="16">
        <v>10</v>
      </c>
    </row>
    <row r="12" spans="1:22" ht="15.75" thickBot="1" x14ac:dyDescent="0.3">
      <c r="A12" s="76" t="s">
        <v>11</v>
      </c>
      <c r="B12" s="68"/>
      <c r="C12" s="114"/>
      <c r="D12" s="69"/>
      <c r="E12" s="69"/>
      <c r="F12" s="114"/>
      <c r="G12" s="114"/>
      <c r="H12" s="151"/>
      <c r="M12" s="25"/>
      <c r="N12" s="25"/>
      <c r="O12" s="66"/>
      <c r="P12" s="66"/>
      <c r="Q12" s="25"/>
      <c r="R12" s="25"/>
      <c r="S12" s="16"/>
    </row>
    <row r="13" spans="1:22" ht="15.75" thickBot="1" x14ac:dyDescent="0.3">
      <c r="A13" s="38" t="s">
        <v>12</v>
      </c>
      <c r="B13" s="70">
        <f t="shared" ref="B13:B26" si="4">F13-G13</f>
        <v>0</v>
      </c>
      <c r="C13" s="75"/>
      <c r="D13" s="71">
        <f t="shared" ref="D13:D26" si="5">B13*C13/100</f>
        <v>0</v>
      </c>
      <c r="E13" s="71">
        <f>Parametrit!$B$4-2027</f>
        <v>-3</v>
      </c>
      <c r="F13" s="75"/>
      <c r="G13" s="75"/>
      <c r="H13" s="150" t="str">
        <f>IF('Investoinnit ennen 2024'!G13&gt;0,'Investoinnit ennen 2024'!G13,"")</f>
        <v/>
      </c>
      <c r="I13" s="72">
        <f t="shared" ref="I13:I26" si="6">IF(N13="",(D13*(M13+O13))/1000,(D13*(N13+P13))/1000)</f>
        <v>0</v>
      </c>
      <c r="J13" s="71">
        <f t="shared" ref="J13:J26" si="7">IF(D13=0,0,I13*(1-E13/H13))</f>
        <v>0</v>
      </c>
      <c r="K13" s="71">
        <f t="shared" ref="K13:K26" si="8">IF(I13=0,0,I13/H13)</f>
        <v>0</v>
      </c>
      <c r="L13" s="49">
        <f t="shared" ref="L13:L26" si="9">IF(N13="",(F13*(C13/100)*(M13+O13))/1000,(F13*(C13/100)*(N13+P13)/1000))</f>
        <v>0</v>
      </c>
      <c r="M13" s="73" cm="1">
        <f t="array" ref="M13">ROUND('Investoinnit ennen 2024'!K13*(Parametrit!$B$11/Parametrit!$B$7),_xlfn.IFS('2024'!U13=100,-2,'2024'!U13=10,-1))</f>
        <v>0</v>
      </c>
      <c r="N13" s="73"/>
      <c r="O13" s="71"/>
      <c r="P13" s="71"/>
      <c r="Q13" s="77">
        <v>40</v>
      </c>
      <c r="R13" s="77">
        <v>50</v>
      </c>
      <c r="S13" s="61" t="str">
        <f t="shared" ref="S13:S26" si="10">IF(AND(B13&gt;0,C13=""),"Ilmoita tuella rahoitettu osuus",IF(C13&gt;100,"Tuella rahoitettu osuus ei voi olla yli 100",IF(AND(B13&gt;0,H13=""),"Pitoaika puuttuu",IF(E13&gt;H13,"Keski-ikä ei voi olla suurempi kuin pitoaika",IF(AND(B13&gt;0,E13=""),"Keski-ikä puuttuu",IF(AND(B13&gt;0,OR(H13&lt;Q13,H13&gt;R13)),"Syötetty pitoaika ei ole pitoaikavälin sisällä","OK"))))))</f>
        <v>OK</v>
      </c>
      <c r="U13" s="16">
        <v>100</v>
      </c>
    </row>
    <row r="14" spans="1:22" ht="15.75" thickBot="1" x14ac:dyDescent="0.3">
      <c r="A14" s="38" t="s">
        <v>13</v>
      </c>
      <c r="B14" s="70">
        <f t="shared" si="4"/>
        <v>0</v>
      </c>
      <c r="C14" s="75"/>
      <c r="D14" s="71">
        <f t="shared" si="5"/>
        <v>0</v>
      </c>
      <c r="E14" s="71">
        <f>Parametrit!$B$4-2027</f>
        <v>-3</v>
      </c>
      <c r="F14" s="75"/>
      <c r="G14" s="75"/>
      <c r="H14" s="150" t="str">
        <f>IF('Investoinnit ennen 2024'!G14&gt;0,'Investoinnit ennen 2024'!G14,"")</f>
        <v/>
      </c>
      <c r="I14" s="72">
        <f t="shared" si="6"/>
        <v>0</v>
      </c>
      <c r="J14" s="71">
        <f t="shared" si="7"/>
        <v>0</v>
      </c>
      <c r="K14" s="71">
        <f t="shared" si="8"/>
        <v>0</v>
      </c>
      <c r="L14" s="49">
        <f t="shared" si="9"/>
        <v>0</v>
      </c>
      <c r="M14" s="73" cm="1">
        <f t="array" ref="M14">ROUND('Investoinnit ennen 2024'!K14*(Parametrit!$B$11/Parametrit!$B$7),_xlfn.IFS('2024'!U14=100,-2,'2024'!U14=10,-1))</f>
        <v>0</v>
      </c>
      <c r="N14" s="73"/>
      <c r="O14" s="71"/>
      <c r="P14" s="71"/>
      <c r="Q14" s="77">
        <v>40</v>
      </c>
      <c r="R14" s="77">
        <v>50</v>
      </c>
      <c r="S14" s="61" t="str">
        <f t="shared" si="10"/>
        <v>OK</v>
      </c>
      <c r="U14" s="16">
        <v>100</v>
      </c>
    </row>
    <row r="15" spans="1:22" ht="15.75" thickBot="1" x14ac:dyDescent="0.3">
      <c r="A15" s="38" t="s">
        <v>14</v>
      </c>
      <c r="B15" s="70">
        <f t="shared" si="4"/>
        <v>0</v>
      </c>
      <c r="C15" s="75"/>
      <c r="D15" s="71">
        <f t="shared" si="5"/>
        <v>0</v>
      </c>
      <c r="E15" s="71">
        <f>Parametrit!$B$4-2027</f>
        <v>-3</v>
      </c>
      <c r="F15" s="75"/>
      <c r="G15" s="75"/>
      <c r="H15" s="150" t="str">
        <f>IF('Investoinnit ennen 2024'!G15&gt;0,'Investoinnit ennen 2024'!G15,"")</f>
        <v/>
      </c>
      <c r="I15" s="72">
        <f t="shared" si="6"/>
        <v>0</v>
      </c>
      <c r="J15" s="71">
        <f t="shared" si="7"/>
        <v>0</v>
      </c>
      <c r="K15" s="71">
        <f t="shared" si="8"/>
        <v>0</v>
      </c>
      <c r="L15" s="49">
        <f t="shared" si="9"/>
        <v>0</v>
      </c>
      <c r="M15" s="73" cm="1">
        <f t="array" ref="M15">ROUND('Investoinnit ennen 2024'!K15*(Parametrit!$B$11/Parametrit!$B$7),_xlfn.IFS('2024'!U15=100,-2,'2024'!U15=10,-1))</f>
        <v>0</v>
      </c>
      <c r="N15" s="73"/>
      <c r="O15" s="71"/>
      <c r="P15" s="71"/>
      <c r="Q15" s="77">
        <v>40</v>
      </c>
      <c r="R15" s="77">
        <v>50</v>
      </c>
      <c r="S15" s="61" t="str">
        <f t="shared" si="10"/>
        <v>OK</v>
      </c>
      <c r="U15" s="16">
        <v>100</v>
      </c>
    </row>
    <row r="16" spans="1:22" ht="15.75" thickBot="1" x14ac:dyDescent="0.3">
      <c r="A16" s="38" t="s">
        <v>15</v>
      </c>
      <c r="B16" s="70">
        <f t="shared" si="4"/>
        <v>0</v>
      </c>
      <c r="C16" s="75"/>
      <c r="D16" s="71">
        <f t="shared" si="5"/>
        <v>0</v>
      </c>
      <c r="E16" s="71">
        <f>Parametrit!$B$4-2027</f>
        <v>-3</v>
      </c>
      <c r="F16" s="75"/>
      <c r="G16" s="75"/>
      <c r="H16" s="150" t="str">
        <f>IF('Investoinnit ennen 2024'!G16&gt;0,'Investoinnit ennen 2024'!G16,"")</f>
        <v/>
      </c>
      <c r="I16" s="72">
        <f t="shared" si="6"/>
        <v>0</v>
      </c>
      <c r="J16" s="71">
        <f t="shared" si="7"/>
        <v>0</v>
      </c>
      <c r="K16" s="71">
        <f t="shared" si="8"/>
        <v>0</v>
      </c>
      <c r="L16" s="49">
        <f t="shared" si="9"/>
        <v>0</v>
      </c>
      <c r="M16" s="73" cm="1">
        <f t="array" ref="M16">ROUND('Investoinnit ennen 2024'!K16*(Parametrit!$B$11/Parametrit!$B$7),_xlfn.IFS('2024'!U16=100,-2,'2024'!U16=10,-1))</f>
        <v>0</v>
      </c>
      <c r="N16" s="73"/>
      <c r="O16" s="71"/>
      <c r="P16" s="71"/>
      <c r="Q16" s="77">
        <v>40</v>
      </c>
      <c r="R16" s="77">
        <v>50</v>
      </c>
      <c r="S16" s="61" t="str">
        <f t="shared" si="10"/>
        <v>OK</v>
      </c>
      <c r="U16" s="16">
        <v>100</v>
      </c>
    </row>
    <row r="17" spans="1:21" ht="15.75" thickBot="1" x14ac:dyDescent="0.3">
      <c r="A17" s="38" t="s">
        <v>16</v>
      </c>
      <c r="B17" s="70">
        <f t="shared" si="4"/>
        <v>0</v>
      </c>
      <c r="C17" s="75"/>
      <c r="D17" s="71">
        <f t="shared" si="5"/>
        <v>0</v>
      </c>
      <c r="E17" s="71">
        <f>Parametrit!$B$4-2027</f>
        <v>-3</v>
      </c>
      <c r="F17" s="75"/>
      <c r="G17" s="75"/>
      <c r="H17" s="150" t="str">
        <f>IF('Investoinnit ennen 2024'!G17&gt;0,'Investoinnit ennen 2024'!G17,"")</f>
        <v/>
      </c>
      <c r="I17" s="72">
        <f t="shared" si="6"/>
        <v>0</v>
      </c>
      <c r="J17" s="71">
        <f t="shared" si="7"/>
        <v>0</v>
      </c>
      <c r="K17" s="71">
        <f t="shared" si="8"/>
        <v>0</v>
      </c>
      <c r="L17" s="49">
        <f t="shared" si="9"/>
        <v>0</v>
      </c>
      <c r="M17" s="73" cm="1">
        <f t="array" ref="M17">ROUND('Investoinnit ennen 2024'!K17*(Parametrit!$B$11/Parametrit!$B$7),_xlfn.IFS('2024'!U17=100,-2,'2024'!U17=10,-1))</f>
        <v>0</v>
      </c>
      <c r="N17" s="73"/>
      <c r="O17" s="71"/>
      <c r="P17" s="71"/>
      <c r="Q17" s="77">
        <v>40</v>
      </c>
      <c r="R17" s="77">
        <v>50</v>
      </c>
      <c r="S17" s="61" t="str">
        <f t="shared" si="10"/>
        <v>OK</v>
      </c>
      <c r="U17" s="16">
        <v>100</v>
      </c>
    </row>
    <row r="18" spans="1:21" ht="15.75" thickBot="1" x14ac:dyDescent="0.3">
      <c r="A18" s="38" t="s">
        <v>17</v>
      </c>
      <c r="B18" s="70">
        <f t="shared" si="4"/>
        <v>0</v>
      </c>
      <c r="C18" s="75"/>
      <c r="D18" s="71">
        <f t="shared" si="5"/>
        <v>0</v>
      </c>
      <c r="E18" s="71">
        <f>Parametrit!$B$4-2027</f>
        <v>-3</v>
      </c>
      <c r="F18" s="75"/>
      <c r="G18" s="75"/>
      <c r="H18" s="150" t="str">
        <f>IF('Investoinnit ennen 2024'!G18&gt;0,'Investoinnit ennen 2024'!G18,"")</f>
        <v/>
      </c>
      <c r="I18" s="72">
        <f t="shared" si="6"/>
        <v>0</v>
      </c>
      <c r="J18" s="71">
        <f t="shared" si="7"/>
        <v>0</v>
      </c>
      <c r="K18" s="71">
        <f t="shared" si="8"/>
        <v>0</v>
      </c>
      <c r="L18" s="49">
        <f t="shared" si="9"/>
        <v>0</v>
      </c>
      <c r="M18" s="73" cm="1">
        <f t="array" ref="M18">ROUND('Investoinnit ennen 2024'!K18*(Parametrit!$B$11/Parametrit!$B$7),_xlfn.IFS('2024'!U18=100,-2,'2024'!U18=10,-1))</f>
        <v>0</v>
      </c>
      <c r="N18" s="73"/>
      <c r="O18" s="71"/>
      <c r="P18" s="71"/>
      <c r="Q18" s="77">
        <v>40</v>
      </c>
      <c r="R18" s="77">
        <v>50</v>
      </c>
      <c r="S18" s="61" t="str">
        <f t="shared" si="10"/>
        <v>OK</v>
      </c>
      <c r="U18" s="16">
        <v>100</v>
      </c>
    </row>
    <row r="19" spans="1:21" ht="15.75" thickBot="1" x14ac:dyDescent="0.3">
      <c r="A19" s="38" t="s">
        <v>18</v>
      </c>
      <c r="B19" s="70">
        <f t="shared" si="4"/>
        <v>0</v>
      </c>
      <c r="C19" s="75"/>
      <c r="D19" s="71">
        <f t="shared" si="5"/>
        <v>0</v>
      </c>
      <c r="E19" s="71">
        <f>Parametrit!$B$4-2027</f>
        <v>-3</v>
      </c>
      <c r="F19" s="75"/>
      <c r="G19" s="75"/>
      <c r="H19" s="150" t="str">
        <f>IF('Investoinnit ennen 2024'!G19&gt;0,'Investoinnit ennen 2024'!G19,"")</f>
        <v/>
      </c>
      <c r="I19" s="72">
        <f t="shared" si="6"/>
        <v>0</v>
      </c>
      <c r="J19" s="71">
        <f t="shared" si="7"/>
        <v>0</v>
      </c>
      <c r="K19" s="71">
        <f t="shared" si="8"/>
        <v>0</v>
      </c>
      <c r="L19" s="49">
        <f t="shared" si="9"/>
        <v>0</v>
      </c>
      <c r="M19" s="73" cm="1">
        <f t="array" ref="M19">ROUND('Investoinnit ennen 2024'!K19*(Parametrit!$B$11/Parametrit!$B$7),_xlfn.IFS('2024'!U19=100,-2,'2024'!U19=10,-1))</f>
        <v>0</v>
      </c>
      <c r="N19" s="73"/>
      <c r="O19" s="71"/>
      <c r="P19" s="71"/>
      <c r="Q19" s="77">
        <v>40</v>
      </c>
      <c r="R19" s="77">
        <v>50</v>
      </c>
      <c r="S19" s="61" t="str">
        <f t="shared" si="10"/>
        <v>OK</v>
      </c>
      <c r="U19" s="16">
        <v>100</v>
      </c>
    </row>
    <row r="20" spans="1:21" ht="15.75" thickBot="1" x14ac:dyDescent="0.3">
      <c r="A20" s="38" t="s">
        <v>19</v>
      </c>
      <c r="B20" s="70">
        <f t="shared" si="4"/>
        <v>0</v>
      </c>
      <c r="C20" s="75"/>
      <c r="D20" s="71">
        <f t="shared" si="5"/>
        <v>0</v>
      </c>
      <c r="E20" s="71">
        <f>Parametrit!$B$4-2027</f>
        <v>-3</v>
      </c>
      <c r="F20" s="75"/>
      <c r="G20" s="75"/>
      <c r="H20" s="150" t="str">
        <f>IF('Investoinnit ennen 2024'!G20&gt;0,'Investoinnit ennen 2024'!G20,"")</f>
        <v/>
      </c>
      <c r="I20" s="72">
        <f t="shared" si="6"/>
        <v>0</v>
      </c>
      <c r="J20" s="71">
        <f t="shared" si="7"/>
        <v>0</v>
      </c>
      <c r="K20" s="71">
        <f t="shared" si="8"/>
        <v>0</v>
      </c>
      <c r="L20" s="49">
        <f t="shared" si="9"/>
        <v>0</v>
      </c>
      <c r="M20" s="73" cm="1">
        <f t="array" ref="M20">ROUND('Investoinnit ennen 2024'!K20*(Parametrit!$B$11/Parametrit!$B$7),_xlfn.IFS('2024'!U20=100,-2,'2024'!U20=10,-1))</f>
        <v>0</v>
      </c>
      <c r="N20" s="73"/>
      <c r="O20" s="71"/>
      <c r="P20" s="71"/>
      <c r="Q20" s="77">
        <v>40</v>
      </c>
      <c r="R20" s="77">
        <v>50</v>
      </c>
      <c r="S20" s="61" t="str">
        <f t="shared" si="10"/>
        <v>OK</v>
      </c>
      <c r="U20" s="16">
        <v>100</v>
      </c>
    </row>
    <row r="21" spans="1:21" ht="15.75" thickBot="1" x14ac:dyDescent="0.3">
      <c r="A21" s="38" t="s">
        <v>20</v>
      </c>
      <c r="B21" s="70">
        <f t="shared" si="4"/>
        <v>0</v>
      </c>
      <c r="C21" s="75"/>
      <c r="D21" s="71">
        <f t="shared" si="5"/>
        <v>0</v>
      </c>
      <c r="E21" s="71">
        <f>Parametrit!$B$4-2027</f>
        <v>-3</v>
      </c>
      <c r="F21" s="75"/>
      <c r="G21" s="75"/>
      <c r="H21" s="150" t="str">
        <f>IF('Investoinnit ennen 2024'!G21&gt;0,'Investoinnit ennen 2024'!G21,"")</f>
        <v/>
      </c>
      <c r="I21" s="72">
        <f t="shared" si="6"/>
        <v>0</v>
      </c>
      <c r="J21" s="71">
        <f t="shared" si="7"/>
        <v>0</v>
      </c>
      <c r="K21" s="71">
        <f t="shared" si="8"/>
        <v>0</v>
      </c>
      <c r="L21" s="49">
        <f t="shared" si="9"/>
        <v>0</v>
      </c>
      <c r="M21" s="73" cm="1">
        <f t="array" ref="M21">ROUND('Investoinnit ennen 2024'!K21*(Parametrit!$B$11/Parametrit!$B$7),_xlfn.IFS('2024'!U21=100,-2,'2024'!U21=10,-1))</f>
        <v>0</v>
      </c>
      <c r="N21" s="73"/>
      <c r="O21" s="71"/>
      <c r="P21" s="71"/>
      <c r="Q21" s="77">
        <v>40</v>
      </c>
      <c r="R21" s="77">
        <v>50</v>
      </c>
      <c r="S21" s="61" t="str">
        <f t="shared" si="10"/>
        <v>OK</v>
      </c>
      <c r="U21" s="16">
        <v>100</v>
      </c>
    </row>
    <row r="22" spans="1:21" ht="15.75" thickBot="1" x14ac:dyDescent="0.3">
      <c r="A22" s="38" t="s">
        <v>21</v>
      </c>
      <c r="B22" s="70">
        <f t="shared" si="4"/>
        <v>0</v>
      </c>
      <c r="C22" s="75"/>
      <c r="D22" s="71">
        <f t="shared" si="5"/>
        <v>0</v>
      </c>
      <c r="E22" s="71">
        <f>Parametrit!$B$4-2027</f>
        <v>-3</v>
      </c>
      <c r="F22" s="75"/>
      <c r="G22" s="75"/>
      <c r="H22" s="150" t="str">
        <f>IF('Investoinnit ennen 2024'!G22&gt;0,'Investoinnit ennen 2024'!G22,"")</f>
        <v/>
      </c>
      <c r="I22" s="72">
        <f t="shared" si="6"/>
        <v>0</v>
      </c>
      <c r="J22" s="71">
        <f t="shared" si="7"/>
        <v>0</v>
      </c>
      <c r="K22" s="71">
        <f t="shared" si="8"/>
        <v>0</v>
      </c>
      <c r="L22" s="49">
        <f t="shared" si="9"/>
        <v>0</v>
      </c>
      <c r="M22" s="73" cm="1">
        <f t="array" ref="M22">ROUND('Investoinnit ennen 2024'!K22*(Parametrit!$B$11/Parametrit!$B$7),_xlfn.IFS('2024'!U22=100,-2,'2024'!U22=10,-1))</f>
        <v>0</v>
      </c>
      <c r="N22" s="73"/>
      <c r="O22" s="71"/>
      <c r="P22" s="71"/>
      <c r="Q22" s="77">
        <v>40</v>
      </c>
      <c r="R22" s="77">
        <v>50</v>
      </c>
      <c r="S22" s="61" t="str">
        <f t="shared" si="10"/>
        <v>OK</v>
      </c>
      <c r="U22" s="16">
        <v>100</v>
      </c>
    </row>
    <row r="23" spans="1:21" ht="15.75" thickBot="1" x14ac:dyDescent="0.3">
      <c r="A23" s="38" t="s">
        <v>22</v>
      </c>
      <c r="B23" s="70">
        <f t="shared" si="4"/>
        <v>0</v>
      </c>
      <c r="C23" s="75"/>
      <c r="D23" s="71">
        <f t="shared" si="5"/>
        <v>0</v>
      </c>
      <c r="E23" s="71">
        <f>Parametrit!$B$4-2027</f>
        <v>-3</v>
      </c>
      <c r="F23" s="75"/>
      <c r="G23" s="75"/>
      <c r="H23" s="150" t="str">
        <f>IF('Investoinnit ennen 2024'!G23&gt;0,'Investoinnit ennen 2024'!G23,"")</f>
        <v/>
      </c>
      <c r="I23" s="72">
        <f t="shared" si="6"/>
        <v>0</v>
      </c>
      <c r="J23" s="71">
        <f t="shared" si="7"/>
        <v>0</v>
      </c>
      <c r="K23" s="71">
        <f t="shared" si="8"/>
        <v>0</v>
      </c>
      <c r="L23" s="49">
        <f t="shared" si="9"/>
        <v>0</v>
      </c>
      <c r="M23" s="73" cm="1">
        <f t="array" ref="M23">ROUND('Investoinnit ennen 2024'!K23*(Parametrit!$B$11/Parametrit!$B$7),_xlfn.IFS('2024'!U23=100,-2,'2024'!U23=10,-1))</f>
        <v>0</v>
      </c>
      <c r="N23" s="73"/>
      <c r="O23" s="71"/>
      <c r="P23" s="71"/>
      <c r="Q23" s="77">
        <v>40</v>
      </c>
      <c r="R23" s="77">
        <v>50</v>
      </c>
      <c r="S23" s="61" t="str">
        <f t="shared" si="10"/>
        <v>OK</v>
      </c>
      <c r="U23" s="16">
        <v>100</v>
      </c>
    </row>
    <row r="24" spans="1:21" ht="15.75" thickBot="1" x14ac:dyDescent="0.3">
      <c r="A24" s="38" t="s">
        <v>23</v>
      </c>
      <c r="B24" s="70">
        <f t="shared" si="4"/>
        <v>0</v>
      </c>
      <c r="C24" s="75"/>
      <c r="D24" s="71">
        <f t="shared" si="5"/>
        <v>0</v>
      </c>
      <c r="E24" s="71">
        <f>Parametrit!$B$4-2027</f>
        <v>-3</v>
      </c>
      <c r="F24" s="75"/>
      <c r="G24" s="75"/>
      <c r="H24" s="150" t="str">
        <f>IF('Investoinnit ennen 2024'!G24&gt;0,'Investoinnit ennen 2024'!G24,"")</f>
        <v/>
      </c>
      <c r="I24" s="72">
        <f t="shared" si="6"/>
        <v>0</v>
      </c>
      <c r="J24" s="71">
        <f t="shared" si="7"/>
        <v>0</v>
      </c>
      <c r="K24" s="71">
        <f t="shared" si="8"/>
        <v>0</v>
      </c>
      <c r="L24" s="49">
        <f t="shared" si="9"/>
        <v>0</v>
      </c>
      <c r="M24" s="73" cm="1">
        <f t="array" ref="M24">ROUND('Investoinnit ennen 2024'!K24*(Parametrit!$B$11/Parametrit!$B$7),_xlfn.IFS('2024'!U24=100,-2,'2024'!U24=10,-1))</f>
        <v>0</v>
      </c>
      <c r="N24" s="73"/>
      <c r="O24" s="71"/>
      <c r="P24" s="71"/>
      <c r="Q24" s="77">
        <v>40</v>
      </c>
      <c r="R24" s="77">
        <v>50</v>
      </c>
      <c r="S24" s="61" t="str">
        <f t="shared" si="10"/>
        <v>OK</v>
      </c>
      <c r="U24" s="16">
        <v>100</v>
      </c>
    </row>
    <row r="25" spans="1:21" ht="15.75" thickBot="1" x14ac:dyDescent="0.3">
      <c r="A25" s="38" t="s">
        <v>24</v>
      </c>
      <c r="B25" s="70">
        <f t="shared" si="4"/>
        <v>0</v>
      </c>
      <c r="C25" s="75"/>
      <c r="D25" s="71">
        <f t="shared" si="5"/>
        <v>0</v>
      </c>
      <c r="E25" s="71">
        <f>Parametrit!$B$4-2027</f>
        <v>-3</v>
      </c>
      <c r="F25" s="75"/>
      <c r="G25" s="75"/>
      <c r="H25" s="150" t="str">
        <f>IF('Investoinnit ennen 2024'!G25&gt;0,'Investoinnit ennen 2024'!G25,"")</f>
        <v/>
      </c>
      <c r="I25" s="72">
        <f t="shared" si="6"/>
        <v>0</v>
      </c>
      <c r="J25" s="71">
        <f t="shared" si="7"/>
        <v>0</v>
      </c>
      <c r="K25" s="71">
        <f t="shared" si="8"/>
        <v>0</v>
      </c>
      <c r="L25" s="49">
        <f t="shared" si="9"/>
        <v>0</v>
      </c>
      <c r="M25" s="73" cm="1">
        <f t="array" ref="M25">ROUND('Investoinnit ennen 2024'!K25*(Parametrit!$B$11/Parametrit!$B$7),_xlfn.IFS('2024'!U25=100,-2,'2024'!U25=10,-1))</f>
        <v>0</v>
      </c>
      <c r="N25" s="73"/>
      <c r="O25" s="71"/>
      <c r="P25" s="71"/>
      <c r="Q25" s="77">
        <v>40</v>
      </c>
      <c r="R25" s="77">
        <v>50</v>
      </c>
      <c r="S25" s="61" t="str">
        <f t="shared" si="10"/>
        <v>OK</v>
      </c>
      <c r="U25" s="16">
        <v>100</v>
      </c>
    </row>
    <row r="26" spans="1:21" ht="15.75" thickBot="1" x14ac:dyDescent="0.3">
      <c r="A26" s="38" t="s">
        <v>25</v>
      </c>
      <c r="B26" s="70">
        <f t="shared" si="4"/>
        <v>0</v>
      </c>
      <c r="C26" s="75"/>
      <c r="D26" s="71">
        <f t="shared" si="5"/>
        <v>0</v>
      </c>
      <c r="E26" s="71">
        <f>Parametrit!$B$4-2027</f>
        <v>-3</v>
      </c>
      <c r="F26" s="75"/>
      <c r="G26" s="75"/>
      <c r="H26" s="150" t="str">
        <f>IF('Investoinnit ennen 2024'!G26&gt;0,'Investoinnit ennen 2024'!G26,"")</f>
        <v/>
      </c>
      <c r="I26" s="72">
        <f t="shared" si="6"/>
        <v>0</v>
      </c>
      <c r="J26" s="71">
        <f t="shared" si="7"/>
        <v>0</v>
      </c>
      <c r="K26" s="71">
        <f t="shared" si="8"/>
        <v>0</v>
      </c>
      <c r="L26" s="49">
        <f t="shared" si="9"/>
        <v>0</v>
      </c>
      <c r="M26" s="73" cm="1">
        <f t="array" ref="M26">ROUND('Investoinnit ennen 2024'!K26*(Parametrit!$B$11/Parametrit!$B$7),_xlfn.IFS('2024'!U26=100,-2,'2024'!U26=10,-1))</f>
        <v>0</v>
      </c>
      <c r="N26" s="73"/>
      <c r="O26" s="71"/>
      <c r="P26" s="71"/>
      <c r="Q26" s="77">
        <v>40</v>
      </c>
      <c r="R26" s="77">
        <v>50</v>
      </c>
      <c r="S26" s="61" t="str">
        <f t="shared" si="10"/>
        <v>OK</v>
      </c>
      <c r="U26" s="16">
        <v>100</v>
      </c>
    </row>
    <row r="27" spans="1:21" ht="15.75" thickBot="1" x14ac:dyDescent="0.3">
      <c r="A27" s="76" t="s">
        <v>26</v>
      </c>
      <c r="B27" s="68"/>
      <c r="C27" s="114"/>
      <c r="D27" s="69"/>
      <c r="E27" s="69"/>
      <c r="F27" s="114"/>
      <c r="G27" s="114"/>
      <c r="H27" s="151"/>
      <c r="M27" s="25"/>
      <c r="N27" s="25"/>
      <c r="O27" s="66"/>
      <c r="P27" s="66"/>
      <c r="Q27" s="25"/>
      <c r="R27" s="25"/>
      <c r="S27" s="16"/>
    </row>
    <row r="28" spans="1:21" ht="15.75" thickBot="1" x14ac:dyDescent="0.3">
      <c r="A28" s="38" t="s">
        <v>27</v>
      </c>
      <c r="B28" s="70">
        <f t="shared" ref="B28:B30" si="11">F28-G28</f>
        <v>0</v>
      </c>
      <c r="C28" s="75"/>
      <c r="D28" s="71">
        <f t="shared" ref="D28:D30" si="12">B28*C28/100</f>
        <v>0</v>
      </c>
      <c r="E28" s="71">
        <f>Parametrit!$B$4-2027</f>
        <v>-3</v>
      </c>
      <c r="F28" s="75"/>
      <c r="G28" s="75"/>
      <c r="H28" s="150" t="str">
        <f>IF('Investoinnit ennen 2024'!G28&gt;0,'Investoinnit ennen 2024'!G28,"")</f>
        <v/>
      </c>
      <c r="I28" s="72">
        <f>IF(N28="",(D28*(M28+O28))/1000,(D28*(N28+P28))/1000)</f>
        <v>0</v>
      </c>
      <c r="J28" s="71">
        <f t="shared" ref="J28:J30" si="13">IF(D28=0,0,I28*(1-E28/H28))</f>
        <v>0</v>
      </c>
      <c r="K28" s="71">
        <f t="shared" ref="K28:K30" si="14">IF(I28=0,0,I28/H28)</f>
        <v>0</v>
      </c>
      <c r="L28" s="49">
        <f>IF(N28="",(F28*(C28/100)*(M28+O28))/1000,(F28*(C28/100)*(N28+P28)/1000))</f>
        <v>0</v>
      </c>
      <c r="M28" s="73" cm="1">
        <f t="array" ref="M28">ROUND('Investoinnit ennen 2024'!K28*(Parametrit!$B$11/Parametrit!$B$7),_xlfn.IFS('2024'!U28=100,-2,'2024'!U28=10,-1))</f>
        <v>0</v>
      </c>
      <c r="N28" s="73"/>
      <c r="O28" s="71"/>
      <c r="P28" s="71"/>
      <c r="Q28" s="77">
        <v>35</v>
      </c>
      <c r="R28" s="77">
        <v>45</v>
      </c>
      <c r="S28" s="61" t="str">
        <f>IF(AND(B28&gt;0,C28=""),"Ilmoita tuella rahoitettu osuus",IF(C28&gt;100,"Tuella rahoitettu osuus ei voi olla yli 100",IF(AND(B28&gt;0,H28=""),"Pitoaika puuttuu",IF(E28&gt;H28,"Keski-ikä ei voi olla suurempi kuin pitoaika",IF(AND(B28&gt;0,E28=""),"Keski-ikä puuttuu",IF(AND(B28&gt;0,OR(H28&lt;Q28,H28&gt;R28)),"Syötetty pitoaika ei ole pitoaikavälin sisällä","OK"))))))</f>
        <v>OK</v>
      </c>
      <c r="U28" s="16">
        <v>100</v>
      </c>
    </row>
    <row r="29" spans="1:21" ht="15.75" thickBot="1" x14ac:dyDescent="0.3">
      <c r="A29" s="38" t="s">
        <v>28</v>
      </c>
      <c r="B29" s="70">
        <f t="shared" si="11"/>
        <v>0</v>
      </c>
      <c r="C29" s="75"/>
      <c r="D29" s="71">
        <f t="shared" si="12"/>
        <v>0</v>
      </c>
      <c r="E29" s="71">
        <f>Parametrit!$B$4-2027</f>
        <v>-3</v>
      </c>
      <c r="F29" s="75"/>
      <c r="G29" s="75"/>
      <c r="H29" s="150" t="str">
        <f>IF('Investoinnit ennen 2024'!G29&gt;0,'Investoinnit ennen 2024'!G29,"")</f>
        <v/>
      </c>
      <c r="I29" s="72">
        <f>IF(N29="",(D29*(M29+O29))/1000,(D29*(N29+P29))/1000)</f>
        <v>0</v>
      </c>
      <c r="J29" s="71">
        <f t="shared" si="13"/>
        <v>0</v>
      </c>
      <c r="K29" s="71">
        <f t="shared" si="14"/>
        <v>0</v>
      </c>
      <c r="L29" s="49">
        <f>IF(N29="",(F29*(C29/100)*(M29+O29))/1000,(F29*(C29/100)*(N29+P29)/1000))</f>
        <v>0</v>
      </c>
      <c r="M29" s="73" cm="1">
        <f t="array" ref="M29">ROUND('Investoinnit ennen 2024'!K29*(Parametrit!$B$11/Parametrit!$B$7),_xlfn.IFS('2024'!U29=100,-2,'2024'!U29=10,-1))</f>
        <v>0</v>
      </c>
      <c r="N29" s="73"/>
      <c r="O29" s="71"/>
      <c r="P29" s="71"/>
      <c r="Q29" s="77">
        <v>35</v>
      </c>
      <c r="R29" s="77">
        <v>45</v>
      </c>
      <c r="S29" s="61" t="str">
        <f>IF(AND(B29&gt;0,C29=""),"Ilmoita tuella rahoitettu osuus",IF(C29&gt;100,"Tuella rahoitettu osuus ei voi olla yli 100",IF(AND(B29&gt;0,H29=""),"Pitoaika puuttuu",IF(E29&gt;H29,"Keski-ikä ei voi olla suurempi kuin pitoaika",IF(AND(B29&gt;0,E29=""),"Keski-ikä puuttuu",IF(AND(B29&gt;0,OR(H29&lt;Q29,H29&gt;R29)),"Syötetty pitoaika ei ole pitoaikavälin sisällä","OK"))))))</f>
        <v>OK</v>
      </c>
      <c r="U29" s="16">
        <v>100</v>
      </c>
    </row>
    <row r="30" spans="1:21" ht="15.75" thickBot="1" x14ac:dyDescent="0.3">
      <c r="A30" s="38" t="s">
        <v>29</v>
      </c>
      <c r="B30" s="70">
        <f t="shared" si="11"/>
        <v>0</v>
      </c>
      <c r="C30" s="75"/>
      <c r="D30" s="71">
        <f t="shared" si="12"/>
        <v>0</v>
      </c>
      <c r="E30" s="71">
        <f>Parametrit!$B$4-2027</f>
        <v>-3</v>
      </c>
      <c r="F30" s="75"/>
      <c r="G30" s="75"/>
      <c r="H30" s="150" t="str">
        <f>IF('Investoinnit ennen 2024'!G30&gt;0,'Investoinnit ennen 2024'!G30,"")</f>
        <v/>
      </c>
      <c r="I30" s="72">
        <f>IF(N30="",(D30*(M30+O30))/1000,(D30*(N30+P30))/1000)</f>
        <v>0</v>
      </c>
      <c r="J30" s="71">
        <f t="shared" si="13"/>
        <v>0</v>
      </c>
      <c r="K30" s="71">
        <f t="shared" si="14"/>
        <v>0</v>
      </c>
      <c r="L30" s="49">
        <f>IF(N30="",(F30*(C30/100)*(M30+O30))/1000,(F30*(C30/100)*(N30+P30)/1000))</f>
        <v>0</v>
      </c>
      <c r="M30" s="73" cm="1">
        <f t="array" ref="M30">ROUND('Investoinnit ennen 2024'!K30*(Parametrit!$B$11/Parametrit!$B$7),_xlfn.IFS('2024'!U30=100,-2,'2024'!U30=10,-1))</f>
        <v>0</v>
      </c>
      <c r="N30" s="73"/>
      <c r="O30" s="71"/>
      <c r="P30" s="71"/>
      <c r="Q30" s="77">
        <v>35</v>
      </c>
      <c r="R30" s="77">
        <v>45</v>
      </c>
      <c r="S30" s="61" t="str">
        <f>IF(AND(B30&gt;0,C30=""),"Ilmoita tuella rahoitettu osuus",IF(C30&gt;100,"Tuella rahoitettu osuus ei voi olla yli 100",IF(AND(B30&gt;0,H30=""),"Pitoaika puuttuu",IF(E30&gt;H30,"Keski-ikä ei voi olla suurempi kuin pitoaika",IF(AND(B30&gt;0,E30=""),"Keski-ikä puuttuu",IF(AND(B30&gt;0,OR(H30&lt;Q30,H30&gt;R30)),"Syötetty pitoaika ei ole pitoaikavälin sisällä","OK"))))))</f>
        <v>OK</v>
      </c>
      <c r="U30" s="16">
        <v>100</v>
      </c>
    </row>
    <row r="31" spans="1:21" ht="15.75" thickBot="1" x14ac:dyDescent="0.3">
      <c r="A31" s="78" t="s">
        <v>30</v>
      </c>
      <c r="B31" s="68"/>
      <c r="C31" s="114"/>
      <c r="D31" s="69"/>
      <c r="E31" s="69"/>
      <c r="F31" s="114"/>
      <c r="G31" s="114"/>
      <c r="H31" s="151"/>
      <c r="M31" s="25"/>
      <c r="N31" s="25"/>
      <c r="O31" s="66"/>
      <c r="P31" s="66"/>
      <c r="Q31" s="25"/>
      <c r="R31" s="25"/>
      <c r="S31" s="16"/>
    </row>
    <row r="32" spans="1:21" ht="15.75" thickBot="1" x14ac:dyDescent="0.3">
      <c r="A32" s="38" t="s">
        <v>31</v>
      </c>
      <c r="B32" s="70">
        <f t="shared" ref="B32:B38" si="15">F32-G32</f>
        <v>0</v>
      </c>
      <c r="C32" s="75"/>
      <c r="D32" s="71">
        <f t="shared" ref="D32:D38" si="16">B32*C32/100</f>
        <v>0</v>
      </c>
      <c r="E32" s="71">
        <f>Parametrit!$B$4-2027</f>
        <v>-3</v>
      </c>
      <c r="F32" s="75"/>
      <c r="G32" s="75"/>
      <c r="H32" s="150" t="str">
        <f>IF('Investoinnit ennen 2024'!G32&gt;0,'Investoinnit ennen 2024'!G32,"")</f>
        <v/>
      </c>
      <c r="I32" s="72">
        <f t="shared" ref="I32:I38" si="17">IF(N32="",(D32*(M32+O32))/1000,(D32*(N32+P32))/1000)</f>
        <v>0</v>
      </c>
      <c r="J32" s="71">
        <f t="shared" ref="J32:J38" si="18">IF(D32=0,0,I32*(1-E32/H32))</f>
        <v>0</v>
      </c>
      <c r="K32" s="71">
        <f t="shared" ref="K32:K38" si="19">IF(I32=0,0,I32/H32)</f>
        <v>0</v>
      </c>
      <c r="L32" s="49">
        <f t="shared" ref="L32:L38" si="20">IF(N32="",(F32*(C32/100)*(M32+O32))/1000,(F32*(C32/100)*(N32+P32)/1000))</f>
        <v>0</v>
      </c>
      <c r="M32" s="73" cm="1">
        <f t="array" ref="M32">ROUND('Investoinnit ennen 2024'!K32*(Parametrit!$B$11/Parametrit!$B$7),_xlfn.IFS('2024'!U32=100,-2,'2024'!U32=10,-1))</f>
        <v>0</v>
      </c>
      <c r="N32" s="73"/>
      <c r="O32" s="71"/>
      <c r="P32" s="71"/>
      <c r="Q32" s="77">
        <v>25</v>
      </c>
      <c r="R32" s="77">
        <v>35</v>
      </c>
      <c r="S32" s="61" t="str">
        <f t="shared" ref="S32:S38" si="21">IF(AND(B32&gt;0,C32=""),"Ilmoita tuella rahoitettu osuus",IF(C32&gt;100,"Tuella rahoitettu osuus ei voi olla yli 100",IF(AND(B32&gt;0,H32=""),"Pitoaika puuttuu",IF(E32&gt;H32,"Keski-ikä ei voi olla suurempi kuin pitoaika",IF(AND(B32&gt;0,E32=""),"Keski-ikä puuttuu",IF(AND(B32&gt;0,OR(H32&lt;Q32,H32&gt;R32)),"Syötetty pitoaika ei ole pitoaikavälin sisällä","OK"))))))</f>
        <v>OK</v>
      </c>
      <c r="U32" s="16">
        <v>100</v>
      </c>
    </row>
    <row r="33" spans="1:21" ht="15.75" thickBot="1" x14ac:dyDescent="0.3">
      <c r="A33" s="38" t="s">
        <v>32</v>
      </c>
      <c r="B33" s="70">
        <f t="shared" si="15"/>
        <v>0</v>
      </c>
      <c r="C33" s="75"/>
      <c r="D33" s="71">
        <f t="shared" si="16"/>
        <v>0</v>
      </c>
      <c r="E33" s="71">
        <f>Parametrit!$B$4-2027</f>
        <v>-3</v>
      </c>
      <c r="F33" s="75"/>
      <c r="G33" s="75"/>
      <c r="H33" s="150" t="str">
        <f>IF('Investoinnit ennen 2024'!G33&gt;0,'Investoinnit ennen 2024'!G33,"")</f>
        <v/>
      </c>
      <c r="I33" s="72">
        <f t="shared" si="17"/>
        <v>0</v>
      </c>
      <c r="J33" s="71">
        <f t="shared" si="18"/>
        <v>0</v>
      </c>
      <c r="K33" s="71">
        <f t="shared" si="19"/>
        <v>0</v>
      </c>
      <c r="L33" s="49">
        <f t="shared" si="20"/>
        <v>0</v>
      </c>
      <c r="M33" s="73" cm="1">
        <f t="array" ref="M33">ROUND('Investoinnit ennen 2024'!K33*(Parametrit!$B$11/Parametrit!$B$7),_xlfn.IFS('2024'!U33=100,-2,'2024'!U33=10,-1))</f>
        <v>0</v>
      </c>
      <c r="N33" s="73"/>
      <c r="O33" s="71"/>
      <c r="P33" s="71"/>
      <c r="Q33" s="77">
        <v>25</v>
      </c>
      <c r="R33" s="77">
        <v>35</v>
      </c>
      <c r="S33" s="61" t="str">
        <f t="shared" si="21"/>
        <v>OK</v>
      </c>
      <c r="U33" s="16">
        <v>100</v>
      </c>
    </row>
    <row r="34" spans="1:21" ht="15.75" thickBot="1" x14ac:dyDescent="0.3">
      <c r="A34" s="38" t="s">
        <v>33</v>
      </c>
      <c r="B34" s="70">
        <f t="shared" si="15"/>
        <v>0</v>
      </c>
      <c r="C34" s="75"/>
      <c r="D34" s="71">
        <f t="shared" si="16"/>
        <v>0</v>
      </c>
      <c r="E34" s="71">
        <f>Parametrit!$B$4-2027</f>
        <v>-3</v>
      </c>
      <c r="F34" s="75"/>
      <c r="G34" s="75"/>
      <c r="H34" s="150" t="str">
        <f>IF('Investoinnit ennen 2024'!G34&gt;0,'Investoinnit ennen 2024'!G34,"")</f>
        <v/>
      </c>
      <c r="I34" s="72">
        <f t="shared" si="17"/>
        <v>0</v>
      </c>
      <c r="J34" s="71">
        <f t="shared" si="18"/>
        <v>0</v>
      </c>
      <c r="K34" s="71">
        <f t="shared" si="19"/>
        <v>0</v>
      </c>
      <c r="L34" s="49">
        <f t="shared" si="20"/>
        <v>0</v>
      </c>
      <c r="M34" s="73" cm="1">
        <f t="array" ref="M34">ROUND('Investoinnit ennen 2024'!K34*(Parametrit!$B$11/Parametrit!$B$7),_xlfn.IFS('2024'!U34=100,-2,'2024'!U34=10,-1))</f>
        <v>0</v>
      </c>
      <c r="N34" s="73"/>
      <c r="O34" s="71"/>
      <c r="P34" s="71"/>
      <c r="Q34" s="77">
        <v>25</v>
      </c>
      <c r="R34" s="77">
        <v>35</v>
      </c>
      <c r="S34" s="61" t="str">
        <f t="shared" si="21"/>
        <v>OK</v>
      </c>
      <c r="U34" s="16">
        <v>100</v>
      </c>
    </row>
    <row r="35" spans="1:21" ht="15.75" thickBot="1" x14ac:dyDescent="0.3">
      <c r="A35" s="38" t="s">
        <v>34</v>
      </c>
      <c r="B35" s="70">
        <f t="shared" si="15"/>
        <v>0</v>
      </c>
      <c r="C35" s="75"/>
      <c r="D35" s="71">
        <f t="shared" si="16"/>
        <v>0</v>
      </c>
      <c r="E35" s="71">
        <f>Parametrit!$B$4-2027</f>
        <v>-3</v>
      </c>
      <c r="F35" s="75"/>
      <c r="G35" s="75"/>
      <c r="H35" s="150" t="str">
        <f>IF('Investoinnit ennen 2024'!G35&gt;0,'Investoinnit ennen 2024'!G35,"")</f>
        <v/>
      </c>
      <c r="I35" s="72">
        <f t="shared" si="17"/>
        <v>0</v>
      </c>
      <c r="J35" s="71">
        <f t="shared" si="18"/>
        <v>0</v>
      </c>
      <c r="K35" s="71">
        <f t="shared" si="19"/>
        <v>0</v>
      </c>
      <c r="L35" s="49">
        <f t="shared" si="20"/>
        <v>0</v>
      </c>
      <c r="M35" s="73" cm="1">
        <f t="array" ref="M35">ROUND('Investoinnit ennen 2024'!K35*(Parametrit!$B$11/Parametrit!$B$7),_xlfn.IFS('2024'!U35=100,-2,'2024'!U35=10,-1))</f>
        <v>0</v>
      </c>
      <c r="N35" s="73"/>
      <c r="O35" s="71"/>
      <c r="P35" s="71"/>
      <c r="Q35" s="77">
        <v>25</v>
      </c>
      <c r="R35" s="77">
        <v>35</v>
      </c>
      <c r="S35" s="61" t="str">
        <f t="shared" si="21"/>
        <v>OK</v>
      </c>
      <c r="U35" s="16">
        <v>100</v>
      </c>
    </row>
    <row r="36" spans="1:21" ht="15.75" thickBot="1" x14ac:dyDescent="0.3">
      <c r="A36" s="38" t="s">
        <v>35</v>
      </c>
      <c r="B36" s="70">
        <f t="shared" si="15"/>
        <v>0</v>
      </c>
      <c r="C36" s="75"/>
      <c r="D36" s="71">
        <f t="shared" si="16"/>
        <v>0</v>
      </c>
      <c r="E36" s="71">
        <f>Parametrit!$B$4-2027</f>
        <v>-3</v>
      </c>
      <c r="F36" s="75"/>
      <c r="G36" s="75"/>
      <c r="H36" s="150" t="str">
        <f>IF('Investoinnit ennen 2024'!G36&gt;0,'Investoinnit ennen 2024'!G36,"")</f>
        <v/>
      </c>
      <c r="I36" s="72">
        <f t="shared" si="17"/>
        <v>0</v>
      </c>
      <c r="J36" s="71">
        <f t="shared" si="18"/>
        <v>0</v>
      </c>
      <c r="K36" s="71">
        <f t="shared" si="19"/>
        <v>0</v>
      </c>
      <c r="L36" s="49">
        <f t="shared" si="20"/>
        <v>0</v>
      </c>
      <c r="M36" s="73" cm="1">
        <f t="array" ref="M36">ROUND('Investoinnit ennen 2024'!K36*(Parametrit!$B$11/Parametrit!$B$7),_xlfn.IFS('2024'!U36=100,-2,'2024'!U36=10,-1))</f>
        <v>0</v>
      </c>
      <c r="N36" s="73"/>
      <c r="O36" s="71"/>
      <c r="P36" s="71"/>
      <c r="Q36" s="77">
        <v>25</v>
      </c>
      <c r="R36" s="77">
        <v>35</v>
      </c>
      <c r="S36" s="61" t="str">
        <f t="shared" si="21"/>
        <v>OK</v>
      </c>
      <c r="U36" s="16">
        <v>100</v>
      </c>
    </row>
    <row r="37" spans="1:21" ht="15.75" thickBot="1" x14ac:dyDescent="0.3">
      <c r="A37" s="38" t="s">
        <v>36</v>
      </c>
      <c r="B37" s="70">
        <f t="shared" si="15"/>
        <v>0</v>
      </c>
      <c r="C37" s="75"/>
      <c r="D37" s="71">
        <f t="shared" si="16"/>
        <v>0</v>
      </c>
      <c r="E37" s="71">
        <f>Parametrit!$B$4-2027</f>
        <v>-3</v>
      </c>
      <c r="F37" s="75"/>
      <c r="G37" s="75"/>
      <c r="H37" s="150" t="str">
        <f>IF('Investoinnit ennen 2024'!G37&gt;0,'Investoinnit ennen 2024'!G37,"")</f>
        <v/>
      </c>
      <c r="I37" s="72">
        <f t="shared" si="17"/>
        <v>0</v>
      </c>
      <c r="J37" s="71">
        <f t="shared" si="18"/>
        <v>0</v>
      </c>
      <c r="K37" s="71">
        <f t="shared" si="19"/>
        <v>0</v>
      </c>
      <c r="L37" s="49">
        <f t="shared" si="20"/>
        <v>0</v>
      </c>
      <c r="M37" s="73" cm="1">
        <f t="array" ref="M37">ROUND('Investoinnit ennen 2024'!K37*(Parametrit!$B$11/Parametrit!$B$7),_xlfn.IFS('2024'!U37=100,-2,'2024'!U37=10,-1))</f>
        <v>0</v>
      </c>
      <c r="N37" s="73"/>
      <c r="O37" s="71"/>
      <c r="P37" s="71"/>
      <c r="Q37" s="77">
        <v>25</v>
      </c>
      <c r="R37" s="77">
        <v>35</v>
      </c>
      <c r="S37" s="61" t="str">
        <f t="shared" si="21"/>
        <v>OK</v>
      </c>
      <c r="U37" s="16">
        <v>100</v>
      </c>
    </row>
    <row r="38" spans="1:21" ht="15.75" thickBot="1" x14ac:dyDescent="0.3">
      <c r="A38" s="38" t="s">
        <v>37</v>
      </c>
      <c r="B38" s="70">
        <f t="shared" si="15"/>
        <v>0</v>
      </c>
      <c r="C38" s="75"/>
      <c r="D38" s="71">
        <f t="shared" si="16"/>
        <v>0</v>
      </c>
      <c r="E38" s="71">
        <f>Parametrit!$B$4-2027</f>
        <v>-3</v>
      </c>
      <c r="F38" s="75"/>
      <c r="G38" s="75"/>
      <c r="H38" s="150" t="str">
        <f>IF('Investoinnit ennen 2024'!G38&gt;0,'Investoinnit ennen 2024'!G38,"")</f>
        <v/>
      </c>
      <c r="I38" s="72">
        <f t="shared" si="17"/>
        <v>0</v>
      </c>
      <c r="J38" s="71">
        <f t="shared" si="18"/>
        <v>0</v>
      </c>
      <c r="K38" s="71">
        <f t="shared" si="19"/>
        <v>0</v>
      </c>
      <c r="L38" s="49">
        <f t="shared" si="20"/>
        <v>0</v>
      </c>
      <c r="M38" s="73" cm="1">
        <f t="array" ref="M38">ROUND('Investoinnit ennen 2024'!K38*(Parametrit!$B$11/Parametrit!$B$7),_xlfn.IFS('2024'!U38=100,-2,'2024'!U38=10,-1))</f>
        <v>0</v>
      </c>
      <c r="N38" s="73"/>
      <c r="O38" s="71"/>
      <c r="P38" s="71"/>
      <c r="Q38" s="77">
        <v>25</v>
      </c>
      <c r="R38" s="77">
        <v>35</v>
      </c>
      <c r="S38" s="61" t="str">
        <f t="shared" si="21"/>
        <v>OK</v>
      </c>
      <c r="U38" s="16">
        <v>100</v>
      </c>
    </row>
    <row r="39" spans="1:21" ht="15.75" thickBot="1" x14ac:dyDescent="0.3">
      <c r="A39" s="78" t="s">
        <v>38</v>
      </c>
      <c r="B39" s="68"/>
      <c r="C39" s="114"/>
      <c r="D39" s="69"/>
      <c r="E39" s="69"/>
      <c r="F39" s="114"/>
      <c r="G39" s="114"/>
      <c r="H39" s="151"/>
      <c r="M39" s="25"/>
      <c r="N39" s="25"/>
      <c r="O39" s="66"/>
      <c r="P39" s="66"/>
      <c r="Q39" s="25"/>
      <c r="R39" s="25"/>
      <c r="S39" s="16"/>
    </row>
    <row r="40" spans="1:21" ht="15.75" thickBot="1" x14ac:dyDescent="0.3">
      <c r="A40" s="38" t="s">
        <v>39</v>
      </c>
      <c r="B40" s="70">
        <f t="shared" ref="B40:B43" si="22">F40-G40</f>
        <v>0</v>
      </c>
      <c r="C40" s="75"/>
      <c r="D40" s="71">
        <f t="shared" ref="D40:D43" si="23">B40*C40/100</f>
        <v>0</v>
      </c>
      <c r="E40" s="71">
        <f>Parametrit!$B$4-2027</f>
        <v>-3</v>
      </c>
      <c r="F40" s="75"/>
      <c r="G40" s="75"/>
      <c r="H40" s="150" t="str">
        <f>IF('Investoinnit ennen 2024'!G40&gt;0,'Investoinnit ennen 2024'!G40,"")</f>
        <v/>
      </c>
      <c r="I40" s="72">
        <f>IF(N40="",(D40*(M40+O40))/1000,(D40*(N40+P40))/1000)</f>
        <v>0</v>
      </c>
      <c r="J40" s="71">
        <f t="shared" ref="J40:J43" si="24">IF(D40=0,0,I40*(1-E40/H40))</f>
        <v>0</v>
      </c>
      <c r="K40" s="71">
        <f t="shared" ref="K40:K43" si="25">IF(I40=0,0,I40/H40)</f>
        <v>0</v>
      </c>
      <c r="L40" s="49">
        <f>IF(N40="",(F40*(C40/100)*(M40+O40))/1000,(F40*(C40/100)*(N40+P40)/1000))</f>
        <v>0</v>
      </c>
      <c r="M40" s="73" cm="1">
        <f t="array" ref="M40">ROUND('Investoinnit ennen 2024'!K40*(Parametrit!$B$11/Parametrit!$B$7),_xlfn.IFS('2024'!U40=100,-2,'2024'!U40=10,-1))</f>
        <v>0</v>
      </c>
      <c r="N40" s="73"/>
      <c r="O40" s="71"/>
      <c r="P40" s="71"/>
      <c r="Q40" s="77">
        <v>25</v>
      </c>
      <c r="R40" s="77">
        <v>35</v>
      </c>
      <c r="S40" s="61" t="str">
        <f>IF(AND(B40&gt;0,C40=""),"Ilmoita tuella rahoitettu osuus",IF(C40&gt;100,"Tuella rahoitettu osuus ei voi olla yli 100",IF(AND(B40&gt;0,H40=""),"Pitoaika puuttuu",IF(E40&gt;H40,"Keski-ikä ei voi olla suurempi kuin pitoaika",IF(AND(B40&gt;0,E40=""),"Keski-ikä puuttuu",IF(AND(B40&gt;0,OR(H40&lt;Q40,H40&gt;R40)),"Syötetty pitoaika ei ole pitoaikavälin sisällä","OK"))))))</f>
        <v>OK</v>
      </c>
      <c r="U40" s="16">
        <v>100</v>
      </c>
    </row>
    <row r="41" spans="1:21" ht="15.75" thickBot="1" x14ac:dyDescent="0.3">
      <c r="A41" s="38" t="s">
        <v>40</v>
      </c>
      <c r="B41" s="70">
        <f t="shared" si="22"/>
        <v>0</v>
      </c>
      <c r="C41" s="75"/>
      <c r="D41" s="71">
        <f t="shared" si="23"/>
        <v>0</v>
      </c>
      <c r="E41" s="71">
        <f>Parametrit!$B$4-2027</f>
        <v>-3</v>
      </c>
      <c r="F41" s="75"/>
      <c r="G41" s="75"/>
      <c r="H41" s="150" t="str">
        <f>IF('Investoinnit ennen 2024'!G41&gt;0,'Investoinnit ennen 2024'!G41,"")</f>
        <v/>
      </c>
      <c r="I41" s="72">
        <f>IF(N41="",(D41*(M41+O41))/1000,(D41*(N41+P41))/1000)</f>
        <v>0</v>
      </c>
      <c r="J41" s="71">
        <f t="shared" si="24"/>
        <v>0</v>
      </c>
      <c r="K41" s="71">
        <f t="shared" si="25"/>
        <v>0</v>
      </c>
      <c r="L41" s="49">
        <f>IF(N41="",(F41*(C41/100)*(M41+O41))/1000,(F41*(C41/100)*(N41+P41)/1000))</f>
        <v>0</v>
      </c>
      <c r="M41" s="73" cm="1">
        <f t="array" ref="M41">ROUND('Investoinnit ennen 2024'!K41*(Parametrit!$B$11/Parametrit!$B$7),_xlfn.IFS('2024'!U41=100,-2,'2024'!U41=10,-1))</f>
        <v>0</v>
      </c>
      <c r="N41" s="73"/>
      <c r="O41" s="71"/>
      <c r="P41" s="71"/>
      <c r="Q41" s="77">
        <v>25</v>
      </c>
      <c r="R41" s="77">
        <v>35</v>
      </c>
      <c r="S41" s="61" t="str">
        <f>IF(AND(B41&gt;0,C41=""),"Ilmoita tuella rahoitettu osuus",IF(C41&gt;100,"Tuella rahoitettu osuus ei voi olla yli 100",IF(AND(B41&gt;0,H41=""),"Pitoaika puuttuu",IF(E41&gt;H41,"Keski-ikä ei voi olla suurempi kuin pitoaika",IF(AND(B41&gt;0,E41=""),"Keski-ikä puuttuu",IF(AND(B41&gt;0,OR(H41&lt;Q41,H41&gt;R41)),"Syötetty pitoaika ei ole pitoaikavälin sisällä","OK"))))))</f>
        <v>OK</v>
      </c>
      <c r="U41" s="16">
        <v>100</v>
      </c>
    </row>
    <row r="42" spans="1:21" ht="15.75" thickBot="1" x14ac:dyDescent="0.3">
      <c r="A42" s="38" t="s">
        <v>41</v>
      </c>
      <c r="B42" s="70">
        <f t="shared" si="22"/>
        <v>0</v>
      </c>
      <c r="C42" s="75"/>
      <c r="D42" s="71">
        <f t="shared" si="23"/>
        <v>0</v>
      </c>
      <c r="E42" s="71">
        <f>Parametrit!$B$4-2027</f>
        <v>-3</v>
      </c>
      <c r="F42" s="75"/>
      <c r="G42" s="75"/>
      <c r="H42" s="150" t="str">
        <f>IF('Investoinnit ennen 2024'!G42&gt;0,'Investoinnit ennen 2024'!G42,"")</f>
        <v/>
      </c>
      <c r="I42" s="72">
        <f>IF(N42="",(D42*(M42+O42))/1000,(D42*(N42+P42))/1000)</f>
        <v>0</v>
      </c>
      <c r="J42" s="71">
        <f t="shared" si="24"/>
        <v>0</v>
      </c>
      <c r="K42" s="71">
        <f t="shared" si="25"/>
        <v>0</v>
      </c>
      <c r="L42" s="49">
        <f>IF(N42="",(F42*(C42/100)*(M42+O42))/1000,(F42*(C42/100)*(N42+P42)/1000))</f>
        <v>0</v>
      </c>
      <c r="M42" s="73" cm="1">
        <f t="array" ref="M42">ROUND('Investoinnit ennen 2024'!K42*(Parametrit!$B$11/Parametrit!$B$7),_xlfn.IFS('2024'!U42=100,-2,'2024'!U42=10,-1))</f>
        <v>0</v>
      </c>
      <c r="N42" s="73"/>
      <c r="O42" s="71"/>
      <c r="P42" s="71"/>
      <c r="Q42" s="77">
        <v>15</v>
      </c>
      <c r="R42" s="77">
        <v>25</v>
      </c>
      <c r="S42" s="61" t="str">
        <f>IF(AND(B42&gt;0,C42=""),"Ilmoita tuella rahoitettu osuus",IF(C42&gt;100,"Tuella rahoitettu osuus ei voi olla yli 100",IF(AND(B42&gt;0,H42=""),"Pitoaika puuttuu",IF(E42&gt;H42,"Keski-ikä ei voi olla suurempi kuin pitoaika",IF(AND(B42&gt;0,E42=""),"Keski-ikä puuttuu",IF(AND(B42&gt;0,OR(H42&lt;Q42,H42&gt;R42)),"Syötetty pitoaika ei ole pitoaikavälin sisällä","OK"))))))</f>
        <v>OK</v>
      </c>
      <c r="U42" s="16">
        <v>100</v>
      </c>
    </row>
    <row r="43" spans="1:21" ht="15.75" thickBot="1" x14ac:dyDescent="0.3">
      <c r="A43" s="38" t="s">
        <v>42</v>
      </c>
      <c r="B43" s="70">
        <f t="shared" si="22"/>
        <v>0</v>
      </c>
      <c r="C43" s="75"/>
      <c r="D43" s="71">
        <f t="shared" si="23"/>
        <v>0</v>
      </c>
      <c r="E43" s="71">
        <f>Parametrit!$B$4-2027</f>
        <v>-3</v>
      </c>
      <c r="F43" s="75"/>
      <c r="G43" s="75"/>
      <c r="H43" s="150" t="str">
        <f>IF('Investoinnit ennen 2024'!G43&gt;0,'Investoinnit ennen 2024'!G43,"")</f>
        <v/>
      </c>
      <c r="I43" s="72">
        <f>IF(N43="",(D43*(M43+O43))/1000,(D43*(N43+P43))/1000)</f>
        <v>0</v>
      </c>
      <c r="J43" s="71">
        <f t="shared" si="24"/>
        <v>0</v>
      </c>
      <c r="K43" s="71">
        <f t="shared" si="25"/>
        <v>0</v>
      </c>
      <c r="L43" s="49">
        <f>IF(N43="",(F43*(C43/100)*(M43+O43))/1000,(F43*(C43/100)*(N43+P43)/1000))</f>
        <v>0</v>
      </c>
      <c r="M43" s="73" cm="1">
        <f t="array" ref="M43">ROUND('Investoinnit ennen 2024'!K43*(Parametrit!$B$11/Parametrit!$B$7),_xlfn.IFS('2024'!U43=100,-2,'2024'!U43=10,-1))</f>
        <v>0</v>
      </c>
      <c r="N43" s="73"/>
      <c r="O43" s="71"/>
      <c r="P43" s="71"/>
      <c r="Q43" s="77">
        <v>15</v>
      </c>
      <c r="R43" s="77">
        <v>25</v>
      </c>
      <c r="S43" s="61" t="str">
        <f>IF(AND(B43&gt;0,C43=""),"Ilmoita tuella rahoitettu osuus",IF(C43&gt;100,"Tuella rahoitettu osuus ei voi olla yli 100",IF(AND(B43&gt;0,H43=""),"Pitoaika puuttuu",IF(E43&gt;H43,"Keski-ikä ei voi olla suurempi kuin pitoaika",IF(AND(B43&gt;0,E43=""),"Keski-ikä puuttuu",IF(AND(B43&gt;0,OR(H43&lt;Q43,H43&gt;R43)),"Syötetty pitoaika ei ole pitoaikavälin sisällä","OK"))))))</f>
        <v>OK</v>
      </c>
      <c r="U43" s="16">
        <v>100</v>
      </c>
    </row>
    <row r="44" spans="1:21" ht="15.75" thickBot="1" x14ac:dyDescent="0.3">
      <c r="A44" s="76" t="s">
        <v>43</v>
      </c>
      <c r="B44" s="68"/>
      <c r="C44" s="114"/>
      <c r="D44" s="69"/>
      <c r="E44" s="69"/>
      <c r="F44" s="114"/>
      <c r="G44" s="114"/>
      <c r="H44" s="151"/>
      <c r="M44" s="25"/>
      <c r="N44" s="25"/>
      <c r="O44" s="66"/>
      <c r="P44" s="66"/>
      <c r="Q44" s="25"/>
      <c r="R44" s="25"/>
      <c r="S44" s="16"/>
    </row>
    <row r="45" spans="1:21" ht="15.75" thickBot="1" x14ac:dyDescent="0.3">
      <c r="A45" s="38" t="s">
        <v>44</v>
      </c>
      <c r="B45" s="70">
        <f t="shared" ref="B45:B46" si="26">F45-G45</f>
        <v>0</v>
      </c>
      <c r="C45" s="75"/>
      <c r="D45" s="71">
        <f t="shared" ref="D45:D46" si="27">B45*C45/100</f>
        <v>0</v>
      </c>
      <c r="E45" s="71">
        <f>Parametrit!$B$4-2027</f>
        <v>-3</v>
      </c>
      <c r="F45" s="75"/>
      <c r="G45" s="75"/>
      <c r="H45" s="150" t="str">
        <f>IF('Investoinnit ennen 2024'!G45&gt;0,'Investoinnit ennen 2024'!G45,"")</f>
        <v/>
      </c>
      <c r="I45" s="72">
        <f>IF(N45="",(D45*(M45+O45))/1000,(D45*(N45+P45))/1000)</f>
        <v>0</v>
      </c>
      <c r="J45" s="71">
        <f t="shared" ref="J45:J46" si="28">IF(D45=0,0,I45*(1-E45/H45))</f>
        <v>0</v>
      </c>
      <c r="K45" s="71">
        <f t="shared" ref="K45:K46" si="29">IF(I45=0,0,I45/H45)</f>
        <v>0</v>
      </c>
      <c r="L45" s="49">
        <f>IF(N45="",(F45*(C45/100)*(M45+O45))/1000,(F45*(C45/100)*(N45+P45)/1000))</f>
        <v>0</v>
      </c>
      <c r="M45" s="73" cm="1">
        <f t="array" ref="M45">ROUND('Investoinnit ennen 2024'!K45*(Parametrit!$B$11/Parametrit!$B$7),_xlfn.IFS('2024'!U45=100,-2,'2024'!U45=10,-1))</f>
        <v>0</v>
      </c>
      <c r="N45" s="73"/>
      <c r="O45" s="71"/>
      <c r="P45" s="71"/>
      <c r="Q45" s="77">
        <v>45</v>
      </c>
      <c r="R45" s="77">
        <v>55</v>
      </c>
      <c r="S45" s="61" t="str">
        <f>IF(AND(B45&gt;0,C45=""),"Ilmoita tuella rahoitettu osuus",IF(C45&gt;100,"Tuella rahoitettu osuus ei voi olla yli 100",IF(AND(B45&gt;0,H45=""),"Pitoaika puuttuu",IF(E45&gt;H45,"Keski-ikä ei voi olla suurempi kuin pitoaika",IF(AND(B45&gt;0,E45=""),"Keski-ikä puuttuu",IF(AND(B45&gt;0,OR(H45&lt;Q45,H45&gt;R45)),"Syötetty pitoaika ei ole pitoaikavälin sisällä","OK"))))))</f>
        <v>OK</v>
      </c>
      <c r="U45" s="16">
        <v>100</v>
      </c>
    </row>
    <row r="46" spans="1:21" ht="15.75" thickBot="1" x14ac:dyDescent="0.3">
      <c r="A46" s="38" t="s">
        <v>34</v>
      </c>
      <c r="B46" s="70">
        <f t="shared" si="26"/>
        <v>0</v>
      </c>
      <c r="C46" s="75"/>
      <c r="D46" s="71">
        <f t="shared" si="27"/>
        <v>0</v>
      </c>
      <c r="E46" s="71">
        <f>Parametrit!$B$4-2027</f>
        <v>-3</v>
      </c>
      <c r="F46" s="75"/>
      <c r="G46" s="75"/>
      <c r="H46" s="150" t="str">
        <f>IF('Investoinnit ennen 2024'!G46&gt;0,'Investoinnit ennen 2024'!G46,"")</f>
        <v/>
      </c>
      <c r="I46" s="72">
        <f>IF(N46="",(D46*(M46+O46))/1000,(D46*(N46+P46))/1000)</f>
        <v>0</v>
      </c>
      <c r="J46" s="71">
        <f t="shared" si="28"/>
        <v>0</v>
      </c>
      <c r="K46" s="71">
        <f t="shared" si="29"/>
        <v>0</v>
      </c>
      <c r="L46" s="49">
        <f>IF(N46="",(F46*(C46/100)*(M46+O46))/1000,(F46*(C46/100)*(N46+P46)/1000))</f>
        <v>0</v>
      </c>
      <c r="M46" s="73" cm="1">
        <f t="array" ref="M46">ROUND('Investoinnit ennen 2024'!K46*(Parametrit!$B$11/Parametrit!$B$7),_xlfn.IFS('2024'!U46=100,-2,'2024'!U46=10,-1))</f>
        <v>0</v>
      </c>
      <c r="N46" s="73"/>
      <c r="O46" s="71"/>
      <c r="P46" s="71"/>
      <c r="Q46" s="77">
        <v>45</v>
      </c>
      <c r="R46" s="77">
        <v>55</v>
      </c>
      <c r="S46" s="61" t="str">
        <f>IF(AND(B46&gt;0,C46=""),"Ilmoita tuella rahoitettu osuus",IF(C46&gt;100,"Tuella rahoitettu osuus ei voi olla yli 100",IF(AND(B46&gt;0,H46=""),"Pitoaika puuttuu",IF(E46&gt;H46,"Keski-ikä ei voi olla suurempi kuin pitoaika",IF(AND(B46&gt;0,E46=""),"Keski-ikä puuttuu",IF(AND(B46&gt;0,OR(H46&lt;Q46,H46&gt;R46)),"Syötetty pitoaika ei ole pitoaikavälin sisällä","OK"))))))</f>
        <v>OK</v>
      </c>
      <c r="U46" s="16">
        <v>100</v>
      </c>
    </row>
    <row r="47" spans="1:21" ht="15.75" thickBot="1" x14ac:dyDescent="0.3">
      <c r="A47" s="79" t="s">
        <v>45</v>
      </c>
      <c r="B47" s="68"/>
      <c r="C47" s="114"/>
      <c r="D47" s="69"/>
      <c r="E47" s="69"/>
      <c r="F47" s="114"/>
      <c r="G47" s="114"/>
      <c r="H47" s="151"/>
      <c r="M47" s="25"/>
      <c r="N47" s="25"/>
      <c r="O47" s="66"/>
      <c r="P47" s="66"/>
      <c r="Q47" s="25"/>
      <c r="R47" s="25"/>
      <c r="S47" s="16"/>
    </row>
    <row r="48" spans="1:21" ht="15.75" thickBot="1" x14ac:dyDescent="0.3">
      <c r="A48" s="76" t="s">
        <v>46</v>
      </c>
      <c r="B48" s="68"/>
      <c r="C48" s="114"/>
      <c r="D48" s="69"/>
      <c r="E48" s="69"/>
      <c r="F48" s="114"/>
      <c r="G48" s="114"/>
      <c r="H48" s="151"/>
      <c r="M48" s="25"/>
      <c r="N48" s="25"/>
      <c r="O48" s="66"/>
      <c r="P48" s="66"/>
      <c r="Q48" s="25"/>
      <c r="R48" s="25"/>
      <c r="S48" s="16"/>
    </row>
    <row r="49" spans="1:21" ht="15.75" thickBot="1" x14ac:dyDescent="0.3">
      <c r="A49" s="38" t="s">
        <v>47</v>
      </c>
      <c r="B49" s="70">
        <f t="shared" ref="B49:B54" si="30">F49-G49</f>
        <v>0</v>
      </c>
      <c r="C49" s="75"/>
      <c r="D49" s="71">
        <f t="shared" ref="D49:D54" si="31">B49*C49/100</f>
        <v>0</v>
      </c>
      <c r="E49" s="71">
        <f>Parametrit!$B$4-2027</f>
        <v>-3</v>
      </c>
      <c r="F49" s="75"/>
      <c r="G49" s="75"/>
      <c r="H49" s="150" t="str">
        <f>IF('Investoinnit ennen 2024'!G49&gt;0,'Investoinnit ennen 2024'!G49,"")</f>
        <v/>
      </c>
      <c r="I49" s="72">
        <f t="shared" ref="I49:I54" si="32">IF(N49="",(D49*(M49+O49))/1000,(D49*(N49+P49))/1000)</f>
        <v>0</v>
      </c>
      <c r="J49" s="71">
        <f t="shared" ref="J49:J54" si="33">IF(D49=0,0,I49*(1-E49/H49))</f>
        <v>0</v>
      </c>
      <c r="K49" s="71">
        <f t="shared" ref="K49:K54" si="34">IF(I49=0,0,I49/H49)</f>
        <v>0</v>
      </c>
      <c r="L49" s="49">
        <f t="shared" ref="L49:L54" si="35">IF(N49="",(F49*(C49/100)*(M49+O49))/1000,(F49*(C49/100)*(N49+P49)/1000))</f>
        <v>0</v>
      </c>
      <c r="M49" s="73" cm="1">
        <f t="array" ref="M49">ROUND('Investoinnit ennen 2024'!K49*(Parametrit!$B$11/Parametrit!$B$7),_xlfn.IFS('2024'!U49=100,-2,'2024'!U49=10,-1))</f>
        <v>0</v>
      </c>
      <c r="N49" s="73"/>
      <c r="O49" s="71"/>
      <c r="P49" s="71"/>
      <c r="Q49" s="77">
        <v>40</v>
      </c>
      <c r="R49" s="77">
        <v>55</v>
      </c>
      <c r="S49" s="61" t="str">
        <f t="shared" ref="S49:S54" si="36">IF(AND(B49&gt;0,C49=""),"Ilmoita tuella rahoitettu osuus",IF(C49&gt;100,"Tuella rahoitettu osuus ei voi olla yli 100",IF(AND(B49&gt;0,H49=""),"Pitoaika puuttuu",IF(E49&gt;H49,"Keski-ikä ei voi olla suurempi kuin pitoaika",IF(AND(B49&gt;0,E49=""),"Keski-ikä puuttuu",IF(AND(B49&gt;0,OR(H49&lt;Q49,H49&gt;R49)),"Syötetty pitoaika ei ole pitoaikavälin sisällä","OK"))))))</f>
        <v>OK</v>
      </c>
      <c r="U49" s="16">
        <v>100</v>
      </c>
    </row>
    <row r="50" spans="1:21" ht="15.75" thickBot="1" x14ac:dyDescent="0.3">
      <c r="A50" s="38" t="s">
        <v>48</v>
      </c>
      <c r="B50" s="70">
        <f t="shared" si="30"/>
        <v>0</v>
      </c>
      <c r="C50" s="75"/>
      <c r="D50" s="71">
        <f t="shared" si="31"/>
        <v>0</v>
      </c>
      <c r="E50" s="71">
        <f>Parametrit!$B$4-2027</f>
        <v>-3</v>
      </c>
      <c r="F50" s="75"/>
      <c r="G50" s="75"/>
      <c r="H50" s="150" t="str">
        <f>IF('Investoinnit ennen 2024'!G50&gt;0,'Investoinnit ennen 2024'!G50,"")</f>
        <v/>
      </c>
      <c r="I50" s="72">
        <f t="shared" si="32"/>
        <v>0</v>
      </c>
      <c r="J50" s="71">
        <f t="shared" si="33"/>
        <v>0</v>
      </c>
      <c r="K50" s="71">
        <f t="shared" si="34"/>
        <v>0</v>
      </c>
      <c r="L50" s="49">
        <f t="shared" si="35"/>
        <v>0</v>
      </c>
      <c r="M50" s="73" cm="1">
        <f t="array" ref="M50">ROUND('Investoinnit ennen 2024'!K50*(Parametrit!$B$11/Parametrit!$B$7),_xlfn.IFS('2024'!U50=100,-2,'2024'!U50=10,-1))</f>
        <v>0</v>
      </c>
      <c r="N50" s="73"/>
      <c r="O50" s="71"/>
      <c r="P50" s="71"/>
      <c r="Q50" s="77">
        <v>40</v>
      </c>
      <c r="R50" s="77">
        <v>55</v>
      </c>
      <c r="S50" s="61" t="str">
        <f t="shared" si="36"/>
        <v>OK</v>
      </c>
      <c r="U50" s="16">
        <v>100</v>
      </c>
    </row>
    <row r="51" spans="1:21" ht="15.75" thickBot="1" x14ac:dyDescent="0.3">
      <c r="A51" s="38" t="s">
        <v>49</v>
      </c>
      <c r="B51" s="70">
        <f t="shared" si="30"/>
        <v>0</v>
      </c>
      <c r="C51" s="75"/>
      <c r="D51" s="71">
        <f t="shared" si="31"/>
        <v>0</v>
      </c>
      <c r="E51" s="71">
        <f>Parametrit!$B$4-2027</f>
        <v>-3</v>
      </c>
      <c r="F51" s="75"/>
      <c r="G51" s="75"/>
      <c r="H51" s="150" t="str">
        <f>IF('Investoinnit ennen 2024'!G51&gt;0,'Investoinnit ennen 2024'!G51,"")</f>
        <v/>
      </c>
      <c r="I51" s="72">
        <f t="shared" si="32"/>
        <v>0</v>
      </c>
      <c r="J51" s="71">
        <f t="shared" si="33"/>
        <v>0</v>
      </c>
      <c r="K51" s="71">
        <f t="shared" si="34"/>
        <v>0</v>
      </c>
      <c r="L51" s="49">
        <f t="shared" si="35"/>
        <v>0</v>
      </c>
      <c r="M51" s="73" cm="1">
        <f t="array" ref="M51">ROUND('Investoinnit ennen 2024'!K51*(Parametrit!$B$11/Parametrit!$B$7),_xlfn.IFS('2024'!U51=100,-2,'2024'!U51=10,-1))</f>
        <v>0</v>
      </c>
      <c r="N51" s="73"/>
      <c r="O51" s="71"/>
      <c r="P51" s="71"/>
      <c r="Q51" s="77">
        <v>40</v>
      </c>
      <c r="R51" s="77">
        <v>55</v>
      </c>
      <c r="S51" s="61" t="str">
        <f t="shared" si="36"/>
        <v>OK</v>
      </c>
      <c r="U51" s="16">
        <v>100</v>
      </c>
    </row>
    <row r="52" spans="1:21" ht="15.75" thickBot="1" x14ac:dyDescent="0.3">
      <c r="A52" s="38" t="s">
        <v>50</v>
      </c>
      <c r="B52" s="70">
        <f t="shared" si="30"/>
        <v>0</v>
      </c>
      <c r="C52" s="75"/>
      <c r="D52" s="71">
        <f t="shared" si="31"/>
        <v>0</v>
      </c>
      <c r="E52" s="71">
        <f>Parametrit!$B$4-2027</f>
        <v>-3</v>
      </c>
      <c r="F52" s="75"/>
      <c r="G52" s="75"/>
      <c r="H52" s="150" t="str">
        <f>IF('Investoinnit ennen 2024'!G52&gt;0,'Investoinnit ennen 2024'!G52,"")</f>
        <v/>
      </c>
      <c r="I52" s="72">
        <f t="shared" si="32"/>
        <v>0</v>
      </c>
      <c r="J52" s="71">
        <f t="shared" si="33"/>
        <v>0</v>
      </c>
      <c r="K52" s="71">
        <f t="shared" si="34"/>
        <v>0</v>
      </c>
      <c r="L52" s="49">
        <f t="shared" si="35"/>
        <v>0</v>
      </c>
      <c r="M52" s="73" cm="1">
        <f t="array" ref="M52">ROUND('Investoinnit ennen 2024'!K52*(Parametrit!$B$11/Parametrit!$B$7),_xlfn.IFS('2024'!U52=100,-2,'2024'!U52=10,-1))</f>
        <v>0</v>
      </c>
      <c r="N52" s="73"/>
      <c r="O52" s="71"/>
      <c r="P52" s="71"/>
      <c r="Q52" s="77">
        <v>40</v>
      </c>
      <c r="R52" s="77">
        <v>55</v>
      </c>
      <c r="S52" s="61" t="str">
        <f t="shared" si="36"/>
        <v>OK</v>
      </c>
      <c r="U52" s="16">
        <v>100</v>
      </c>
    </row>
    <row r="53" spans="1:21" ht="15.75" thickBot="1" x14ac:dyDescent="0.3">
      <c r="A53" s="38" t="s">
        <v>51</v>
      </c>
      <c r="B53" s="70">
        <f t="shared" si="30"/>
        <v>0</v>
      </c>
      <c r="C53" s="75"/>
      <c r="D53" s="71">
        <f t="shared" si="31"/>
        <v>0</v>
      </c>
      <c r="E53" s="71">
        <f>Parametrit!$B$4-2027</f>
        <v>-3</v>
      </c>
      <c r="F53" s="75"/>
      <c r="G53" s="75"/>
      <c r="H53" s="150" t="str">
        <f>IF('Investoinnit ennen 2024'!G53&gt;0,'Investoinnit ennen 2024'!G53,"")</f>
        <v/>
      </c>
      <c r="I53" s="72">
        <f t="shared" si="32"/>
        <v>0</v>
      </c>
      <c r="J53" s="71">
        <f t="shared" si="33"/>
        <v>0</v>
      </c>
      <c r="K53" s="71">
        <f t="shared" si="34"/>
        <v>0</v>
      </c>
      <c r="L53" s="49">
        <f t="shared" si="35"/>
        <v>0</v>
      </c>
      <c r="M53" s="73" cm="1">
        <f t="array" ref="M53">ROUND('Investoinnit ennen 2024'!K53*(Parametrit!$B$11/Parametrit!$B$7),_xlfn.IFS('2024'!U53=100,-2,'2024'!U53=10,-1))</f>
        <v>0</v>
      </c>
      <c r="N53" s="73"/>
      <c r="O53" s="71"/>
      <c r="P53" s="71"/>
      <c r="Q53" s="77">
        <v>40</v>
      </c>
      <c r="R53" s="77">
        <v>55</v>
      </c>
      <c r="S53" s="61" t="str">
        <f t="shared" si="36"/>
        <v>OK</v>
      </c>
      <c r="U53" s="16">
        <v>100</v>
      </c>
    </row>
    <row r="54" spans="1:21" ht="15.75" thickBot="1" x14ac:dyDescent="0.3">
      <c r="A54" s="38" t="s">
        <v>52</v>
      </c>
      <c r="B54" s="70">
        <f t="shared" si="30"/>
        <v>0</v>
      </c>
      <c r="C54" s="75"/>
      <c r="D54" s="71">
        <f t="shared" si="31"/>
        <v>0</v>
      </c>
      <c r="E54" s="71">
        <f>Parametrit!$B$4-2027</f>
        <v>-3</v>
      </c>
      <c r="F54" s="75"/>
      <c r="G54" s="75"/>
      <c r="H54" s="150" t="str">
        <f>IF('Investoinnit ennen 2024'!G54&gt;0,'Investoinnit ennen 2024'!G54,"")</f>
        <v/>
      </c>
      <c r="I54" s="72">
        <f t="shared" si="32"/>
        <v>0</v>
      </c>
      <c r="J54" s="71">
        <f t="shared" si="33"/>
        <v>0</v>
      </c>
      <c r="K54" s="71">
        <f t="shared" si="34"/>
        <v>0</v>
      </c>
      <c r="L54" s="49">
        <f t="shared" si="35"/>
        <v>0</v>
      </c>
      <c r="M54" s="73" cm="1">
        <f t="array" ref="M54">ROUND('Investoinnit ennen 2024'!K54*(Parametrit!$B$11/Parametrit!$B$7),_xlfn.IFS('2024'!U54=100,-2,'2024'!U54=10,-1))</f>
        <v>0</v>
      </c>
      <c r="N54" s="73"/>
      <c r="O54" s="71"/>
      <c r="P54" s="71"/>
      <c r="Q54" s="77">
        <v>40</v>
      </c>
      <c r="R54" s="77">
        <v>55</v>
      </c>
      <c r="S54" s="61" t="str">
        <f t="shared" si="36"/>
        <v>OK</v>
      </c>
      <c r="U54" s="16">
        <v>100</v>
      </c>
    </row>
    <row r="55" spans="1:21" ht="15.75" thickBot="1" x14ac:dyDescent="0.3">
      <c r="A55" s="76" t="s">
        <v>53</v>
      </c>
      <c r="B55" s="68"/>
      <c r="C55" s="114"/>
      <c r="D55" s="69"/>
      <c r="E55" s="69"/>
      <c r="F55" s="114"/>
      <c r="G55" s="114"/>
      <c r="H55" s="151"/>
      <c r="M55" s="25"/>
      <c r="N55" s="25"/>
      <c r="O55" s="66"/>
      <c r="P55" s="66"/>
      <c r="Q55" s="25"/>
      <c r="R55" s="25"/>
      <c r="S55" s="16"/>
    </row>
    <row r="56" spans="1:21" ht="15.75" thickBot="1" x14ac:dyDescent="0.3">
      <c r="A56" s="38" t="s">
        <v>54</v>
      </c>
      <c r="B56" s="70">
        <f t="shared" ref="B56:B65" si="37">F56-G56</f>
        <v>0</v>
      </c>
      <c r="C56" s="75"/>
      <c r="D56" s="71">
        <f t="shared" ref="D56:D65" si="38">B56*C56/100</f>
        <v>0</v>
      </c>
      <c r="E56" s="71">
        <f>Parametrit!$B$4-2027</f>
        <v>-3</v>
      </c>
      <c r="F56" s="75"/>
      <c r="G56" s="75"/>
      <c r="H56" s="150" t="str">
        <f>IF('Investoinnit ennen 2024'!G56&gt;0,'Investoinnit ennen 2024'!G56,"")</f>
        <v/>
      </c>
      <c r="I56" s="72">
        <f t="shared" ref="I56:I65" si="39">IF(N56="",(D56*(M56+O56))/1000,(D56*(N56+P56))/1000)</f>
        <v>0</v>
      </c>
      <c r="J56" s="71">
        <f t="shared" ref="J56:J65" si="40">IF(D56=0,0,I56*(1-E56/H56))</f>
        <v>0</v>
      </c>
      <c r="K56" s="71">
        <f t="shared" ref="K56:K65" si="41">IF(I56=0,0,I56/H56)</f>
        <v>0</v>
      </c>
      <c r="L56" s="49">
        <f t="shared" ref="L56:L65" si="42">IF(N56="",(F56*(C56/100)*(M56+O56))/1000,(F56*(C56/100)*(N56+P56)/1000))</f>
        <v>0</v>
      </c>
      <c r="M56" s="73" cm="1">
        <f t="array" ref="M56">ROUND('Investoinnit ennen 2024'!K56*(Parametrit!$B$11/Parametrit!$B$7),_xlfn.IFS('2024'!U56=100,-2,'2024'!U56=10,-1))</f>
        <v>0</v>
      </c>
      <c r="N56" s="73"/>
      <c r="O56" s="71" cm="1">
        <f t="array" ref="O56">_xlfn.IFS($V$2=2024,'Kaivun hintavaikutus'!$B$4,$V$2=2025,'Kaivun hintavaikutus'!$B$5,$V$2=2026,'Kaivun hintavaikutus'!$B$6,$V$2=2027,'Kaivun hintavaikutus'!$B$7)</f>
        <v>0</v>
      </c>
      <c r="P56" s="71" cm="1">
        <f t="array" ref="P56">_xlfn.IFS($V$2=2024,'Kaivun hintavaikutus'!$C$4,$V$2=2025,'Kaivun hintavaikutus'!$C$5,$V$2=2026,'Kaivun hintavaikutus'!$C$6,$V$2=2027,'Kaivun hintavaikutus'!$C$7)</f>
        <v>0</v>
      </c>
      <c r="Q56" s="77">
        <v>35</v>
      </c>
      <c r="R56" s="77">
        <v>50</v>
      </c>
      <c r="S56" s="61" t="str">
        <f t="shared" ref="S56:S65" si="43">IF(AND(B56&gt;0,C56=""),"Ilmoita tuella rahoitettu osuus",IF(C56&gt;100,"Tuella rahoitettu osuus ei voi olla yli 100",IF(AND(B56&gt;0,H56=""),"Pitoaika puuttuu",IF(E56&gt;H56,"Keski-ikä ei voi olla suurempi kuin pitoaika",IF(AND(B56&gt;0,E56=""),"Keski-ikä puuttuu",IF(AND(B56&gt;0,OR(H56&lt;Q56,H56&gt;R56)),"Syötetty pitoaika ei ole pitoaikavälin sisällä",IF(AND(B56&gt;0,O56=0),"Syötä kaivun hintavaikutus Kaivun hintavaikutus -välilehdelle","OK")))))))</f>
        <v>OK</v>
      </c>
      <c r="U56" s="16">
        <v>100</v>
      </c>
    </row>
    <row r="57" spans="1:21" ht="15.75" thickBot="1" x14ac:dyDescent="0.3">
      <c r="A57" s="38" t="s">
        <v>55</v>
      </c>
      <c r="B57" s="70">
        <f t="shared" si="37"/>
        <v>0</v>
      </c>
      <c r="C57" s="75"/>
      <c r="D57" s="71">
        <f t="shared" si="38"/>
        <v>0</v>
      </c>
      <c r="E57" s="71">
        <f>Parametrit!$B$4-2027</f>
        <v>-3</v>
      </c>
      <c r="F57" s="75"/>
      <c r="G57" s="75"/>
      <c r="H57" s="150" t="str">
        <f>IF('Investoinnit ennen 2024'!G57&gt;0,'Investoinnit ennen 2024'!G57,"")</f>
        <v/>
      </c>
      <c r="I57" s="72">
        <f t="shared" si="39"/>
        <v>0</v>
      </c>
      <c r="J57" s="71">
        <f t="shared" si="40"/>
        <v>0</v>
      </c>
      <c r="K57" s="71">
        <f t="shared" si="41"/>
        <v>0</v>
      </c>
      <c r="L57" s="49">
        <f t="shared" si="42"/>
        <v>0</v>
      </c>
      <c r="M57" s="73" cm="1">
        <f t="array" ref="M57">ROUND('Investoinnit ennen 2024'!K57*(Parametrit!$B$11/Parametrit!$B$7),_xlfn.IFS('2024'!U57=100,-2,'2024'!U57=10,-1))</f>
        <v>0</v>
      </c>
      <c r="N57" s="73"/>
      <c r="O57" s="71" cm="1">
        <f t="array" ref="O57">_xlfn.IFS($V$2=2024,'Kaivun hintavaikutus'!$B$4,$V$2=2025,'Kaivun hintavaikutus'!$B$5,$V$2=2026,'Kaivun hintavaikutus'!$B$6,$V$2=2027,'Kaivun hintavaikutus'!$B$7)</f>
        <v>0</v>
      </c>
      <c r="P57" s="71" cm="1">
        <f t="array" ref="P57">_xlfn.IFS($V$2=2024,'Kaivun hintavaikutus'!$C$4,$V$2=2025,'Kaivun hintavaikutus'!$C$5,$V$2=2026,'Kaivun hintavaikutus'!$C$6,$V$2=2027,'Kaivun hintavaikutus'!$C$7)</f>
        <v>0</v>
      </c>
      <c r="Q57" s="77">
        <v>35</v>
      </c>
      <c r="R57" s="77">
        <v>50</v>
      </c>
      <c r="S57" s="61" t="str">
        <f t="shared" si="43"/>
        <v>OK</v>
      </c>
      <c r="U57" s="16">
        <v>100</v>
      </c>
    </row>
    <row r="58" spans="1:21" ht="15.75" thickBot="1" x14ac:dyDescent="0.3">
      <c r="A58" s="38" t="s">
        <v>56</v>
      </c>
      <c r="B58" s="70">
        <f t="shared" si="37"/>
        <v>0</v>
      </c>
      <c r="C58" s="75"/>
      <c r="D58" s="71">
        <f t="shared" si="38"/>
        <v>0</v>
      </c>
      <c r="E58" s="71">
        <f>Parametrit!$B$4-2027</f>
        <v>-3</v>
      </c>
      <c r="F58" s="75"/>
      <c r="G58" s="75"/>
      <c r="H58" s="150" t="str">
        <f>IF('Investoinnit ennen 2024'!G58&gt;0,'Investoinnit ennen 2024'!G58,"")</f>
        <v/>
      </c>
      <c r="I58" s="72">
        <f t="shared" si="39"/>
        <v>0</v>
      </c>
      <c r="J58" s="71">
        <f t="shared" si="40"/>
        <v>0</v>
      </c>
      <c r="K58" s="71">
        <f t="shared" si="41"/>
        <v>0</v>
      </c>
      <c r="L58" s="49">
        <f t="shared" si="42"/>
        <v>0</v>
      </c>
      <c r="M58" s="73" cm="1">
        <f t="array" ref="M58">ROUND('Investoinnit ennen 2024'!K58*(Parametrit!$B$11/Parametrit!$B$7),_xlfn.IFS('2024'!U58=100,-2,'2024'!U58=10,-1))</f>
        <v>0</v>
      </c>
      <c r="N58" s="73"/>
      <c r="O58" s="71" cm="1">
        <f t="array" ref="O58">_xlfn.IFS($V$2=2024,'Kaivun hintavaikutus'!$B$4,$V$2=2025,'Kaivun hintavaikutus'!$B$5,$V$2=2026,'Kaivun hintavaikutus'!$B$6,$V$2=2027,'Kaivun hintavaikutus'!$B$7)</f>
        <v>0</v>
      </c>
      <c r="P58" s="71" cm="1">
        <f t="array" ref="P58">_xlfn.IFS($V$2=2024,'Kaivun hintavaikutus'!$C$4,$V$2=2025,'Kaivun hintavaikutus'!$C$5,$V$2=2026,'Kaivun hintavaikutus'!$C$6,$V$2=2027,'Kaivun hintavaikutus'!$C$7)</f>
        <v>0</v>
      </c>
      <c r="Q58" s="77">
        <v>35</v>
      </c>
      <c r="R58" s="77">
        <v>50</v>
      </c>
      <c r="S58" s="61" t="str">
        <f t="shared" si="43"/>
        <v>OK</v>
      </c>
      <c r="U58" s="16">
        <v>100</v>
      </c>
    </row>
    <row r="59" spans="1:21" ht="15.75" thickBot="1" x14ac:dyDescent="0.3">
      <c r="A59" s="38" t="s">
        <v>57</v>
      </c>
      <c r="B59" s="70">
        <f t="shared" si="37"/>
        <v>0</v>
      </c>
      <c r="C59" s="75"/>
      <c r="D59" s="71">
        <f t="shared" si="38"/>
        <v>0</v>
      </c>
      <c r="E59" s="71">
        <f>Parametrit!$B$4-2027</f>
        <v>-3</v>
      </c>
      <c r="F59" s="75"/>
      <c r="G59" s="75"/>
      <c r="H59" s="150" t="str">
        <f>IF('Investoinnit ennen 2024'!G59&gt;0,'Investoinnit ennen 2024'!G59,"")</f>
        <v/>
      </c>
      <c r="I59" s="72">
        <f t="shared" si="39"/>
        <v>0</v>
      </c>
      <c r="J59" s="71">
        <f t="shared" si="40"/>
        <v>0</v>
      </c>
      <c r="K59" s="71">
        <f t="shared" si="41"/>
        <v>0</v>
      </c>
      <c r="L59" s="49">
        <f t="shared" si="42"/>
        <v>0</v>
      </c>
      <c r="M59" s="73" cm="1">
        <f t="array" ref="M59">ROUND('Investoinnit ennen 2024'!K59*(Parametrit!$B$11/Parametrit!$B$7),_xlfn.IFS('2024'!U59=100,-2,'2024'!U59=10,-1))</f>
        <v>0</v>
      </c>
      <c r="N59" s="73"/>
      <c r="O59" s="71" cm="1">
        <f t="array" ref="O59">_xlfn.IFS($V$2=2024,'Kaivun hintavaikutus'!$B$4,$V$2=2025,'Kaivun hintavaikutus'!$B$5,$V$2=2026,'Kaivun hintavaikutus'!$B$6,$V$2=2027,'Kaivun hintavaikutus'!$B$7)</f>
        <v>0</v>
      </c>
      <c r="P59" s="71" cm="1">
        <f t="array" ref="P59">_xlfn.IFS($V$2=2024,'Kaivun hintavaikutus'!$C$4,$V$2=2025,'Kaivun hintavaikutus'!$C$5,$V$2=2026,'Kaivun hintavaikutus'!$C$6,$V$2=2027,'Kaivun hintavaikutus'!$C$7)</f>
        <v>0</v>
      </c>
      <c r="Q59" s="77">
        <v>35</v>
      </c>
      <c r="R59" s="77">
        <v>50</v>
      </c>
      <c r="S59" s="61" t="str">
        <f t="shared" si="43"/>
        <v>OK</v>
      </c>
      <c r="U59" s="16">
        <v>100</v>
      </c>
    </row>
    <row r="60" spans="1:21" ht="15.75" thickBot="1" x14ac:dyDescent="0.3">
      <c r="A60" s="38" t="s">
        <v>58</v>
      </c>
      <c r="B60" s="70">
        <f t="shared" si="37"/>
        <v>0</v>
      </c>
      <c r="C60" s="75"/>
      <c r="D60" s="71">
        <f t="shared" si="38"/>
        <v>0</v>
      </c>
      <c r="E60" s="71">
        <f>Parametrit!$B$4-2027</f>
        <v>-3</v>
      </c>
      <c r="F60" s="75"/>
      <c r="G60" s="75"/>
      <c r="H60" s="150" t="str">
        <f>IF('Investoinnit ennen 2024'!G60&gt;0,'Investoinnit ennen 2024'!G60,"")</f>
        <v/>
      </c>
      <c r="I60" s="72">
        <f t="shared" si="39"/>
        <v>0</v>
      </c>
      <c r="J60" s="71">
        <f t="shared" si="40"/>
        <v>0</v>
      </c>
      <c r="K60" s="71">
        <f t="shared" si="41"/>
        <v>0</v>
      </c>
      <c r="L60" s="49">
        <f t="shared" si="42"/>
        <v>0</v>
      </c>
      <c r="M60" s="73" cm="1">
        <f t="array" ref="M60">ROUND('Investoinnit ennen 2024'!K60*(Parametrit!$B$11/Parametrit!$B$7),_xlfn.IFS('2024'!U60=100,-2,'2024'!U60=10,-1))</f>
        <v>0</v>
      </c>
      <c r="N60" s="73"/>
      <c r="O60" s="71" cm="1">
        <f t="array" ref="O60">_xlfn.IFS($V$2=2024,'Kaivun hintavaikutus'!$B$4,$V$2=2025,'Kaivun hintavaikutus'!$B$5,$V$2=2026,'Kaivun hintavaikutus'!$B$6,$V$2=2027,'Kaivun hintavaikutus'!$B$7)</f>
        <v>0</v>
      </c>
      <c r="P60" s="71" cm="1">
        <f t="array" ref="P60">_xlfn.IFS($V$2=2024,'Kaivun hintavaikutus'!$C$4,$V$2=2025,'Kaivun hintavaikutus'!$C$5,$V$2=2026,'Kaivun hintavaikutus'!$C$6,$V$2=2027,'Kaivun hintavaikutus'!$C$7)</f>
        <v>0</v>
      </c>
      <c r="Q60" s="77">
        <v>35</v>
      </c>
      <c r="R60" s="77">
        <v>50</v>
      </c>
      <c r="S60" s="61" t="str">
        <f t="shared" si="43"/>
        <v>OK</v>
      </c>
      <c r="U60" s="16">
        <v>100</v>
      </c>
    </row>
    <row r="61" spans="1:21" ht="15.75" thickBot="1" x14ac:dyDescent="0.3">
      <c r="A61" s="38" t="s">
        <v>59</v>
      </c>
      <c r="B61" s="70">
        <f t="shared" si="37"/>
        <v>0</v>
      </c>
      <c r="C61" s="75"/>
      <c r="D61" s="71">
        <f t="shared" si="38"/>
        <v>0</v>
      </c>
      <c r="E61" s="71">
        <f>Parametrit!$B$4-2027</f>
        <v>-3</v>
      </c>
      <c r="F61" s="75"/>
      <c r="G61" s="75"/>
      <c r="H61" s="150" t="str">
        <f>IF('Investoinnit ennen 2024'!G61&gt;0,'Investoinnit ennen 2024'!G61,"")</f>
        <v/>
      </c>
      <c r="I61" s="72">
        <f t="shared" si="39"/>
        <v>0</v>
      </c>
      <c r="J61" s="71">
        <f t="shared" si="40"/>
        <v>0</v>
      </c>
      <c r="K61" s="71">
        <f t="shared" si="41"/>
        <v>0</v>
      </c>
      <c r="L61" s="49">
        <f t="shared" si="42"/>
        <v>0</v>
      </c>
      <c r="M61" s="73" cm="1">
        <f t="array" ref="M61">ROUND('Investoinnit ennen 2024'!K61*(Parametrit!$B$11/Parametrit!$B$7),_xlfn.IFS('2024'!U61=100,-2,'2024'!U61=10,-1))</f>
        <v>0</v>
      </c>
      <c r="N61" s="73"/>
      <c r="O61" s="71" cm="1">
        <f t="array" ref="O61">_xlfn.IFS($V$2=2024,'Kaivun hintavaikutus'!$B$4,$V$2=2025,'Kaivun hintavaikutus'!$B$5,$V$2=2026,'Kaivun hintavaikutus'!$B$6,$V$2=2027,'Kaivun hintavaikutus'!$B$7)</f>
        <v>0</v>
      </c>
      <c r="P61" s="71" cm="1">
        <f t="array" ref="P61">_xlfn.IFS($V$2=2024,'Kaivun hintavaikutus'!$C$4,$V$2=2025,'Kaivun hintavaikutus'!$C$5,$V$2=2026,'Kaivun hintavaikutus'!$C$6,$V$2=2027,'Kaivun hintavaikutus'!$C$7)</f>
        <v>0</v>
      </c>
      <c r="Q61" s="77">
        <v>35</v>
      </c>
      <c r="R61" s="77">
        <v>50</v>
      </c>
      <c r="S61" s="61" t="str">
        <f t="shared" si="43"/>
        <v>OK</v>
      </c>
      <c r="U61" s="16">
        <v>100</v>
      </c>
    </row>
    <row r="62" spans="1:21" ht="15.75" thickBot="1" x14ac:dyDescent="0.3">
      <c r="A62" s="38" t="s">
        <v>60</v>
      </c>
      <c r="B62" s="70">
        <f t="shared" si="37"/>
        <v>0</v>
      </c>
      <c r="C62" s="75"/>
      <c r="D62" s="71">
        <f t="shared" si="38"/>
        <v>0</v>
      </c>
      <c r="E62" s="71">
        <f>Parametrit!$B$4-2027</f>
        <v>-3</v>
      </c>
      <c r="F62" s="75"/>
      <c r="G62" s="75"/>
      <c r="H62" s="150" t="str">
        <f>IF('Investoinnit ennen 2024'!G62&gt;0,'Investoinnit ennen 2024'!G62,"")</f>
        <v/>
      </c>
      <c r="I62" s="72">
        <f t="shared" si="39"/>
        <v>0</v>
      </c>
      <c r="J62" s="71">
        <f t="shared" si="40"/>
        <v>0</v>
      </c>
      <c r="K62" s="71">
        <f t="shared" si="41"/>
        <v>0</v>
      </c>
      <c r="L62" s="49">
        <f t="shared" si="42"/>
        <v>0</v>
      </c>
      <c r="M62" s="73" cm="1">
        <f t="array" ref="M62">ROUND('Investoinnit ennen 2024'!K62*(Parametrit!$B$11/Parametrit!$B$7),_xlfn.IFS('2024'!U62=100,-2,'2024'!U62=10,-1))</f>
        <v>0</v>
      </c>
      <c r="N62" s="73"/>
      <c r="O62" s="71" cm="1">
        <f t="array" ref="O62">_xlfn.IFS($V$2=2024,'Kaivun hintavaikutus'!$B$4,$V$2=2025,'Kaivun hintavaikutus'!$B$5,$V$2=2026,'Kaivun hintavaikutus'!$B$6,$V$2=2027,'Kaivun hintavaikutus'!$B$7)</f>
        <v>0</v>
      </c>
      <c r="P62" s="71" cm="1">
        <f t="array" ref="P62">_xlfn.IFS($V$2=2024,'Kaivun hintavaikutus'!$C$4,$V$2=2025,'Kaivun hintavaikutus'!$C$5,$V$2=2026,'Kaivun hintavaikutus'!$C$6,$V$2=2027,'Kaivun hintavaikutus'!$C$7)</f>
        <v>0</v>
      </c>
      <c r="Q62" s="77">
        <v>35</v>
      </c>
      <c r="R62" s="77">
        <v>50</v>
      </c>
      <c r="S62" s="61" t="str">
        <f t="shared" si="43"/>
        <v>OK</v>
      </c>
      <c r="U62" s="16">
        <v>100</v>
      </c>
    </row>
    <row r="63" spans="1:21" ht="15.75" thickBot="1" x14ac:dyDescent="0.3">
      <c r="A63" s="38" t="s">
        <v>61</v>
      </c>
      <c r="B63" s="70">
        <f t="shared" si="37"/>
        <v>0</v>
      </c>
      <c r="C63" s="75"/>
      <c r="D63" s="71">
        <f t="shared" si="38"/>
        <v>0</v>
      </c>
      <c r="E63" s="71">
        <f>Parametrit!$B$4-2027</f>
        <v>-3</v>
      </c>
      <c r="F63" s="75"/>
      <c r="G63" s="75"/>
      <c r="H63" s="150" t="str">
        <f>IF('Investoinnit ennen 2024'!G63&gt;0,'Investoinnit ennen 2024'!G63,"")</f>
        <v/>
      </c>
      <c r="I63" s="72">
        <f t="shared" si="39"/>
        <v>0</v>
      </c>
      <c r="J63" s="71">
        <f t="shared" si="40"/>
        <v>0</v>
      </c>
      <c r="K63" s="71">
        <f t="shared" si="41"/>
        <v>0</v>
      </c>
      <c r="L63" s="49">
        <f t="shared" si="42"/>
        <v>0</v>
      </c>
      <c r="M63" s="73" cm="1">
        <f t="array" ref="M63">ROUND('Investoinnit ennen 2024'!K63*(Parametrit!$B$11/Parametrit!$B$7),_xlfn.IFS('2024'!U63=100,-2,'2024'!U63=10,-1))</f>
        <v>0</v>
      </c>
      <c r="N63" s="73"/>
      <c r="O63" s="71" cm="1">
        <f t="array" ref="O63">_xlfn.IFS($V$2=2024,'Kaivun hintavaikutus'!$B$4,$V$2=2025,'Kaivun hintavaikutus'!$B$5,$V$2=2026,'Kaivun hintavaikutus'!$B$6,$V$2=2027,'Kaivun hintavaikutus'!$B$7)</f>
        <v>0</v>
      </c>
      <c r="P63" s="71" cm="1">
        <f t="array" ref="P63">_xlfn.IFS($V$2=2024,'Kaivun hintavaikutus'!$C$4,$V$2=2025,'Kaivun hintavaikutus'!$C$5,$V$2=2026,'Kaivun hintavaikutus'!$C$6,$V$2=2027,'Kaivun hintavaikutus'!$C$7)</f>
        <v>0</v>
      </c>
      <c r="Q63" s="77">
        <v>35</v>
      </c>
      <c r="R63" s="77">
        <v>50</v>
      </c>
      <c r="S63" s="61" t="str">
        <f t="shared" si="43"/>
        <v>OK</v>
      </c>
      <c r="U63" s="16">
        <v>100</v>
      </c>
    </row>
    <row r="64" spans="1:21" ht="15.75" thickBot="1" x14ac:dyDescent="0.3">
      <c r="A64" s="38" t="s">
        <v>62</v>
      </c>
      <c r="B64" s="70">
        <f t="shared" si="37"/>
        <v>0</v>
      </c>
      <c r="C64" s="75"/>
      <c r="D64" s="71">
        <f t="shared" si="38"/>
        <v>0</v>
      </c>
      <c r="E64" s="71">
        <f>Parametrit!$B$4-2027</f>
        <v>-3</v>
      </c>
      <c r="F64" s="75"/>
      <c r="G64" s="75"/>
      <c r="H64" s="150" t="str">
        <f>IF('Investoinnit ennen 2024'!G64&gt;0,'Investoinnit ennen 2024'!G64,"")</f>
        <v/>
      </c>
      <c r="I64" s="72">
        <f t="shared" si="39"/>
        <v>0</v>
      </c>
      <c r="J64" s="71">
        <f t="shared" si="40"/>
        <v>0</v>
      </c>
      <c r="K64" s="71">
        <f t="shared" si="41"/>
        <v>0</v>
      </c>
      <c r="L64" s="49">
        <f t="shared" si="42"/>
        <v>0</v>
      </c>
      <c r="M64" s="73" cm="1">
        <f t="array" ref="M64">ROUND('Investoinnit ennen 2024'!K64*(Parametrit!$B$11/Parametrit!$B$7),_xlfn.IFS('2024'!U64=100,-2,'2024'!U64=10,-1))</f>
        <v>0</v>
      </c>
      <c r="N64" s="73"/>
      <c r="O64" s="71" cm="1">
        <f t="array" ref="O64">_xlfn.IFS($V$2=2024,'Kaivun hintavaikutus'!$B$4,$V$2=2025,'Kaivun hintavaikutus'!$B$5,$V$2=2026,'Kaivun hintavaikutus'!$B$6,$V$2=2027,'Kaivun hintavaikutus'!$B$7)</f>
        <v>0</v>
      </c>
      <c r="P64" s="71" cm="1">
        <f t="array" ref="P64">_xlfn.IFS($V$2=2024,'Kaivun hintavaikutus'!$C$4,$V$2=2025,'Kaivun hintavaikutus'!$C$5,$V$2=2026,'Kaivun hintavaikutus'!$C$6,$V$2=2027,'Kaivun hintavaikutus'!$C$7)</f>
        <v>0</v>
      </c>
      <c r="Q64" s="77">
        <v>35</v>
      </c>
      <c r="R64" s="77">
        <v>50</v>
      </c>
      <c r="S64" s="61" t="str">
        <f t="shared" si="43"/>
        <v>OK</v>
      </c>
      <c r="U64" s="16">
        <v>100</v>
      </c>
    </row>
    <row r="65" spans="1:21" ht="15.75" thickBot="1" x14ac:dyDescent="0.3">
      <c r="A65" s="38" t="s">
        <v>63</v>
      </c>
      <c r="B65" s="70">
        <f t="shared" si="37"/>
        <v>0</v>
      </c>
      <c r="C65" s="75"/>
      <c r="D65" s="71">
        <f t="shared" si="38"/>
        <v>0</v>
      </c>
      <c r="E65" s="71">
        <f>Parametrit!$B$4-2027</f>
        <v>-3</v>
      </c>
      <c r="F65" s="75"/>
      <c r="G65" s="75"/>
      <c r="H65" s="150" t="str">
        <f>IF('Investoinnit ennen 2024'!G65&gt;0,'Investoinnit ennen 2024'!G65,"")</f>
        <v/>
      </c>
      <c r="I65" s="72">
        <f t="shared" si="39"/>
        <v>0</v>
      </c>
      <c r="J65" s="71">
        <f t="shared" si="40"/>
        <v>0</v>
      </c>
      <c r="K65" s="71">
        <f t="shared" si="41"/>
        <v>0</v>
      </c>
      <c r="L65" s="49">
        <f t="shared" si="42"/>
        <v>0</v>
      </c>
      <c r="M65" s="73" cm="1">
        <f t="array" ref="M65">ROUND('Investoinnit ennen 2024'!K65*(Parametrit!$B$11/Parametrit!$B$7),_xlfn.IFS('2024'!U65=100,-2,'2024'!U65=10,-1))</f>
        <v>0</v>
      </c>
      <c r="N65" s="73"/>
      <c r="O65" s="71" cm="1">
        <f t="array" ref="O65">_xlfn.IFS($V$2=2024,'Kaivun hintavaikutus'!$B$4,$V$2=2025,'Kaivun hintavaikutus'!$B$5,$V$2=2026,'Kaivun hintavaikutus'!$B$6,$V$2=2027,'Kaivun hintavaikutus'!$B$7)</f>
        <v>0</v>
      </c>
      <c r="P65" s="71" cm="1">
        <f t="array" ref="P65">_xlfn.IFS($V$2=2024,'Kaivun hintavaikutus'!$C$4,$V$2=2025,'Kaivun hintavaikutus'!$C$5,$V$2=2026,'Kaivun hintavaikutus'!$C$6,$V$2=2027,'Kaivun hintavaikutus'!$C$7)</f>
        <v>0</v>
      </c>
      <c r="Q65" s="77">
        <v>35</v>
      </c>
      <c r="R65" s="77">
        <v>50</v>
      </c>
      <c r="S65" s="61" t="str">
        <f t="shared" si="43"/>
        <v>OK</v>
      </c>
      <c r="U65" s="16">
        <v>100</v>
      </c>
    </row>
    <row r="66" spans="1:21" ht="15.75" thickBot="1" x14ac:dyDescent="0.3">
      <c r="A66" s="76" t="s">
        <v>64</v>
      </c>
      <c r="B66" s="68"/>
      <c r="C66" s="114"/>
      <c r="D66" s="69"/>
      <c r="E66" s="69"/>
      <c r="F66" s="114"/>
      <c r="G66" s="114"/>
      <c r="H66" s="151"/>
      <c r="M66" s="25"/>
      <c r="N66" s="25"/>
      <c r="O66" s="66"/>
      <c r="P66" s="66"/>
      <c r="Q66" s="25"/>
      <c r="R66" s="25"/>
      <c r="S66" s="16"/>
    </row>
    <row r="67" spans="1:21" ht="15.75" thickBot="1" x14ac:dyDescent="0.3">
      <c r="A67" s="38" t="s">
        <v>65</v>
      </c>
      <c r="B67" s="70">
        <f t="shared" ref="B67:B82" si="44">F67-G67</f>
        <v>0</v>
      </c>
      <c r="C67" s="75"/>
      <c r="D67" s="71">
        <f t="shared" ref="D67:D82" si="45">B67*C67/100</f>
        <v>0</v>
      </c>
      <c r="E67" s="71">
        <f>Parametrit!$B$4-2027</f>
        <v>-3</v>
      </c>
      <c r="F67" s="75"/>
      <c r="G67" s="75"/>
      <c r="H67" s="150" t="str">
        <f>IF('Investoinnit ennen 2024'!G67&gt;0,'Investoinnit ennen 2024'!G67,"")</f>
        <v/>
      </c>
      <c r="I67" s="72">
        <f t="shared" ref="I67:I82" si="46">IF(N67="",(D67*(M67+O67))/1000,(D67*(N67+P67))/1000)</f>
        <v>0</v>
      </c>
      <c r="J67" s="71">
        <f t="shared" ref="J67:J82" si="47">IF(D67=0,0,I67*(1-E67/H67))</f>
        <v>0</v>
      </c>
      <c r="K67" s="71">
        <f t="shared" ref="K67:K82" si="48">IF(I67=0,0,I67/H67)</f>
        <v>0</v>
      </c>
      <c r="L67" s="49">
        <f t="shared" ref="L67:L82" si="49">IF(N67="",(F67*(C67/100)*(M67+O67))/1000,(F67*(C67/100)*(N67+P67)/1000))</f>
        <v>0</v>
      </c>
      <c r="M67" s="73" cm="1">
        <f t="array" ref="M67">ROUND('Investoinnit ennen 2024'!K67*(Parametrit!$B$11/Parametrit!$B$7),_xlfn.IFS('2024'!U67=100,-2,'2024'!U67=10,-1))</f>
        <v>0</v>
      </c>
      <c r="N67" s="73"/>
      <c r="O67" s="71"/>
      <c r="P67" s="71"/>
      <c r="Q67" s="77">
        <v>35</v>
      </c>
      <c r="R67" s="77">
        <v>50</v>
      </c>
      <c r="S67" s="61" t="str">
        <f t="shared" ref="S67:S82" si="50">IF(AND(B67&gt;0,C67=""),"Ilmoita tuella rahoitettu osuus",IF(C67&gt;100,"Tuella rahoitettu osuus ei voi olla yli 100",IF(AND(B67&gt;0,H67=""),"Pitoaika puuttuu",IF(E67&gt;H67,"Keski-ikä ei voi olla suurempi kuin pitoaika",IF(AND(B67&gt;0,E67=""),"Keski-ikä puuttuu",IF(AND(B67&gt;0,OR(H67&lt;Q67,H67&gt;R67)),"Syötetty pitoaika ei ole pitoaikavälin sisällä","OK"))))))</f>
        <v>OK</v>
      </c>
      <c r="U67" s="16">
        <v>100</v>
      </c>
    </row>
    <row r="68" spans="1:21" ht="15.75" thickBot="1" x14ac:dyDescent="0.3">
      <c r="A68" s="38" t="s">
        <v>66</v>
      </c>
      <c r="B68" s="70">
        <f t="shared" si="44"/>
        <v>0</v>
      </c>
      <c r="C68" s="75"/>
      <c r="D68" s="71">
        <f t="shared" si="45"/>
        <v>0</v>
      </c>
      <c r="E68" s="71">
        <f>Parametrit!$B$4-2027</f>
        <v>-3</v>
      </c>
      <c r="F68" s="75"/>
      <c r="G68" s="75"/>
      <c r="H68" s="150" t="str">
        <f>IF('Investoinnit ennen 2024'!G68&gt;0,'Investoinnit ennen 2024'!G68,"")</f>
        <v/>
      </c>
      <c r="I68" s="72">
        <f t="shared" si="46"/>
        <v>0</v>
      </c>
      <c r="J68" s="71">
        <f t="shared" si="47"/>
        <v>0</v>
      </c>
      <c r="K68" s="71">
        <f t="shared" si="48"/>
        <v>0</v>
      </c>
      <c r="L68" s="49">
        <f t="shared" si="49"/>
        <v>0</v>
      </c>
      <c r="M68" s="73" cm="1">
        <f t="array" ref="M68">ROUND('Investoinnit ennen 2024'!K68*(Parametrit!$B$11/Parametrit!$B$7),_xlfn.IFS('2024'!U68=100,-2,'2024'!U68=10,-1))</f>
        <v>0</v>
      </c>
      <c r="N68" s="73"/>
      <c r="O68" s="71"/>
      <c r="P68" s="71"/>
      <c r="Q68" s="77">
        <v>35</v>
      </c>
      <c r="R68" s="77">
        <v>50</v>
      </c>
      <c r="S68" s="61" t="str">
        <f t="shared" si="50"/>
        <v>OK</v>
      </c>
      <c r="U68" s="16">
        <v>100</v>
      </c>
    </row>
    <row r="69" spans="1:21" ht="15.75" thickBot="1" x14ac:dyDescent="0.3">
      <c r="A69" s="38" t="s">
        <v>67</v>
      </c>
      <c r="B69" s="70">
        <f t="shared" si="44"/>
        <v>0</v>
      </c>
      <c r="C69" s="75"/>
      <c r="D69" s="71">
        <f t="shared" si="45"/>
        <v>0</v>
      </c>
      <c r="E69" s="71">
        <f>Parametrit!$B$4-2027</f>
        <v>-3</v>
      </c>
      <c r="F69" s="75"/>
      <c r="G69" s="75"/>
      <c r="H69" s="150" t="str">
        <f>IF('Investoinnit ennen 2024'!G69&gt;0,'Investoinnit ennen 2024'!G69,"")</f>
        <v/>
      </c>
      <c r="I69" s="72">
        <f t="shared" si="46"/>
        <v>0</v>
      </c>
      <c r="J69" s="71">
        <f t="shared" si="47"/>
        <v>0</v>
      </c>
      <c r="K69" s="71">
        <f t="shared" si="48"/>
        <v>0</v>
      </c>
      <c r="L69" s="49">
        <f t="shared" si="49"/>
        <v>0</v>
      </c>
      <c r="M69" s="73" cm="1">
        <f t="array" ref="M69">ROUND('Investoinnit ennen 2024'!K69*(Parametrit!$B$11/Parametrit!$B$7),_xlfn.IFS('2024'!U69=100,-2,'2024'!U69=10,-1))</f>
        <v>0</v>
      </c>
      <c r="N69" s="73"/>
      <c r="O69" s="71"/>
      <c r="P69" s="71"/>
      <c r="Q69" s="77">
        <v>35</v>
      </c>
      <c r="R69" s="77">
        <v>50</v>
      </c>
      <c r="S69" s="61" t="str">
        <f t="shared" si="50"/>
        <v>OK</v>
      </c>
      <c r="U69" s="16">
        <v>100</v>
      </c>
    </row>
    <row r="70" spans="1:21" ht="15.75" thickBot="1" x14ac:dyDescent="0.3">
      <c r="A70" s="38" t="s">
        <v>68</v>
      </c>
      <c r="B70" s="70">
        <f t="shared" si="44"/>
        <v>0</v>
      </c>
      <c r="C70" s="75"/>
      <c r="D70" s="71">
        <f t="shared" si="45"/>
        <v>0</v>
      </c>
      <c r="E70" s="71">
        <f>Parametrit!$B$4-2027</f>
        <v>-3</v>
      </c>
      <c r="F70" s="75"/>
      <c r="G70" s="75"/>
      <c r="H70" s="150" t="str">
        <f>IF('Investoinnit ennen 2024'!G70&gt;0,'Investoinnit ennen 2024'!G70,"")</f>
        <v/>
      </c>
      <c r="I70" s="72">
        <f t="shared" si="46"/>
        <v>0</v>
      </c>
      <c r="J70" s="71">
        <f t="shared" si="47"/>
        <v>0</v>
      </c>
      <c r="K70" s="71">
        <f t="shared" si="48"/>
        <v>0</v>
      </c>
      <c r="L70" s="49">
        <f t="shared" si="49"/>
        <v>0</v>
      </c>
      <c r="M70" s="73" cm="1">
        <f t="array" ref="M70">ROUND('Investoinnit ennen 2024'!K70*(Parametrit!$B$11/Parametrit!$B$7),_xlfn.IFS('2024'!U70=100,-2,'2024'!U70=10,-1))</f>
        <v>0</v>
      </c>
      <c r="N70" s="73"/>
      <c r="O70" s="71"/>
      <c r="P70" s="71"/>
      <c r="Q70" s="77">
        <v>35</v>
      </c>
      <c r="R70" s="77">
        <v>50</v>
      </c>
      <c r="S70" s="61" t="str">
        <f t="shared" si="50"/>
        <v>OK</v>
      </c>
      <c r="U70" s="16">
        <v>100</v>
      </c>
    </row>
    <row r="71" spans="1:21" ht="15.75" thickBot="1" x14ac:dyDescent="0.3">
      <c r="A71" s="38" t="s">
        <v>69</v>
      </c>
      <c r="B71" s="70">
        <f t="shared" si="44"/>
        <v>0</v>
      </c>
      <c r="C71" s="75"/>
      <c r="D71" s="71">
        <f t="shared" si="45"/>
        <v>0</v>
      </c>
      <c r="E71" s="71">
        <f>Parametrit!$B$4-2027</f>
        <v>-3</v>
      </c>
      <c r="F71" s="75"/>
      <c r="G71" s="75"/>
      <c r="H71" s="150" t="str">
        <f>IF('Investoinnit ennen 2024'!G71&gt;0,'Investoinnit ennen 2024'!G71,"")</f>
        <v/>
      </c>
      <c r="I71" s="72">
        <f t="shared" si="46"/>
        <v>0</v>
      </c>
      <c r="J71" s="71">
        <f t="shared" si="47"/>
        <v>0</v>
      </c>
      <c r="K71" s="71">
        <f t="shared" si="48"/>
        <v>0</v>
      </c>
      <c r="L71" s="49">
        <f t="shared" si="49"/>
        <v>0</v>
      </c>
      <c r="M71" s="73" cm="1">
        <f t="array" ref="M71">ROUND('Investoinnit ennen 2024'!K71*(Parametrit!$B$11/Parametrit!$B$7),_xlfn.IFS('2024'!U71=100,-2,'2024'!U71=10,-1))</f>
        <v>0</v>
      </c>
      <c r="N71" s="73"/>
      <c r="O71" s="71"/>
      <c r="P71" s="71"/>
      <c r="Q71" s="77">
        <v>35</v>
      </c>
      <c r="R71" s="77">
        <v>50</v>
      </c>
      <c r="S71" s="61" t="str">
        <f t="shared" si="50"/>
        <v>OK</v>
      </c>
      <c r="U71" s="16">
        <v>100</v>
      </c>
    </row>
    <row r="72" spans="1:21" ht="15.75" thickBot="1" x14ac:dyDescent="0.3">
      <c r="A72" s="38" t="s">
        <v>70</v>
      </c>
      <c r="B72" s="70">
        <f t="shared" si="44"/>
        <v>0</v>
      </c>
      <c r="C72" s="75"/>
      <c r="D72" s="71">
        <f t="shared" si="45"/>
        <v>0</v>
      </c>
      <c r="E72" s="71">
        <f>Parametrit!$B$4-2027</f>
        <v>-3</v>
      </c>
      <c r="F72" s="75"/>
      <c r="G72" s="75"/>
      <c r="H72" s="150" t="str">
        <f>IF('Investoinnit ennen 2024'!G72&gt;0,'Investoinnit ennen 2024'!G72,"")</f>
        <v/>
      </c>
      <c r="I72" s="72">
        <f t="shared" si="46"/>
        <v>0</v>
      </c>
      <c r="J72" s="71">
        <f t="shared" si="47"/>
        <v>0</v>
      </c>
      <c r="K72" s="71">
        <f t="shared" si="48"/>
        <v>0</v>
      </c>
      <c r="L72" s="49">
        <f t="shared" si="49"/>
        <v>0</v>
      </c>
      <c r="M72" s="73" cm="1">
        <f t="array" ref="M72">ROUND('Investoinnit ennen 2024'!K72*(Parametrit!$B$11/Parametrit!$B$7),_xlfn.IFS('2024'!U72=100,-2,'2024'!U72=10,-1))</f>
        <v>0</v>
      </c>
      <c r="N72" s="73"/>
      <c r="O72" s="71"/>
      <c r="P72" s="71"/>
      <c r="Q72" s="77">
        <v>35</v>
      </c>
      <c r="R72" s="77">
        <v>50</v>
      </c>
      <c r="S72" s="61" t="str">
        <f t="shared" si="50"/>
        <v>OK</v>
      </c>
      <c r="U72" s="16">
        <v>100</v>
      </c>
    </row>
    <row r="73" spans="1:21" ht="15.75" thickBot="1" x14ac:dyDescent="0.3">
      <c r="A73" s="38" t="s">
        <v>71</v>
      </c>
      <c r="B73" s="70">
        <f t="shared" si="44"/>
        <v>0</v>
      </c>
      <c r="C73" s="75"/>
      <c r="D73" s="71">
        <f t="shared" si="45"/>
        <v>0</v>
      </c>
      <c r="E73" s="71">
        <f>Parametrit!$B$4-2027</f>
        <v>-3</v>
      </c>
      <c r="F73" s="75"/>
      <c r="G73" s="75"/>
      <c r="H73" s="150" t="str">
        <f>IF('Investoinnit ennen 2024'!G73&gt;0,'Investoinnit ennen 2024'!G73,"")</f>
        <v/>
      </c>
      <c r="I73" s="72">
        <f t="shared" si="46"/>
        <v>0</v>
      </c>
      <c r="J73" s="71">
        <f t="shared" si="47"/>
        <v>0</v>
      </c>
      <c r="K73" s="71">
        <f t="shared" si="48"/>
        <v>0</v>
      </c>
      <c r="L73" s="49">
        <f t="shared" si="49"/>
        <v>0</v>
      </c>
      <c r="M73" s="73" cm="1">
        <f t="array" ref="M73">ROUND('Investoinnit ennen 2024'!K73*(Parametrit!$B$11/Parametrit!$B$7),_xlfn.IFS('2024'!U73=100,-2,'2024'!U73=10,-1))</f>
        <v>0</v>
      </c>
      <c r="N73" s="73"/>
      <c r="O73" s="71"/>
      <c r="P73" s="71"/>
      <c r="Q73" s="77">
        <v>35</v>
      </c>
      <c r="R73" s="77">
        <v>50</v>
      </c>
      <c r="S73" s="61" t="str">
        <f t="shared" si="50"/>
        <v>OK</v>
      </c>
      <c r="U73" s="16">
        <v>100</v>
      </c>
    </row>
    <row r="74" spans="1:21" ht="15.75" thickBot="1" x14ac:dyDescent="0.3">
      <c r="A74" s="38" t="s">
        <v>72</v>
      </c>
      <c r="B74" s="70">
        <f t="shared" si="44"/>
        <v>0</v>
      </c>
      <c r="C74" s="75"/>
      <c r="D74" s="71">
        <f t="shared" si="45"/>
        <v>0</v>
      </c>
      <c r="E74" s="71">
        <f>Parametrit!$B$4-2027</f>
        <v>-3</v>
      </c>
      <c r="F74" s="75"/>
      <c r="G74" s="75"/>
      <c r="H74" s="150" t="str">
        <f>IF('Investoinnit ennen 2024'!G74&gt;0,'Investoinnit ennen 2024'!G74,"")</f>
        <v/>
      </c>
      <c r="I74" s="72">
        <f t="shared" si="46"/>
        <v>0</v>
      </c>
      <c r="J74" s="71">
        <f t="shared" si="47"/>
        <v>0</v>
      </c>
      <c r="K74" s="71">
        <f t="shared" si="48"/>
        <v>0</v>
      </c>
      <c r="L74" s="49">
        <f t="shared" si="49"/>
        <v>0</v>
      </c>
      <c r="M74" s="73" cm="1">
        <f t="array" ref="M74">ROUND('Investoinnit ennen 2024'!K74*(Parametrit!$B$11/Parametrit!$B$7),_xlfn.IFS('2024'!U74=100,-2,'2024'!U74=10,-1))</f>
        <v>0</v>
      </c>
      <c r="N74" s="73"/>
      <c r="O74" s="71"/>
      <c r="P74" s="71"/>
      <c r="Q74" s="77">
        <v>35</v>
      </c>
      <c r="R74" s="77">
        <v>50</v>
      </c>
      <c r="S74" s="61" t="str">
        <f t="shared" si="50"/>
        <v>OK</v>
      </c>
      <c r="U74" s="16">
        <v>100</v>
      </c>
    </row>
    <row r="75" spans="1:21" ht="15.75" thickBot="1" x14ac:dyDescent="0.3">
      <c r="A75" s="38" t="s">
        <v>73</v>
      </c>
      <c r="B75" s="70">
        <f t="shared" si="44"/>
        <v>0</v>
      </c>
      <c r="C75" s="75"/>
      <c r="D75" s="71">
        <f t="shared" si="45"/>
        <v>0</v>
      </c>
      <c r="E75" s="71">
        <f>Parametrit!$B$4-2027</f>
        <v>-3</v>
      </c>
      <c r="F75" s="75"/>
      <c r="G75" s="75"/>
      <c r="H75" s="150" t="str">
        <f>IF('Investoinnit ennen 2024'!G75&gt;0,'Investoinnit ennen 2024'!G75,"")</f>
        <v/>
      </c>
      <c r="I75" s="72">
        <f t="shared" si="46"/>
        <v>0</v>
      </c>
      <c r="J75" s="71">
        <f t="shared" si="47"/>
        <v>0</v>
      </c>
      <c r="K75" s="71">
        <f t="shared" si="48"/>
        <v>0</v>
      </c>
      <c r="L75" s="49">
        <f t="shared" si="49"/>
        <v>0</v>
      </c>
      <c r="M75" s="73" cm="1">
        <f t="array" ref="M75">ROUND('Investoinnit ennen 2024'!K75*(Parametrit!$B$11/Parametrit!$B$7),_xlfn.IFS('2024'!U75=100,-2,'2024'!U75=10,-1))</f>
        <v>0</v>
      </c>
      <c r="N75" s="73"/>
      <c r="O75" s="71"/>
      <c r="P75" s="71"/>
      <c r="Q75" s="77">
        <v>35</v>
      </c>
      <c r="R75" s="77">
        <v>50</v>
      </c>
      <c r="S75" s="61" t="str">
        <f t="shared" si="50"/>
        <v>OK</v>
      </c>
      <c r="U75" s="16">
        <v>100</v>
      </c>
    </row>
    <row r="76" spans="1:21" ht="15.75" thickBot="1" x14ac:dyDescent="0.3">
      <c r="A76" s="38" t="s">
        <v>74</v>
      </c>
      <c r="B76" s="70">
        <f t="shared" si="44"/>
        <v>0</v>
      </c>
      <c r="C76" s="75"/>
      <c r="D76" s="71">
        <f t="shared" si="45"/>
        <v>0</v>
      </c>
      <c r="E76" s="71">
        <f>Parametrit!$B$4-2027</f>
        <v>-3</v>
      </c>
      <c r="F76" s="75"/>
      <c r="G76" s="75"/>
      <c r="H76" s="150" t="str">
        <f>IF('Investoinnit ennen 2024'!G76&gt;0,'Investoinnit ennen 2024'!G76,"")</f>
        <v/>
      </c>
      <c r="I76" s="72">
        <f t="shared" si="46"/>
        <v>0</v>
      </c>
      <c r="J76" s="71">
        <f t="shared" si="47"/>
        <v>0</v>
      </c>
      <c r="K76" s="71">
        <f t="shared" si="48"/>
        <v>0</v>
      </c>
      <c r="L76" s="49">
        <f t="shared" si="49"/>
        <v>0</v>
      </c>
      <c r="M76" s="73" cm="1">
        <f t="array" ref="M76">ROUND('Investoinnit ennen 2024'!K76*(Parametrit!$B$11/Parametrit!$B$7),_xlfn.IFS('2024'!U76=100,-2,'2024'!U76=10,-1))</f>
        <v>0</v>
      </c>
      <c r="N76" s="73"/>
      <c r="O76" s="71"/>
      <c r="P76" s="71"/>
      <c r="Q76" s="77">
        <v>35</v>
      </c>
      <c r="R76" s="77">
        <v>50</v>
      </c>
      <c r="S76" s="61" t="str">
        <f t="shared" si="50"/>
        <v>OK</v>
      </c>
      <c r="U76" s="16">
        <v>100</v>
      </c>
    </row>
    <row r="77" spans="1:21" ht="15.75" thickBot="1" x14ac:dyDescent="0.3">
      <c r="A77" s="38" t="s">
        <v>75</v>
      </c>
      <c r="B77" s="70">
        <f t="shared" si="44"/>
        <v>0</v>
      </c>
      <c r="C77" s="75"/>
      <c r="D77" s="71">
        <f t="shared" si="45"/>
        <v>0</v>
      </c>
      <c r="E77" s="71">
        <f>Parametrit!$B$4-2027</f>
        <v>-3</v>
      </c>
      <c r="F77" s="75"/>
      <c r="G77" s="75"/>
      <c r="H77" s="150" t="str">
        <f>IF('Investoinnit ennen 2024'!G77&gt;0,'Investoinnit ennen 2024'!G77,"")</f>
        <v/>
      </c>
      <c r="I77" s="72">
        <f t="shared" si="46"/>
        <v>0</v>
      </c>
      <c r="J77" s="71">
        <f t="shared" si="47"/>
        <v>0</v>
      </c>
      <c r="K77" s="71">
        <f t="shared" si="48"/>
        <v>0</v>
      </c>
      <c r="L77" s="49">
        <f t="shared" si="49"/>
        <v>0</v>
      </c>
      <c r="M77" s="73" cm="1">
        <f t="array" ref="M77">ROUND('Investoinnit ennen 2024'!K77*(Parametrit!$B$11/Parametrit!$B$7),_xlfn.IFS('2024'!U77=100,-2,'2024'!U77=10,-1))</f>
        <v>0</v>
      </c>
      <c r="N77" s="73"/>
      <c r="O77" s="71"/>
      <c r="P77" s="71"/>
      <c r="Q77" s="77">
        <v>35</v>
      </c>
      <c r="R77" s="77">
        <v>50</v>
      </c>
      <c r="S77" s="61" t="str">
        <f t="shared" si="50"/>
        <v>OK</v>
      </c>
      <c r="U77" s="16">
        <v>100</v>
      </c>
    </row>
    <row r="78" spans="1:21" ht="15.75" thickBot="1" x14ac:dyDescent="0.3">
      <c r="A78" s="38" t="s">
        <v>76</v>
      </c>
      <c r="B78" s="70">
        <f t="shared" si="44"/>
        <v>0</v>
      </c>
      <c r="C78" s="75"/>
      <c r="D78" s="71">
        <f t="shared" si="45"/>
        <v>0</v>
      </c>
      <c r="E78" s="71">
        <f>Parametrit!$B$4-2027</f>
        <v>-3</v>
      </c>
      <c r="F78" s="75"/>
      <c r="G78" s="75"/>
      <c r="H78" s="150" t="str">
        <f>IF('Investoinnit ennen 2024'!G78&gt;0,'Investoinnit ennen 2024'!G78,"")</f>
        <v/>
      </c>
      <c r="I78" s="72">
        <f t="shared" si="46"/>
        <v>0</v>
      </c>
      <c r="J78" s="71">
        <f t="shared" si="47"/>
        <v>0</v>
      </c>
      <c r="K78" s="71">
        <f t="shared" si="48"/>
        <v>0</v>
      </c>
      <c r="L78" s="49">
        <f t="shared" si="49"/>
        <v>0</v>
      </c>
      <c r="M78" s="73" cm="1">
        <f t="array" ref="M78">ROUND('Investoinnit ennen 2024'!K78*(Parametrit!$B$11/Parametrit!$B$7),_xlfn.IFS('2024'!U78=100,-2,'2024'!U78=10,-1))</f>
        <v>0</v>
      </c>
      <c r="N78" s="73"/>
      <c r="O78" s="71"/>
      <c r="P78" s="71"/>
      <c r="Q78" s="77">
        <v>35</v>
      </c>
      <c r="R78" s="77">
        <v>50</v>
      </c>
      <c r="S78" s="61" t="str">
        <f t="shared" si="50"/>
        <v>OK</v>
      </c>
      <c r="U78" s="16">
        <v>100</v>
      </c>
    </row>
    <row r="79" spans="1:21" ht="15.75" thickBot="1" x14ac:dyDescent="0.3">
      <c r="A79" s="38" t="s">
        <v>77</v>
      </c>
      <c r="B79" s="70">
        <f t="shared" si="44"/>
        <v>0</v>
      </c>
      <c r="C79" s="75"/>
      <c r="D79" s="71">
        <f t="shared" si="45"/>
        <v>0</v>
      </c>
      <c r="E79" s="71">
        <f>Parametrit!$B$4-2027</f>
        <v>-3</v>
      </c>
      <c r="F79" s="75"/>
      <c r="G79" s="75"/>
      <c r="H79" s="150" t="str">
        <f>IF('Investoinnit ennen 2024'!G79&gt;0,'Investoinnit ennen 2024'!G79,"")</f>
        <v/>
      </c>
      <c r="I79" s="72">
        <f t="shared" si="46"/>
        <v>0</v>
      </c>
      <c r="J79" s="71">
        <f t="shared" si="47"/>
        <v>0</v>
      </c>
      <c r="K79" s="71">
        <f t="shared" si="48"/>
        <v>0</v>
      </c>
      <c r="L79" s="49">
        <f t="shared" si="49"/>
        <v>0</v>
      </c>
      <c r="M79" s="73" cm="1">
        <f t="array" ref="M79">ROUND('Investoinnit ennen 2024'!K79*(Parametrit!$B$11/Parametrit!$B$7),_xlfn.IFS('2024'!U79=100,-2,'2024'!U79=10,-1))</f>
        <v>0</v>
      </c>
      <c r="N79" s="73"/>
      <c r="O79" s="71"/>
      <c r="P79" s="71"/>
      <c r="Q79" s="77">
        <v>35</v>
      </c>
      <c r="R79" s="77">
        <v>50</v>
      </c>
      <c r="S79" s="61" t="str">
        <f t="shared" si="50"/>
        <v>OK</v>
      </c>
      <c r="U79" s="16">
        <v>100</v>
      </c>
    </row>
    <row r="80" spans="1:21" ht="15.75" thickBot="1" x14ac:dyDescent="0.3">
      <c r="A80" s="38" t="s">
        <v>78</v>
      </c>
      <c r="B80" s="70">
        <f t="shared" si="44"/>
        <v>0</v>
      </c>
      <c r="C80" s="75"/>
      <c r="D80" s="71">
        <f t="shared" si="45"/>
        <v>0</v>
      </c>
      <c r="E80" s="71">
        <f>Parametrit!$B$4-2027</f>
        <v>-3</v>
      </c>
      <c r="F80" s="75"/>
      <c r="G80" s="75"/>
      <c r="H80" s="150" t="str">
        <f>IF('Investoinnit ennen 2024'!G80&gt;0,'Investoinnit ennen 2024'!G80,"")</f>
        <v/>
      </c>
      <c r="I80" s="72">
        <f t="shared" si="46"/>
        <v>0</v>
      </c>
      <c r="J80" s="71">
        <f t="shared" si="47"/>
        <v>0</v>
      </c>
      <c r="K80" s="71">
        <f t="shared" si="48"/>
        <v>0</v>
      </c>
      <c r="L80" s="49">
        <f t="shared" si="49"/>
        <v>0</v>
      </c>
      <c r="M80" s="73" cm="1">
        <f t="array" ref="M80">ROUND('Investoinnit ennen 2024'!K80*(Parametrit!$B$11/Parametrit!$B$7),_xlfn.IFS('2024'!U80=100,-2,'2024'!U80=10,-1))</f>
        <v>0</v>
      </c>
      <c r="N80" s="73"/>
      <c r="O80" s="71"/>
      <c r="P80" s="71"/>
      <c r="Q80" s="77">
        <v>35</v>
      </c>
      <c r="R80" s="77">
        <v>50</v>
      </c>
      <c r="S80" s="61" t="str">
        <f t="shared" si="50"/>
        <v>OK</v>
      </c>
      <c r="U80" s="16">
        <v>100</v>
      </c>
    </row>
    <row r="81" spans="1:21" ht="15.75" thickBot="1" x14ac:dyDescent="0.3">
      <c r="A81" s="38" t="s">
        <v>79</v>
      </c>
      <c r="B81" s="70">
        <f t="shared" si="44"/>
        <v>0</v>
      </c>
      <c r="C81" s="75"/>
      <c r="D81" s="71">
        <f t="shared" si="45"/>
        <v>0</v>
      </c>
      <c r="E81" s="71">
        <f>Parametrit!$B$4-2027</f>
        <v>-3</v>
      </c>
      <c r="F81" s="75"/>
      <c r="G81" s="75"/>
      <c r="H81" s="150" t="str">
        <f>IF('Investoinnit ennen 2024'!G81&gt;0,'Investoinnit ennen 2024'!G81,"")</f>
        <v/>
      </c>
      <c r="I81" s="72">
        <f t="shared" si="46"/>
        <v>0</v>
      </c>
      <c r="J81" s="71">
        <f t="shared" si="47"/>
        <v>0</v>
      </c>
      <c r="K81" s="71">
        <f t="shared" si="48"/>
        <v>0</v>
      </c>
      <c r="L81" s="49">
        <f t="shared" si="49"/>
        <v>0</v>
      </c>
      <c r="M81" s="73" cm="1">
        <f t="array" ref="M81">ROUND('Investoinnit ennen 2024'!K81*(Parametrit!$B$11/Parametrit!$B$7),_xlfn.IFS('2024'!U81=100,-2,'2024'!U81=10,-1))</f>
        <v>0</v>
      </c>
      <c r="N81" s="73"/>
      <c r="O81" s="71"/>
      <c r="P81" s="71"/>
      <c r="Q81" s="77">
        <v>35</v>
      </c>
      <c r="R81" s="77">
        <v>50</v>
      </c>
      <c r="S81" s="61" t="str">
        <f t="shared" si="50"/>
        <v>OK</v>
      </c>
      <c r="U81" s="16">
        <v>100</v>
      </c>
    </row>
    <row r="82" spans="1:21" ht="15.75" thickBot="1" x14ac:dyDescent="0.3">
      <c r="A82" s="38" t="s">
        <v>80</v>
      </c>
      <c r="B82" s="70">
        <f t="shared" si="44"/>
        <v>0</v>
      </c>
      <c r="C82" s="75"/>
      <c r="D82" s="71">
        <f t="shared" si="45"/>
        <v>0</v>
      </c>
      <c r="E82" s="71">
        <f>Parametrit!$B$4-2027</f>
        <v>-3</v>
      </c>
      <c r="F82" s="75"/>
      <c r="G82" s="75"/>
      <c r="H82" s="150" t="str">
        <f>IF('Investoinnit ennen 2024'!G82&gt;0,'Investoinnit ennen 2024'!G82,"")</f>
        <v/>
      </c>
      <c r="I82" s="72">
        <f t="shared" si="46"/>
        <v>0</v>
      </c>
      <c r="J82" s="71">
        <f t="shared" si="47"/>
        <v>0</v>
      </c>
      <c r="K82" s="71">
        <f t="shared" si="48"/>
        <v>0</v>
      </c>
      <c r="L82" s="49">
        <f t="shared" si="49"/>
        <v>0</v>
      </c>
      <c r="M82" s="73" cm="1">
        <f t="array" ref="M82">ROUND('Investoinnit ennen 2024'!K82*(Parametrit!$B$11/Parametrit!$B$7),_xlfn.IFS('2024'!U82=100,-2,'2024'!U82=10,-1))</f>
        <v>0</v>
      </c>
      <c r="N82" s="73"/>
      <c r="O82" s="71"/>
      <c r="P82" s="71"/>
      <c r="Q82" s="77">
        <v>35</v>
      </c>
      <c r="R82" s="77">
        <v>50</v>
      </c>
      <c r="S82" s="61" t="str">
        <f t="shared" si="50"/>
        <v>OK</v>
      </c>
      <c r="U82" s="16">
        <v>100</v>
      </c>
    </row>
    <row r="83" spans="1:21" ht="15.75" thickBot="1" x14ac:dyDescent="0.3">
      <c r="A83" s="14" t="s">
        <v>81</v>
      </c>
      <c r="B83" s="68"/>
      <c r="C83" s="114"/>
      <c r="D83" s="69"/>
      <c r="E83" s="69"/>
      <c r="F83" s="114"/>
      <c r="G83" s="114"/>
      <c r="H83" s="151"/>
      <c r="M83" s="80"/>
      <c r="N83" s="80"/>
      <c r="O83" s="66"/>
      <c r="P83" s="66"/>
      <c r="Q83" s="80"/>
      <c r="R83" s="80"/>
      <c r="S83" s="16"/>
    </row>
    <row r="84" spans="1:21" ht="15.75" thickBot="1" x14ac:dyDescent="0.3">
      <c r="A84" s="38" t="s">
        <v>81</v>
      </c>
      <c r="B84" s="70">
        <f t="shared" ref="B84:B85" si="51">F84-G84</f>
        <v>0</v>
      </c>
      <c r="C84" s="75"/>
      <c r="D84" s="71">
        <f t="shared" ref="D84:D85" si="52">B84*C84/100</f>
        <v>0</v>
      </c>
      <c r="E84" s="71">
        <f>Parametrit!$B$4-2027</f>
        <v>-3</v>
      </c>
      <c r="F84" s="75"/>
      <c r="G84" s="75"/>
      <c r="H84" s="150" t="str">
        <f>IF('Investoinnit ennen 2024'!G84&gt;0,'Investoinnit ennen 2024'!G84,"")</f>
        <v/>
      </c>
      <c r="I84" s="72">
        <f>IF(N84="",(D84*(M84+O84))/1000,(D84*(N84+P84))/1000)</f>
        <v>0</v>
      </c>
      <c r="J84" s="71">
        <f t="shared" ref="J84:J85" si="53">IF(D84=0,0,I84*(1-E84/H84))</f>
        <v>0</v>
      </c>
      <c r="K84" s="71">
        <f t="shared" ref="K84:K85" si="54">IF(I84=0,0,I84/H84)</f>
        <v>0</v>
      </c>
      <c r="L84" s="49">
        <f>IF(N84="",(F84*(C84/100)*(M84+O84))/1000,(F84*(C84/100)*(N84+P84)/1000))</f>
        <v>0</v>
      </c>
      <c r="M84" s="73" cm="1">
        <f t="array" ref="M84">ROUND('Investoinnit ennen 2024'!K84*(Parametrit!$B$11/Parametrit!$B$7),_xlfn.IFS('2024'!U84=100,-2,'2024'!U84=10,-1))</f>
        <v>0</v>
      </c>
      <c r="N84" s="73"/>
      <c r="O84" s="71"/>
      <c r="P84" s="71"/>
      <c r="Q84" s="77">
        <v>40</v>
      </c>
      <c r="R84" s="77">
        <v>50</v>
      </c>
      <c r="S84" s="61" t="str">
        <f>IF(AND(B84&gt;0,C84=""),"Ilmoita tuella rahoitettu osuus",IF(C84&gt;100,"Tuella rahoitettu osuus ei voi olla yli 100",IF(AND(B84&gt;0,H84=""),"Pitoaika puuttuu",IF(E84&gt;H84,"Keski-ikä ei voi olla suurempi kuin pitoaika",IF(AND(B84&gt;0,E84=""),"Keski-ikä puuttuu",IF(AND(B84&gt;0,OR(H84&lt;Q84,H84&gt;R84)),"Syötetty pitoaika ei ole pitoaikavälin sisällä","OK"))))))</f>
        <v>OK</v>
      </c>
      <c r="U84" s="16">
        <v>100</v>
      </c>
    </row>
    <row r="85" spans="1:21" ht="15.75" thickBot="1" x14ac:dyDescent="0.3">
      <c r="A85" s="38" t="s">
        <v>82</v>
      </c>
      <c r="B85" s="70">
        <f t="shared" si="51"/>
        <v>0</v>
      </c>
      <c r="C85" s="75"/>
      <c r="D85" s="71">
        <f t="shared" si="52"/>
        <v>0</v>
      </c>
      <c r="E85" s="71">
        <f>Parametrit!$B$4-2027</f>
        <v>-3</v>
      </c>
      <c r="F85" s="75"/>
      <c r="G85" s="75"/>
      <c r="H85" s="150" t="str">
        <f>IF('Investoinnit ennen 2024'!G85&gt;0,'Investoinnit ennen 2024'!G85,"")</f>
        <v/>
      </c>
      <c r="I85" s="72">
        <f>IF(N85="",(D85*(M85+O85))/1000,(D85*(N85+P85))/1000)</f>
        <v>0</v>
      </c>
      <c r="J85" s="71">
        <f t="shared" si="53"/>
        <v>0</v>
      </c>
      <c r="K85" s="71">
        <f t="shared" si="54"/>
        <v>0</v>
      </c>
      <c r="L85" s="49">
        <f>IF(N85="",(F85*(C85/100)*(M85+O85))/1000,(F85*(C85/100)*(N85+P85)/1000))</f>
        <v>0</v>
      </c>
      <c r="M85" s="73" cm="1">
        <f t="array" ref="M85">ROUND('Investoinnit ennen 2024'!K85*(Parametrit!$B$11/Parametrit!$B$7),_xlfn.IFS('2024'!U85=100,-2,'2024'!U85=10,-1))</f>
        <v>0</v>
      </c>
      <c r="N85" s="73"/>
      <c r="O85" s="71"/>
      <c r="P85" s="71"/>
      <c r="Q85" s="77">
        <v>40</v>
      </c>
      <c r="R85" s="77">
        <v>50</v>
      </c>
      <c r="S85" s="61" t="str">
        <f>IF(AND(B85&gt;0,C85=""),"Ilmoita tuella rahoitettu osuus",IF(C85&gt;100,"Tuella rahoitettu osuus ei voi olla yli 100",IF(AND(B85&gt;0,H85=""),"Pitoaika puuttuu",IF(E85&gt;H85,"Keski-ikä ei voi olla suurempi kuin pitoaika",IF(AND(B85&gt;0,E85=""),"Keski-ikä puuttuu",IF(AND(B85&gt;0,OR(H85&lt;Q85,H85&gt;R85)),"Syötetty pitoaika ei ole pitoaikavälin sisällä","OK"))))))</f>
        <v>OK</v>
      </c>
      <c r="U85" s="16">
        <v>100</v>
      </c>
    </row>
    <row r="86" spans="1:21" ht="15.75" thickBot="1" x14ac:dyDescent="0.3">
      <c r="A86" s="76" t="s">
        <v>83</v>
      </c>
      <c r="B86" s="68"/>
      <c r="C86" s="114"/>
      <c r="D86" s="69"/>
      <c r="E86" s="69"/>
      <c r="F86" s="114"/>
      <c r="G86" s="114"/>
      <c r="H86" s="151"/>
      <c r="M86" s="25"/>
      <c r="N86" s="25"/>
      <c r="O86" s="66"/>
      <c r="P86" s="66"/>
      <c r="Q86" s="25"/>
      <c r="R86" s="25"/>
      <c r="S86" s="16"/>
    </row>
    <row r="87" spans="1:21" ht="23.25" thickBot="1" x14ac:dyDescent="0.3">
      <c r="A87" s="38" t="s">
        <v>84</v>
      </c>
      <c r="B87" s="70">
        <f t="shared" ref="B87:B96" si="55">F87-G87</f>
        <v>0</v>
      </c>
      <c r="C87" s="75"/>
      <c r="D87" s="71">
        <f t="shared" ref="D87:D96" si="56">B87*C87/100</f>
        <v>0</v>
      </c>
      <c r="E87" s="71">
        <f>Parametrit!$B$4-2027</f>
        <v>-3</v>
      </c>
      <c r="F87" s="75"/>
      <c r="G87" s="75"/>
      <c r="H87" s="150" t="str">
        <f>IF('Investoinnit ennen 2024'!G87&gt;0,'Investoinnit ennen 2024'!G87,"")</f>
        <v/>
      </c>
      <c r="I87" s="72">
        <f t="shared" ref="I87:I96" si="57">IF(N87="",(D87*(M87+O87))/1000,(D87*(N87+P87))/1000)</f>
        <v>0</v>
      </c>
      <c r="J87" s="71">
        <f t="shared" ref="J87:J96" si="58">IF(D87=0,0,I87*(1-E87/H87))</f>
        <v>0</v>
      </c>
      <c r="K87" s="71">
        <f t="shared" ref="K87:K96" si="59">IF(I87=0,0,I87/H87)</f>
        <v>0</v>
      </c>
      <c r="L87" s="49">
        <f t="shared" ref="L87:L96" si="60">IF(N87="",(F87*(C87/100)*(M87+O87))/1000,(F87*(C87/100)*(N87+P87)/1000))</f>
        <v>0</v>
      </c>
      <c r="M87" s="73" cm="1">
        <f t="array" ref="M87">ROUND('Investoinnit ennen 2024'!K87*(Parametrit!$B$11/Parametrit!$B$7),_xlfn.IFS('2024'!U87=100,-2,'2024'!U87=10,-1))</f>
        <v>0</v>
      </c>
      <c r="N87" s="73"/>
      <c r="O87" s="71"/>
      <c r="P87" s="71"/>
      <c r="Q87" s="77">
        <v>30</v>
      </c>
      <c r="R87" s="77">
        <v>45</v>
      </c>
      <c r="S87" s="61" t="str">
        <f t="shared" ref="S87:S96" si="61">IF(AND(B87&gt;0,C87=""),"Ilmoita tuella rahoitettu osuus",IF(C87&gt;100,"Tuella rahoitettu osuus ei voi olla yli 100",IF(AND(B87&gt;0,H87=""),"Pitoaika puuttuu",IF(E87&gt;H87,"Keski-ikä ei voi olla suurempi kuin pitoaika",IF(AND(B87&gt;0,E87=""),"Keski-ikä puuttuu",IF(AND(B87&gt;0,OR(H87&lt;Q87,H87&gt;R87)),"Syötetty pitoaika ei ole pitoaikavälin sisällä","OK"))))))</f>
        <v>OK</v>
      </c>
      <c r="U87" s="16">
        <v>10</v>
      </c>
    </row>
    <row r="88" spans="1:21" ht="15.75" thickBot="1" x14ac:dyDescent="0.3">
      <c r="A88" s="38" t="s">
        <v>85</v>
      </c>
      <c r="B88" s="70">
        <f t="shared" si="55"/>
        <v>0</v>
      </c>
      <c r="C88" s="75"/>
      <c r="D88" s="71">
        <f t="shared" si="56"/>
        <v>0</v>
      </c>
      <c r="E88" s="71">
        <f>Parametrit!$B$4-2027</f>
        <v>-3</v>
      </c>
      <c r="F88" s="75"/>
      <c r="G88" s="75"/>
      <c r="H88" s="150" t="str">
        <f>IF('Investoinnit ennen 2024'!G88&gt;0,'Investoinnit ennen 2024'!G88,"")</f>
        <v/>
      </c>
      <c r="I88" s="72">
        <f t="shared" si="57"/>
        <v>0</v>
      </c>
      <c r="J88" s="71">
        <f t="shared" si="58"/>
        <v>0</v>
      </c>
      <c r="K88" s="71">
        <f t="shared" si="59"/>
        <v>0</v>
      </c>
      <c r="L88" s="49">
        <f t="shared" si="60"/>
        <v>0</v>
      </c>
      <c r="M88" s="73" cm="1">
        <f t="array" ref="M88">ROUND('Investoinnit ennen 2024'!K88*(Parametrit!$B$11/Parametrit!$B$7),_xlfn.IFS('2024'!U88=100,-2,'2024'!U88=10,-1))</f>
        <v>0</v>
      </c>
      <c r="N88" s="73"/>
      <c r="O88" s="71"/>
      <c r="P88" s="71"/>
      <c r="Q88" s="77">
        <v>30</v>
      </c>
      <c r="R88" s="77">
        <v>45</v>
      </c>
      <c r="S88" s="61" t="str">
        <f t="shared" si="61"/>
        <v>OK</v>
      </c>
      <c r="U88" s="16">
        <v>10</v>
      </c>
    </row>
    <row r="89" spans="1:21" ht="15.75" thickBot="1" x14ac:dyDescent="0.3">
      <c r="A89" s="38" t="s">
        <v>86</v>
      </c>
      <c r="B89" s="70">
        <f t="shared" si="55"/>
        <v>0</v>
      </c>
      <c r="C89" s="75"/>
      <c r="D89" s="71">
        <f t="shared" si="56"/>
        <v>0</v>
      </c>
      <c r="E89" s="71">
        <f>Parametrit!$B$4-2027</f>
        <v>-3</v>
      </c>
      <c r="F89" s="75"/>
      <c r="G89" s="75"/>
      <c r="H89" s="150" t="str">
        <f>IF('Investoinnit ennen 2024'!G89&gt;0,'Investoinnit ennen 2024'!G89,"")</f>
        <v/>
      </c>
      <c r="I89" s="72">
        <f t="shared" si="57"/>
        <v>0</v>
      </c>
      <c r="J89" s="71">
        <f t="shared" si="58"/>
        <v>0</v>
      </c>
      <c r="K89" s="71">
        <f t="shared" si="59"/>
        <v>0</v>
      </c>
      <c r="L89" s="49">
        <f t="shared" si="60"/>
        <v>0</v>
      </c>
      <c r="M89" s="73" cm="1">
        <f t="array" ref="M89">ROUND('Investoinnit ennen 2024'!K89*(Parametrit!$B$11/Parametrit!$B$7),_xlfn.IFS('2024'!U89=100,-2,'2024'!U89=10,-1))</f>
        <v>0</v>
      </c>
      <c r="N89" s="73"/>
      <c r="O89" s="71"/>
      <c r="P89" s="71"/>
      <c r="Q89" s="77">
        <v>30</v>
      </c>
      <c r="R89" s="77">
        <v>45</v>
      </c>
      <c r="S89" s="61" t="str">
        <f t="shared" si="61"/>
        <v>OK</v>
      </c>
      <c r="U89" s="16">
        <v>10</v>
      </c>
    </row>
    <row r="90" spans="1:21" ht="15.75" thickBot="1" x14ac:dyDescent="0.3">
      <c r="A90" s="38" t="s">
        <v>87</v>
      </c>
      <c r="B90" s="70">
        <f t="shared" si="55"/>
        <v>0</v>
      </c>
      <c r="C90" s="75"/>
      <c r="D90" s="71">
        <f t="shared" si="56"/>
        <v>0</v>
      </c>
      <c r="E90" s="71">
        <f>Parametrit!$B$4-2027</f>
        <v>-3</v>
      </c>
      <c r="F90" s="75"/>
      <c r="G90" s="75"/>
      <c r="H90" s="150" t="str">
        <f>IF('Investoinnit ennen 2024'!G90&gt;0,'Investoinnit ennen 2024'!G90,"")</f>
        <v/>
      </c>
      <c r="I90" s="72">
        <f t="shared" si="57"/>
        <v>0</v>
      </c>
      <c r="J90" s="71">
        <f t="shared" si="58"/>
        <v>0</v>
      </c>
      <c r="K90" s="71">
        <f t="shared" si="59"/>
        <v>0</v>
      </c>
      <c r="L90" s="49">
        <f t="shared" si="60"/>
        <v>0</v>
      </c>
      <c r="M90" s="73" cm="1">
        <f t="array" ref="M90">ROUND('Investoinnit ennen 2024'!K90*(Parametrit!$B$11/Parametrit!$B$7),_xlfn.IFS('2024'!U90=100,-2,'2024'!U90=10,-1))</f>
        <v>0</v>
      </c>
      <c r="N90" s="73"/>
      <c r="O90" s="71"/>
      <c r="P90" s="71"/>
      <c r="Q90" s="77">
        <v>30</v>
      </c>
      <c r="R90" s="77">
        <v>45</v>
      </c>
      <c r="S90" s="61" t="str">
        <f t="shared" si="61"/>
        <v>OK</v>
      </c>
      <c r="U90" s="16">
        <v>10</v>
      </c>
    </row>
    <row r="91" spans="1:21" ht="15.75" thickBot="1" x14ac:dyDescent="0.3">
      <c r="A91" s="38" t="s">
        <v>88</v>
      </c>
      <c r="B91" s="70">
        <f t="shared" si="55"/>
        <v>0</v>
      </c>
      <c r="C91" s="75"/>
      <c r="D91" s="71">
        <f t="shared" si="56"/>
        <v>0</v>
      </c>
      <c r="E91" s="71">
        <f>Parametrit!$B$4-2027</f>
        <v>-3</v>
      </c>
      <c r="F91" s="75"/>
      <c r="G91" s="75"/>
      <c r="H91" s="150" t="str">
        <f>IF('Investoinnit ennen 2024'!G91&gt;0,'Investoinnit ennen 2024'!G91,"")</f>
        <v/>
      </c>
      <c r="I91" s="72">
        <f t="shared" si="57"/>
        <v>0</v>
      </c>
      <c r="J91" s="71">
        <f t="shared" si="58"/>
        <v>0</v>
      </c>
      <c r="K91" s="71">
        <f t="shared" si="59"/>
        <v>0</v>
      </c>
      <c r="L91" s="49">
        <f t="shared" si="60"/>
        <v>0</v>
      </c>
      <c r="M91" s="73" cm="1">
        <f t="array" ref="M91">ROUND('Investoinnit ennen 2024'!K91*(Parametrit!$B$11/Parametrit!$B$7),_xlfn.IFS('2024'!U91=100,-2,'2024'!U91=10,-1))</f>
        <v>0</v>
      </c>
      <c r="N91" s="73"/>
      <c r="O91" s="71"/>
      <c r="P91" s="71"/>
      <c r="Q91" s="77">
        <v>30</v>
      </c>
      <c r="R91" s="77">
        <v>45</v>
      </c>
      <c r="S91" s="61" t="str">
        <f t="shared" si="61"/>
        <v>OK</v>
      </c>
      <c r="U91" s="16">
        <v>10</v>
      </c>
    </row>
    <row r="92" spans="1:21" ht="15.75" thickBot="1" x14ac:dyDescent="0.3">
      <c r="A92" s="38" t="s">
        <v>89</v>
      </c>
      <c r="B92" s="70">
        <f t="shared" si="55"/>
        <v>0</v>
      </c>
      <c r="C92" s="75"/>
      <c r="D92" s="71">
        <f t="shared" si="56"/>
        <v>0</v>
      </c>
      <c r="E92" s="71">
        <f>Parametrit!$B$4-2027</f>
        <v>-3</v>
      </c>
      <c r="F92" s="75"/>
      <c r="G92" s="75"/>
      <c r="H92" s="150" t="str">
        <f>IF('Investoinnit ennen 2024'!G92&gt;0,'Investoinnit ennen 2024'!G92,"")</f>
        <v/>
      </c>
      <c r="I92" s="72">
        <f t="shared" si="57"/>
        <v>0</v>
      </c>
      <c r="J92" s="71">
        <f t="shared" si="58"/>
        <v>0</v>
      </c>
      <c r="K92" s="71">
        <f t="shared" si="59"/>
        <v>0</v>
      </c>
      <c r="L92" s="49">
        <f t="shared" si="60"/>
        <v>0</v>
      </c>
      <c r="M92" s="73" cm="1">
        <f t="array" ref="M92">ROUND('Investoinnit ennen 2024'!K92*(Parametrit!$B$11/Parametrit!$B$7),_xlfn.IFS('2024'!U92=100,-2,'2024'!U92=10,-1))</f>
        <v>0</v>
      </c>
      <c r="N92" s="73"/>
      <c r="O92" s="71"/>
      <c r="P92" s="71"/>
      <c r="Q92" s="77">
        <v>30</v>
      </c>
      <c r="R92" s="77">
        <v>45</v>
      </c>
      <c r="S92" s="61" t="str">
        <f t="shared" si="61"/>
        <v>OK</v>
      </c>
      <c r="U92" s="16">
        <v>10</v>
      </c>
    </row>
    <row r="93" spans="1:21" ht="15.75" thickBot="1" x14ac:dyDescent="0.3">
      <c r="A93" s="38" t="s">
        <v>90</v>
      </c>
      <c r="B93" s="70">
        <f t="shared" si="55"/>
        <v>0</v>
      </c>
      <c r="C93" s="75"/>
      <c r="D93" s="71">
        <f t="shared" si="56"/>
        <v>0</v>
      </c>
      <c r="E93" s="71">
        <f>Parametrit!$B$4-2027</f>
        <v>-3</v>
      </c>
      <c r="F93" s="75"/>
      <c r="G93" s="75"/>
      <c r="H93" s="150" t="str">
        <f>IF('Investoinnit ennen 2024'!G93&gt;0,'Investoinnit ennen 2024'!G93,"")</f>
        <v/>
      </c>
      <c r="I93" s="72">
        <f t="shared" si="57"/>
        <v>0</v>
      </c>
      <c r="J93" s="71">
        <f t="shared" si="58"/>
        <v>0</v>
      </c>
      <c r="K93" s="71">
        <f t="shared" si="59"/>
        <v>0</v>
      </c>
      <c r="L93" s="49">
        <f t="shared" si="60"/>
        <v>0</v>
      </c>
      <c r="M93" s="73" cm="1">
        <f t="array" ref="M93">ROUND('Investoinnit ennen 2024'!K93*(Parametrit!$B$11/Parametrit!$B$7),_xlfn.IFS('2024'!U93=100,-2,'2024'!U93=10,-1))</f>
        <v>0</v>
      </c>
      <c r="N93" s="73"/>
      <c r="O93" s="71"/>
      <c r="P93" s="71"/>
      <c r="Q93" s="77">
        <v>30</v>
      </c>
      <c r="R93" s="77">
        <v>45</v>
      </c>
      <c r="S93" s="61" t="str">
        <f t="shared" si="61"/>
        <v>OK</v>
      </c>
      <c r="U93" s="16">
        <v>10</v>
      </c>
    </row>
    <row r="94" spans="1:21" ht="15.75" thickBot="1" x14ac:dyDescent="0.3">
      <c r="A94" s="38" t="s">
        <v>91</v>
      </c>
      <c r="B94" s="70">
        <f t="shared" si="55"/>
        <v>0</v>
      </c>
      <c r="C94" s="75"/>
      <c r="D94" s="71">
        <f t="shared" si="56"/>
        <v>0</v>
      </c>
      <c r="E94" s="71">
        <f>Parametrit!$B$4-2027</f>
        <v>-3</v>
      </c>
      <c r="F94" s="75"/>
      <c r="G94" s="75"/>
      <c r="H94" s="150" t="str">
        <f>IF('Investoinnit ennen 2024'!G94&gt;0,'Investoinnit ennen 2024'!G94,"")</f>
        <v/>
      </c>
      <c r="I94" s="72">
        <f t="shared" si="57"/>
        <v>0</v>
      </c>
      <c r="J94" s="71">
        <f t="shared" si="58"/>
        <v>0</v>
      </c>
      <c r="K94" s="71">
        <f t="shared" si="59"/>
        <v>0</v>
      </c>
      <c r="L94" s="49">
        <f t="shared" si="60"/>
        <v>0</v>
      </c>
      <c r="M94" s="73" cm="1">
        <f t="array" ref="M94">ROUND('Investoinnit ennen 2024'!K94*(Parametrit!$B$11/Parametrit!$B$7),_xlfn.IFS('2024'!U94=100,-2,'2024'!U94=10,-1))</f>
        <v>0</v>
      </c>
      <c r="N94" s="73"/>
      <c r="O94" s="71"/>
      <c r="P94" s="71"/>
      <c r="Q94" s="77">
        <v>30</v>
      </c>
      <c r="R94" s="77">
        <v>45</v>
      </c>
      <c r="S94" s="61" t="str">
        <f t="shared" si="61"/>
        <v>OK</v>
      </c>
      <c r="U94" s="16">
        <v>10</v>
      </c>
    </row>
    <row r="95" spans="1:21" ht="15.75" thickBot="1" x14ac:dyDescent="0.3">
      <c r="A95" s="38" t="s">
        <v>92</v>
      </c>
      <c r="B95" s="70">
        <f t="shared" si="55"/>
        <v>0</v>
      </c>
      <c r="C95" s="75"/>
      <c r="D95" s="71">
        <f t="shared" si="56"/>
        <v>0</v>
      </c>
      <c r="E95" s="71">
        <f>Parametrit!$B$4-2027</f>
        <v>-3</v>
      </c>
      <c r="F95" s="75"/>
      <c r="G95" s="75"/>
      <c r="H95" s="150" t="str">
        <f>IF('Investoinnit ennen 2024'!G95&gt;0,'Investoinnit ennen 2024'!G95,"")</f>
        <v/>
      </c>
      <c r="I95" s="72">
        <f t="shared" si="57"/>
        <v>0</v>
      </c>
      <c r="J95" s="71">
        <f t="shared" si="58"/>
        <v>0</v>
      </c>
      <c r="K95" s="71">
        <f t="shared" si="59"/>
        <v>0</v>
      </c>
      <c r="L95" s="49">
        <f t="shared" si="60"/>
        <v>0</v>
      </c>
      <c r="M95" s="73" cm="1">
        <f t="array" ref="M95">ROUND('Investoinnit ennen 2024'!K95*(Parametrit!$B$11/Parametrit!$B$7),_xlfn.IFS('2024'!U95=100,-2,'2024'!U95=10,-1))</f>
        <v>0</v>
      </c>
      <c r="N95" s="73"/>
      <c r="O95" s="71"/>
      <c r="P95" s="71"/>
      <c r="Q95" s="77">
        <v>30</v>
      </c>
      <c r="R95" s="77">
        <v>45</v>
      </c>
      <c r="S95" s="61" t="str">
        <f t="shared" si="61"/>
        <v>OK</v>
      </c>
      <c r="U95" s="16">
        <v>10</v>
      </c>
    </row>
    <row r="96" spans="1:21" ht="15.75" thickBot="1" x14ac:dyDescent="0.3">
      <c r="A96" s="38" t="s">
        <v>93</v>
      </c>
      <c r="B96" s="70">
        <f t="shared" si="55"/>
        <v>0</v>
      </c>
      <c r="C96" s="75"/>
      <c r="D96" s="71">
        <f t="shared" si="56"/>
        <v>0</v>
      </c>
      <c r="E96" s="71">
        <f>Parametrit!$B$4-2027</f>
        <v>-3</v>
      </c>
      <c r="F96" s="75"/>
      <c r="G96" s="75"/>
      <c r="H96" s="150" t="str">
        <f>IF('Investoinnit ennen 2024'!G96&gt;0,'Investoinnit ennen 2024'!G96,"")</f>
        <v/>
      </c>
      <c r="I96" s="72">
        <f t="shared" si="57"/>
        <v>0</v>
      </c>
      <c r="J96" s="71">
        <f t="shared" si="58"/>
        <v>0</v>
      </c>
      <c r="K96" s="71">
        <f t="shared" si="59"/>
        <v>0</v>
      </c>
      <c r="L96" s="49">
        <f t="shared" si="60"/>
        <v>0</v>
      </c>
      <c r="M96" s="73" cm="1">
        <f t="array" ref="M96">ROUND('Investoinnit ennen 2024'!K96*(Parametrit!$B$11/Parametrit!$B$7),_xlfn.IFS('2024'!U96=100,-2,'2024'!U96=10,-1))</f>
        <v>0</v>
      </c>
      <c r="N96" s="73"/>
      <c r="O96" s="71"/>
      <c r="P96" s="71"/>
      <c r="Q96" s="77">
        <v>30</v>
      </c>
      <c r="R96" s="77">
        <v>45</v>
      </c>
      <c r="S96" s="61" t="str">
        <f t="shared" si="61"/>
        <v>OK</v>
      </c>
      <c r="U96" s="16">
        <v>10</v>
      </c>
    </row>
    <row r="97" spans="1:21" ht="15.75" thickBot="1" x14ac:dyDescent="0.3">
      <c r="A97" s="76" t="s">
        <v>94</v>
      </c>
      <c r="B97" s="68"/>
      <c r="C97" s="114"/>
      <c r="D97" s="69"/>
      <c r="E97" s="69"/>
      <c r="F97" s="114"/>
      <c r="G97" s="114"/>
      <c r="H97" s="151"/>
      <c r="M97" s="25"/>
      <c r="N97" s="25"/>
      <c r="O97" s="66"/>
      <c r="P97" s="66"/>
      <c r="Q97" s="25"/>
      <c r="R97" s="25"/>
      <c r="S97" s="16"/>
    </row>
    <row r="98" spans="1:21" ht="15.75" thickBot="1" x14ac:dyDescent="0.3">
      <c r="A98" s="14" t="s">
        <v>95</v>
      </c>
      <c r="B98" s="68"/>
      <c r="C98" s="114"/>
      <c r="D98" s="69"/>
      <c r="E98" s="69"/>
      <c r="F98" s="114"/>
      <c r="G98" s="114"/>
      <c r="H98" s="151"/>
      <c r="M98" s="80"/>
      <c r="N98" s="80"/>
      <c r="O98" s="66"/>
      <c r="P98" s="66"/>
      <c r="Q98" s="80"/>
      <c r="R98" s="80"/>
      <c r="S98" s="16"/>
    </row>
    <row r="99" spans="1:21" ht="15.75" thickBot="1" x14ac:dyDescent="0.3">
      <c r="A99" s="38" t="s">
        <v>96</v>
      </c>
      <c r="B99" s="70">
        <f t="shared" ref="B99:B103" si="62">F99-G99</f>
        <v>0</v>
      </c>
      <c r="C99" s="75"/>
      <c r="D99" s="71">
        <f t="shared" ref="D99:D103" si="63">B99*C99/100</f>
        <v>0</v>
      </c>
      <c r="E99" s="71">
        <f>Parametrit!$B$4-2027</f>
        <v>-3</v>
      </c>
      <c r="F99" s="75"/>
      <c r="G99" s="75"/>
      <c r="H99" s="150" t="str">
        <f>IF('Investoinnit ennen 2024'!G99&gt;0,'Investoinnit ennen 2024'!G99,"")</f>
        <v/>
      </c>
      <c r="I99" s="72">
        <f>IF(N99="",(D99*(M99+O99))/1000,(D99*(N99+P99))/1000)</f>
        <v>0</v>
      </c>
      <c r="J99" s="71">
        <f t="shared" ref="J99:J103" si="64">IF(D99=0,0,I99*(1-E99/H99))</f>
        <v>0</v>
      </c>
      <c r="K99" s="71">
        <f t="shared" ref="K99:K103" si="65">IF(I99=0,0,I99/H99)</f>
        <v>0</v>
      </c>
      <c r="L99" s="49">
        <f>IF(N99="",(F99*(C99/100)*(M99+O99))/1000,(F99*(C99/100)*(N99+P99)/1000))</f>
        <v>0</v>
      </c>
      <c r="M99" s="73" cm="1">
        <f t="array" ref="M99">ROUND('Investoinnit ennen 2024'!K99*(Parametrit!$B$11/Parametrit!$B$7),_xlfn.IFS('2024'!U99=100,-2,'2024'!U99=10,-1))</f>
        <v>0</v>
      </c>
      <c r="N99" s="73"/>
      <c r="O99" s="71"/>
      <c r="P99" s="71"/>
      <c r="Q99" s="77">
        <v>30</v>
      </c>
      <c r="R99" s="77">
        <v>45</v>
      </c>
      <c r="S99" s="61" t="str">
        <f>IF(AND(B99&gt;0,C99=""),"Ilmoita tuella rahoitettu osuus",IF(C99&gt;100,"Tuella rahoitettu osuus ei voi olla yli 100",IF(AND(B99&gt;0,H99=""),"Pitoaika puuttuu",IF(E99&gt;H99,"Keski-ikä ei voi olla suurempi kuin pitoaika",IF(AND(B99&gt;0,E99=""),"Keski-ikä puuttuu",IF(AND(B99&gt;0,OR(H99&lt;Q99,H99&gt;R99)),"Syötetty pitoaika ei ole pitoaikavälin sisällä","OK"))))))</f>
        <v>OK</v>
      </c>
      <c r="U99" s="16">
        <v>10</v>
      </c>
    </row>
    <row r="100" spans="1:21" ht="15.75" thickBot="1" x14ac:dyDescent="0.3">
      <c r="A100" s="38" t="s">
        <v>97</v>
      </c>
      <c r="B100" s="70">
        <f t="shared" si="62"/>
        <v>0</v>
      </c>
      <c r="C100" s="75"/>
      <c r="D100" s="71">
        <f t="shared" si="63"/>
        <v>0</v>
      </c>
      <c r="E100" s="71">
        <f>Parametrit!$B$4-2027</f>
        <v>-3</v>
      </c>
      <c r="F100" s="75"/>
      <c r="G100" s="75"/>
      <c r="H100" s="150" t="str">
        <f>IF('Investoinnit ennen 2024'!G100&gt;0,'Investoinnit ennen 2024'!G100,"")</f>
        <v/>
      </c>
      <c r="I100" s="72">
        <f>IF(N100="",(D100*(M100+O100))/1000,(D100*(N100+P100))/1000)</f>
        <v>0</v>
      </c>
      <c r="J100" s="71">
        <f t="shared" si="64"/>
        <v>0</v>
      </c>
      <c r="K100" s="71">
        <f t="shared" si="65"/>
        <v>0</v>
      </c>
      <c r="L100" s="49">
        <f>IF(N100="",(F100*(C100/100)*(M100+O100))/1000,(F100*(C100/100)*(N100+P100)/1000))</f>
        <v>0</v>
      </c>
      <c r="M100" s="73" cm="1">
        <f t="array" ref="M100">ROUND('Investoinnit ennen 2024'!K100*(Parametrit!$B$11/Parametrit!$B$7),_xlfn.IFS('2024'!U100=100,-2,'2024'!U100=10,-1))</f>
        <v>0</v>
      </c>
      <c r="N100" s="73"/>
      <c r="O100" s="71"/>
      <c r="P100" s="71"/>
      <c r="Q100" s="77">
        <v>30</v>
      </c>
      <c r="R100" s="77">
        <v>45</v>
      </c>
      <c r="S100" s="61" t="str">
        <f>IF(AND(B100&gt;0,C100=""),"Ilmoita tuella rahoitettu osuus",IF(C100&gt;100,"Tuella rahoitettu osuus ei voi olla yli 100",IF(AND(B100&gt;0,H100=""),"Pitoaika puuttuu",IF(E100&gt;H100,"Keski-ikä ei voi olla suurempi kuin pitoaika",IF(AND(B100&gt;0,E100=""),"Keski-ikä puuttuu",IF(AND(B100&gt;0,OR(H100&lt;Q100,H100&gt;R100)),"Syötetty pitoaika ei ole pitoaikavälin sisällä","OK"))))))</f>
        <v>OK</v>
      </c>
      <c r="U100" s="16">
        <v>10</v>
      </c>
    </row>
    <row r="101" spans="1:21" ht="15.75" thickBot="1" x14ac:dyDescent="0.3">
      <c r="A101" s="38" t="s">
        <v>98</v>
      </c>
      <c r="B101" s="70">
        <f t="shared" si="62"/>
        <v>0</v>
      </c>
      <c r="C101" s="75"/>
      <c r="D101" s="71">
        <f t="shared" si="63"/>
        <v>0</v>
      </c>
      <c r="E101" s="71">
        <f>Parametrit!$B$4-2027</f>
        <v>-3</v>
      </c>
      <c r="F101" s="75"/>
      <c r="G101" s="75"/>
      <c r="H101" s="150" t="str">
        <f>IF('Investoinnit ennen 2024'!G101&gt;0,'Investoinnit ennen 2024'!G101,"")</f>
        <v/>
      </c>
      <c r="I101" s="72">
        <f>IF(N101="",(D101*(M101+O101))/1000,(D101*(N101+P101))/1000)</f>
        <v>0</v>
      </c>
      <c r="J101" s="71">
        <f t="shared" si="64"/>
        <v>0</v>
      </c>
      <c r="K101" s="71">
        <f t="shared" si="65"/>
        <v>0</v>
      </c>
      <c r="L101" s="49">
        <f>IF(N101="",(F101*(C101/100)*(M101+O101))/1000,(F101*(C101/100)*(N101+P101)/1000))</f>
        <v>0</v>
      </c>
      <c r="M101" s="73" cm="1">
        <f t="array" ref="M101">ROUND('Investoinnit ennen 2024'!K101*(Parametrit!$B$11/Parametrit!$B$7),_xlfn.IFS('2024'!U101=100,-2,'2024'!U101=10,-1))</f>
        <v>0</v>
      </c>
      <c r="N101" s="73"/>
      <c r="O101" s="71"/>
      <c r="P101" s="71"/>
      <c r="Q101" s="77">
        <v>30</v>
      </c>
      <c r="R101" s="77">
        <v>45</v>
      </c>
      <c r="S101" s="61" t="str">
        <f>IF(AND(B101&gt;0,C101=""),"Ilmoita tuella rahoitettu osuus",IF(C101&gt;100,"Tuella rahoitettu osuus ei voi olla yli 100",IF(AND(B101&gt;0,H101=""),"Pitoaika puuttuu",IF(E101&gt;H101,"Keski-ikä ei voi olla suurempi kuin pitoaika",IF(AND(B101&gt;0,E101=""),"Keski-ikä puuttuu",IF(AND(B101&gt;0,OR(H101&lt;Q101,H101&gt;R101)),"Syötetty pitoaika ei ole pitoaikavälin sisällä","OK"))))))</f>
        <v>OK</v>
      </c>
      <c r="U101" s="16">
        <v>10</v>
      </c>
    </row>
    <row r="102" spans="1:21" ht="15.75" thickBot="1" x14ac:dyDescent="0.3">
      <c r="A102" s="38" t="s">
        <v>99</v>
      </c>
      <c r="B102" s="70">
        <f t="shared" si="62"/>
        <v>0</v>
      </c>
      <c r="C102" s="75"/>
      <c r="D102" s="71">
        <f t="shared" si="63"/>
        <v>0</v>
      </c>
      <c r="E102" s="71">
        <f>Parametrit!$B$4-2027</f>
        <v>-3</v>
      </c>
      <c r="F102" s="75"/>
      <c r="G102" s="75"/>
      <c r="H102" s="150" t="str">
        <f>IF('Investoinnit ennen 2024'!G102&gt;0,'Investoinnit ennen 2024'!G102,"")</f>
        <v/>
      </c>
      <c r="I102" s="72">
        <f>IF(N102="",(D102*(M102+O102))/1000,(D102*(N102+P102))/1000)</f>
        <v>0</v>
      </c>
      <c r="J102" s="71">
        <f t="shared" si="64"/>
        <v>0</v>
      </c>
      <c r="K102" s="71">
        <f t="shared" si="65"/>
        <v>0</v>
      </c>
      <c r="L102" s="49">
        <f>IF(N102="",(F102*(C102/100)*(M102+O102))/1000,(F102*(C102/100)*(N102+P102)/1000))</f>
        <v>0</v>
      </c>
      <c r="M102" s="73" cm="1">
        <f t="array" ref="M102">ROUND('Investoinnit ennen 2024'!K102*(Parametrit!$B$11/Parametrit!$B$7),_xlfn.IFS('2024'!U102=100,-2,'2024'!U102=10,-1))</f>
        <v>0</v>
      </c>
      <c r="N102" s="73"/>
      <c r="O102" s="71"/>
      <c r="P102" s="71"/>
      <c r="Q102" s="77">
        <v>30</v>
      </c>
      <c r="R102" s="77">
        <v>45</v>
      </c>
      <c r="S102" s="61" t="str">
        <f>IF(AND(B102&gt;0,C102=""),"Ilmoita tuella rahoitettu osuus",IF(C102&gt;100,"Tuella rahoitettu osuus ei voi olla yli 100",IF(AND(B102&gt;0,H102=""),"Pitoaika puuttuu",IF(E102&gt;H102,"Keski-ikä ei voi olla suurempi kuin pitoaika",IF(AND(B102&gt;0,E102=""),"Keski-ikä puuttuu",IF(AND(B102&gt;0,OR(H102&lt;Q102,H102&gt;R102)),"Syötetty pitoaika ei ole pitoaikavälin sisällä","OK"))))))</f>
        <v>OK</v>
      </c>
      <c r="U102" s="16">
        <v>10</v>
      </c>
    </row>
    <row r="103" spans="1:21" ht="15.75" thickBot="1" x14ac:dyDescent="0.3">
      <c r="A103" s="38" t="s">
        <v>100</v>
      </c>
      <c r="B103" s="70">
        <f t="shared" si="62"/>
        <v>0</v>
      </c>
      <c r="C103" s="75"/>
      <c r="D103" s="71">
        <f t="shared" si="63"/>
        <v>0</v>
      </c>
      <c r="E103" s="71">
        <f>Parametrit!$B$4-2027</f>
        <v>-3</v>
      </c>
      <c r="F103" s="75"/>
      <c r="G103" s="75"/>
      <c r="H103" s="150" t="str">
        <f>IF('Investoinnit ennen 2024'!G103&gt;0,'Investoinnit ennen 2024'!G103,"")</f>
        <v/>
      </c>
      <c r="I103" s="72">
        <f>IF(N103="",(D103*(M103+O103))/1000,(D103*(N103+P103))/1000)</f>
        <v>0</v>
      </c>
      <c r="J103" s="71">
        <f t="shared" si="64"/>
        <v>0</v>
      </c>
      <c r="K103" s="71">
        <f t="shared" si="65"/>
        <v>0</v>
      </c>
      <c r="L103" s="49">
        <f>IF(N103="",(F103*(C103/100)*(M103+O103))/1000,(F103*(C103/100)*(N103+P103)/1000))</f>
        <v>0</v>
      </c>
      <c r="M103" s="73" cm="1">
        <f t="array" ref="M103">ROUND('Investoinnit ennen 2024'!K103*(Parametrit!$B$11/Parametrit!$B$7),_xlfn.IFS('2024'!U103=100,-2,'2024'!U103=10,-1))</f>
        <v>0</v>
      </c>
      <c r="N103" s="73"/>
      <c r="O103" s="71"/>
      <c r="P103" s="71"/>
      <c r="Q103" s="77">
        <v>30</v>
      </c>
      <c r="R103" s="77">
        <v>45</v>
      </c>
      <c r="S103" s="61" t="str">
        <f>IF(AND(B103&gt;0,C103=""),"Ilmoita tuella rahoitettu osuus",IF(C103&gt;100,"Tuella rahoitettu osuus ei voi olla yli 100",IF(AND(B103&gt;0,H103=""),"Pitoaika puuttuu",IF(E103&gt;H103,"Keski-ikä ei voi olla suurempi kuin pitoaika",IF(AND(B103&gt;0,E103=""),"Keski-ikä puuttuu",IF(AND(B103&gt;0,OR(H103&lt;Q103,H103&gt;R103)),"Syötetty pitoaika ei ole pitoaikavälin sisällä","OK"))))))</f>
        <v>OK</v>
      </c>
      <c r="U103" s="16">
        <v>10</v>
      </c>
    </row>
    <row r="104" spans="1:21" ht="15.75" thickBot="1" x14ac:dyDescent="0.3">
      <c r="A104" s="14" t="s">
        <v>101</v>
      </c>
      <c r="B104" s="68"/>
      <c r="C104" s="114"/>
      <c r="D104" s="69"/>
      <c r="E104" s="69"/>
      <c r="F104" s="114"/>
      <c r="G104" s="114"/>
      <c r="H104" s="151"/>
      <c r="M104" s="80"/>
      <c r="N104" s="80"/>
      <c r="O104" s="66"/>
      <c r="P104" s="66"/>
      <c r="Q104" s="80"/>
      <c r="R104" s="80"/>
      <c r="S104" s="16"/>
    </row>
    <row r="105" spans="1:21" ht="15.75" thickBot="1" x14ac:dyDescent="0.3">
      <c r="A105" s="38" t="s">
        <v>96</v>
      </c>
      <c r="B105" s="70">
        <f t="shared" ref="B105:B110" si="66">F105-G105</f>
        <v>0</v>
      </c>
      <c r="C105" s="75"/>
      <c r="D105" s="71">
        <f t="shared" ref="D105:D110" si="67">B105*C105/100</f>
        <v>0</v>
      </c>
      <c r="E105" s="71">
        <f>Parametrit!$B$4-2027</f>
        <v>-3</v>
      </c>
      <c r="F105" s="75"/>
      <c r="G105" s="75"/>
      <c r="H105" s="150" t="str">
        <f>IF('Investoinnit ennen 2024'!G105&gt;0,'Investoinnit ennen 2024'!G105,"")</f>
        <v/>
      </c>
      <c r="I105" s="72">
        <f t="shared" ref="I105:I110" si="68">IF(N105="",(D105*(M105+O105))/1000,(D105*(N105+P105))/1000)</f>
        <v>0</v>
      </c>
      <c r="J105" s="71">
        <f t="shared" ref="J105:J110" si="69">IF(D105=0,0,I105*(1-E105/H105))</f>
        <v>0</v>
      </c>
      <c r="K105" s="71">
        <f t="shared" ref="K105:K110" si="70">IF(I105=0,0,I105/H105)</f>
        <v>0</v>
      </c>
      <c r="L105" s="49">
        <f t="shared" ref="L105:L110" si="71">IF(N105="",(F105*(C105/100)*(M105+O105))/1000,(F105*(C105/100)*(N105+P105)/1000))</f>
        <v>0</v>
      </c>
      <c r="M105" s="73" cm="1">
        <f t="array" ref="M105">ROUND('Investoinnit ennen 2024'!K105*(Parametrit!$B$11/Parametrit!$B$7),_xlfn.IFS('2024'!U105=100,-2,'2024'!U105=10,-1))</f>
        <v>0</v>
      </c>
      <c r="N105" s="73"/>
      <c r="O105" s="71"/>
      <c r="P105" s="71"/>
      <c r="Q105" s="77">
        <v>30</v>
      </c>
      <c r="R105" s="77">
        <v>45</v>
      </c>
      <c r="S105" s="61" t="str">
        <f t="shared" ref="S105:S110" si="72">IF(AND(B105&gt;0,C105=""),"Ilmoita tuella rahoitettu osuus",IF(C105&gt;100,"Tuella rahoitettu osuus ei voi olla yli 100",IF(AND(B105&gt;0,H105=""),"Pitoaika puuttuu",IF(E105&gt;H105,"Keski-ikä ei voi olla suurempi kuin pitoaika",IF(AND(B105&gt;0,E105=""),"Keski-ikä puuttuu",IF(AND(B105&gt;0,OR(H105&lt;Q105,H105&gt;R105)),"Syötetty pitoaika ei ole pitoaikavälin sisällä","OK"))))))</f>
        <v>OK</v>
      </c>
      <c r="U105" s="16">
        <v>10</v>
      </c>
    </row>
    <row r="106" spans="1:21" ht="15.75" thickBot="1" x14ac:dyDescent="0.3">
      <c r="A106" s="38" t="s">
        <v>97</v>
      </c>
      <c r="B106" s="70">
        <f t="shared" si="66"/>
        <v>0</v>
      </c>
      <c r="C106" s="75"/>
      <c r="D106" s="71">
        <f t="shared" si="67"/>
        <v>0</v>
      </c>
      <c r="E106" s="71">
        <f>Parametrit!$B$4-2027</f>
        <v>-3</v>
      </c>
      <c r="F106" s="75"/>
      <c r="G106" s="75"/>
      <c r="H106" s="150" t="str">
        <f>IF('Investoinnit ennen 2024'!G106&gt;0,'Investoinnit ennen 2024'!G106,"")</f>
        <v/>
      </c>
      <c r="I106" s="72">
        <f t="shared" si="68"/>
        <v>0</v>
      </c>
      <c r="J106" s="71">
        <f t="shared" si="69"/>
        <v>0</v>
      </c>
      <c r="K106" s="71">
        <f t="shared" si="70"/>
        <v>0</v>
      </c>
      <c r="L106" s="49">
        <f t="shared" si="71"/>
        <v>0</v>
      </c>
      <c r="M106" s="73" cm="1">
        <f t="array" ref="M106">ROUND('Investoinnit ennen 2024'!K106*(Parametrit!$B$11/Parametrit!$B$7),_xlfn.IFS('2024'!U106=100,-2,'2024'!U106=10,-1))</f>
        <v>0</v>
      </c>
      <c r="N106" s="73"/>
      <c r="O106" s="71"/>
      <c r="P106" s="71"/>
      <c r="Q106" s="77">
        <v>30</v>
      </c>
      <c r="R106" s="77">
        <v>45</v>
      </c>
      <c r="S106" s="61" t="str">
        <f t="shared" si="72"/>
        <v>OK</v>
      </c>
      <c r="U106" s="16">
        <v>10</v>
      </c>
    </row>
    <row r="107" spans="1:21" ht="15.75" thickBot="1" x14ac:dyDescent="0.3">
      <c r="A107" s="38" t="s">
        <v>98</v>
      </c>
      <c r="B107" s="70">
        <f t="shared" si="66"/>
        <v>0</v>
      </c>
      <c r="C107" s="75"/>
      <c r="D107" s="71">
        <f t="shared" si="67"/>
        <v>0</v>
      </c>
      <c r="E107" s="71">
        <f>Parametrit!$B$4-2027</f>
        <v>-3</v>
      </c>
      <c r="F107" s="75"/>
      <c r="G107" s="75"/>
      <c r="H107" s="150" t="str">
        <f>IF('Investoinnit ennen 2024'!G107&gt;0,'Investoinnit ennen 2024'!G107,"")</f>
        <v/>
      </c>
      <c r="I107" s="72">
        <f t="shared" si="68"/>
        <v>0</v>
      </c>
      <c r="J107" s="71">
        <f t="shared" si="69"/>
        <v>0</v>
      </c>
      <c r="K107" s="71">
        <f t="shared" si="70"/>
        <v>0</v>
      </c>
      <c r="L107" s="49">
        <f t="shared" si="71"/>
        <v>0</v>
      </c>
      <c r="M107" s="73" cm="1">
        <f t="array" ref="M107">ROUND('Investoinnit ennen 2024'!K107*(Parametrit!$B$11/Parametrit!$B$7),_xlfn.IFS('2024'!U107=100,-2,'2024'!U107=10,-1))</f>
        <v>0</v>
      </c>
      <c r="N107" s="73"/>
      <c r="O107" s="71"/>
      <c r="P107" s="71"/>
      <c r="Q107" s="77">
        <v>30</v>
      </c>
      <c r="R107" s="77">
        <v>45</v>
      </c>
      <c r="S107" s="61" t="str">
        <f t="shared" si="72"/>
        <v>OK</v>
      </c>
      <c r="U107" s="16">
        <v>10</v>
      </c>
    </row>
    <row r="108" spans="1:21" ht="15.75" thickBot="1" x14ac:dyDescent="0.3">
      <c r="A108" s="38" t="s">
        <v>99</v>
      </c>
      <c r="B108" s="70">
        <f t="shared" si="66"/>
        <v>0</v>
      </c>
      <c r="C108" s="75"/>
      <c r="D108" s="71">
        <f t="shared" si="67"/>
        <v>0</v>
      </c>
      <c r="E108" s="71">
        <f>Parametrit!$B$4-2027</f>
        <v>-3</v>
      </c>
      <c r="F108" s="75"/>
      <c r="G108" s="75"/>
      <c r="H108" s="150" t="str">
        <f>IF('Investoinnit ennen 2024'!G108&gt;0,'Investoinnit ennen 2024'!G108,"")</f>
        <v/>
      </c>
      <c r="I108" s="72">
        <f t="shared" si="68"/>
        <v>0</v>
      </c>
      <c r="J108" s="71">
        <f t="shared" si="69"/>
        <v>0</v>
      </c>
      <c r="K108" s="71">
        <f t="shared" si="70"/>
        <v>0</v>
      </c>
      <c r="L108" s="49">
        <f t="shared" si="71"/>
        <v>0</v>
      </c>
      <c r="M108" s="73" cm="1">
        <f t="array" ref="M108">ROUND('Investoinnit ennen 2024'!K108*(Parametrit!$B$11/Parametrit!$B$7),_xlfn.IFS('2024'!U108=100,-2,'2024'!U108=10,-1))</f>
        <v>0</v>
      </c>
      <c r="N108" s="73"/>
      <c r="O108" s="71"/>
      <c r="P108" s="71"/>
      <c r="Q108" s="77">
        <v>30</v>
      </c>
      <c r="R108" s="77">
        <v>45</v>
      </c>
      <c r="S108" s="61" t="str">
        <f t="shared" si="72"/>
        <v>OK</v>
      </c>
      <c r="U108" s="16">
        <v>10</v>
      </c>
    </row>
    <row r="109" spans="1:21" ht="15.75" thickBot="1" x14ac:dyDescent="0.3">
      <c r="A109" s="38" t="s">
        <v>102</v>
      </c>
      <c r="B109" s="70">
        <f t="shared" si="66"/>
        <v>0</v>
      </c>
      <c r="C109" s="75"/>
      <c r="D109" s="71">
        <f t="shared" si="67"/>
        <v>0</v>
      </c>
      <c r="E109" s="71">
        <f>Parametrit!$B$4-2027</f>
        <v>-3</v>
      </c>
      <c r="F109" s="75"/>
      <c r="G109" s="75"/>
      <c r="H109" s="150" t="str">
        <f>IF('Investoinnit ennen 2024'!G109&gt;0,'Investoinnit ennen 2024'!G109,"")</f>
        <v/>
      </c>
      <c r="I109" s="72">
        <f t="shared" si="68"/>
        <v>0</v>
      </c>
      <c r="J109" s="71">
        <f t="shared" si="69"/>
        <v>0</v>
      </c>
      <c r="K109" s="71">
        <f t="shared" si="70"/>
        <v>0</v>
      </c>
      <c r="L109" s="49">
        <f t="shared" si="71"/>
        <v>0</v>
      </c>
      <c r="M109" s="73" cm="1">
        <f t="array" ref="M109">ROUND('Investoinnit ennen 2024'!K109*(Parametrit!$B$11/Parametrit!$B$7),_xlfn.IFS('2024'!U109=100,-2,'2024'!U109=10,-1))</f>
        <v>0</v>
      </c>
      <c r="N109" s="73"/>
      <c r="O109" s="71"/>
      <c r="P109" s="71"/>
      <c r="Q109" s="77">
        <v>30</v>
      </c>
      <c r="R109" s="77">
        <v>45</v>
      </c>
      <c r="S109" s="61" t="str">
        <f t="shared" si="72"/>
        <v>OK</v>
      </c>
      <c r="U109" s="16">
        <v>10</v>
      </c>
    </row>
    <row r="110" spans="1:21" ht="15.75" thickBot="1" x14ac:dyDescent="0.3">
      <c r="A110" s="38" t="s">
        <v>103</v>
      </c>
      <c r="B110" s="70">
        <f t="shared" si="66"/>
        <v>0</v>
      </c>
      <c r="C110" s="75"/>
      <c r="D110" s="71">
        <f t="shared" si="67"/>
        <v>0</v>
      </c>
      <c r="E110" s="71">
        <f>Parametrit!$B$4-2027</f>
        <v>-3</v>
      </c>
      <c r="F110" s="75"/>
      <c r="G110" s="75"/>
      <c r="H110" s="150" t="str">
        <f>IF('Investoinnit ennen 2024'!G110&gt;0,'Investoinnit ennen 2024'!G110,"")</f>
        <v/>
      </c>
      <c r="I110" s="72">
        <f t="shared" si="68"/>
        <v>0</v>
      </c>
      <c r="J110" s="71">
        <f t="shared" si="69"/>
        <v>0</v>
      </c>
      <c r="K110" s="71">
        <f t="shared" si="70"/>
        <v>0</v>
      </c>
      <c r="L110" s="49">
        <f t="shared" si="71"/>
        <v>0</v>
      </c>
      <c r="M110" s="73" cm="1">
        <f t="array" ref="M110">ROUND('Investoinnit ennen 2024'!K110*(Parametrit!$B$11/Parametrit!$B$7),_xlfn.IFS('2024'!U110=100,-2,'2024'!U110=10,-1))</f>
        <v>0</v>
      </c>
      <c r="N110" s="73"/>
      <c r="O110" s="71"/>
      <c r="P110" s="71"/>
      <c r="Q110" s="77">
        <v>30</v>
      </c>
      <c r="R110" s="77">
        <v>45</v>
      </c>
      <c r="S110" s="61" t="str">
        <f t="shared" si="72"/>
        <v>OK</v>
      </c>
      <c r="U110" s="16">
        <v>10</v>
      </c>
    </row>
    <row r="111" spans="1:21" ht="15.75" thickBot="1" x14ac:dyDescent="0.3">
      <c r="A111" s="14" t="s">
        <v>104</v>
      </c>
      <c r="B111" s="68"/>
      <c r="C111" s="114"/>
      <c r="D111" s="69"/>
      <c r="E111" s="69"/>
      <c r="F111" s="114"/>
      <c r="G111" s="114"/>
      <c r="H111" s="151"/>
      <c r="M111" s="80"/>
      <c r="N111" s="80"/>
      <c r="O111" s="66"/>
      <c r="P111" s="66"/>
      <c r="Q111" s="80"/>
      <c r="R111" s="80"/>
      <c r="S111" s="16"/>
    </row>
    <row r="112" spans="1:21" ht="15.75" thickBot="1" x14ac:dyDescent="0.3">
      <c r="A112" s="38" t="s">
        <v>105</v>
      </c>
      <c r="B112" s="70">
        <f t="shared" ref="B112:B117" si="73">F112-G112</f>
        <v>0</v>
      </c>
      <c r="C112" s="75"/>
      <c r="D112" s="71">
        <f t="shared" ref="D112:D117" si="74">B112*C112/100</f>
        <v>0</v>
      </c>
      <c r="E112" s="71">
        <f>Parametrit!$B$4-2027</f>
        <v>-3</v>
      </c>
      <c r="F112" s="75"/>
      <c r="G112" s="75"/>
      <c r="H112" s="150" t="str">
        <f>IF('Investoinnit ennen 2024'!G112&gt;0,'Investoinnit ennen 2024'!G112,"")</f>
        <v/>
      </c>
      <c r="I112" s="72">
        <f t="shared" ref="I112:I117" si="75">IF(N112="",(D112*(M112+O112))/1000,(D112*(N112+P112))/1000)</f>
        <v>0</v>
      </c>
      <c r="J112" s="71">
        <f t="shared" ref="J112:J117" si="76">IF(D112=0,0,I112*(1-E112/H112))</f>
        <v>0</v>
      </c>
      <c r="K112" s="71">
        <f t="shared" ref="K112:K117" si="77">IF(I112=0,0,I112/H112)</f>
        <v>0</v>
      </c>
      <c r="L112" s="49">
        <f t="shared" ref="L112:L117" si="78">IF(N112="",(F112*(C112/100)*(M112+O112))/1000,(F112*(C112/100)*(N112+P112)/1000))</f>
        <v>0</v>
      </c>
      <c r="M112" s="73" cm="1">
        <f t="array" ref="M112">ROUND('Investoinnit ennen 2024'!K112*(Parametrit!$B$11/Parametrit!$B$7),_xlfn.IFS('2024'!U112=100,-2,'2024'!U112=10,-1))</f>
        <v>0</v>
      </c>
      <c r="N112" s="73"/>
      <c r="O112" s="71"/>
      <c r="P112" s="71"/>
      <c r="Q112" s="77">
        <v>30</v>
      </c>
      <c r="R112" s="77">
        <v>45</v>
      </c>
      <c r="S112" s="61" t="str">
        <f t="shared" ref="S112:S117" si="79">IF(AND(B112&gt;0,C112=""),"Ilmoita tuella rahoitettu osuus",IF(C112&gt;100,"Tuella rahoitettu osuus ei voi olla yli 100",IF(AND(B112&gt;0,H112=""),"Pitoaika puuttuu",IF(E112&gt;H112,"Keski-ikä ei voi olla suurempi kuin pitoaika",IF(AND(B112&gt;0,E112=""),"Keski-ikä puuttuu",IF(AND(B112&gt;0,OR(H112&lt;Q112,H112&gt;R112)),"Syötetty pitoaika ei ole pitoaikavälin sisällä","OK"))))))</f>
        <v>OK</v>
      </c>
      <c r="U112" s="16">
        <v>10</v>
      </c>
    </row>
    <row r="113" spans="1:21" ht="15.75" thickBot="1" x14ac:dyDescent="0.3">
      <c r="A113" s="38" t="s">
        <v>106</v>
      </c>
      <c r="B113" s="70">
        <f t="shared" si="73"/>
        <v>0</v>
      </c>
      <c r="C113" s="75"/>
      <c r="D113" s="71">
        <f t="shared" si="74"/>
        <v>0</v>
      </c>
      <c r="E113" s="71">
        <f>Parametrit!$B$4-2027</f>
        <v>-3</v>
      </c>
      <c r="F113" s="75"/>
      <c r="G113" s="75"/>
      <c r="H113" s="150" t="str">
        <f>IF('Investoinnit ennen 2024'!G113&gt;0,'Investoinnit ennen 2024'!G113,"")</f>
        <v/>
      </c>
      <c r="I113" s="72">
        <f t="shared" si="75"/>
        <v>0</v>
      </c>
      <c r="J113" s="71">
        <f t="shared" si="76"/>
        <v>0</v>
      </c>
      <c r="K113" s="71">
        <f t="shared" si="77"/>
        <v>0</v>
      </c>
      <c r="L113" s="49">
        <f t="shared" si="78"/>
        <v>0</v>
      </c>
      <c r="M113" s="73" cm="1">
        <f t="array" ref="M113">ROUND('Investoinnit ennen 2024'!K113*(Parametrit!$B$11/Parametrit!$B$7),_xlfn.IFS('2024'!U113=100,-2,'2024'!U113=10,-1))</f>
        <v>0</v>
      </c>
      <c r="N113" s="73"/>
      <c r="O113" s="71"/>
      <c r="P113" s="71"/>
      <c r="Q113" s="77">
        <v>30</v>
      </c>
      <c r="R113" s="77">
        <v>45</v>
      </c>
      <c r="S113" s="61" t="str">
        <f t="shared" si="79"/>
        <v>OK</v>
      </c>
      <c r="U113" s="16">
        <v>10</v>
      </c>
    </row>
    <row r="114" spans="1:21" ht="15.75" thickBot="1" x14ac:dyDescent="0.3">
      <c r="A114" s="38" t="s">
        <v>107</v>
      </c>
      <c r="B114" s="70">
        <f t="shared" si="73"/>
        <v>0</v>
      </c>
      <c r="C114" s="75"/>
      <c r="D114" s="71">
        <f t="shared" si="74"/>
        <v>0</v>
      </c>
      <c r="E114" s="71">
        <f>Parametrit!$B$4-2027</f>
        <v>-3</v>
      </c>
      <c r="F114" s="75"/>
      <c r="G114" s="75"/>
      <c r="H114" s="150" t="str">
        <f>IF('Investoinnit ennen 2024'!G114&gt;0,'Investoinnit ennen 2024'!G114,"")</f>
        <v/>
      </c>
      <c r="I114" s="72">
        <f t="shared" si="75"/>
        <v>0</v>
      </c>
      <c r="J114" s="71">
        <f t="shared" si="76"/>
        <v>0</v>
      </c>
      <c r="K114" s="71">
        <f t="shared" si="77"/>
        <v>0</v>
      </c>
      <c r="L114" s="49">
        <f t="shared" si="78"/>
        <v>0</v>
      </c>
      <c r="M114" s="73" cm="1">
        <f t="array" ref="M114">ROUND('Investoinnit ennen 2024'!K114*(Parametrit!$B$11/Parametrit!$B$7),_xlfn.IFS('2024'!U114=100,-2,'2024'!U114=10,-1))</f>
        <v>0</v>
      </c>
      <c r="N114" s="73"/>
      <c r="O114" s="71"/>
      <c r="P114" s="71"/>
      <c r="Q114" s="77">
        <v>30</v>
      </c>
      <c r="R114" s="77">
        <v>45</v>
      </c>
      <c r="S114" s="61" t="str">
        <f t="shared" si="79"/>
        <v>OK</v>
      </c>
      <c r="U114" s="16">
        <v>10</v>
      </c>
    </row>
    <row r="115" spans="1:21" ht="15.75" thickBot="1" x14ac:dyDescent="0.3">
      <c r="A115" s="38" t="s">
        <v>108</v>
      </c>
      <c r="B115" s="70">
        <f t="shared" si="73"/>
        <v>0</v>
      </c>
      <c r="C115" s="75"/>
      <c r="D115" s="71">
        <f t="shared" si="74"/>
        <v>0</v>
      </c>
      <c r="E115" s="71">
        <f>Parametrit!$B$4-2027</f>
        <v>-3</v>
      </c>
      <c r="F115" s="75"/>
      <c r="G115" s="75"/>
      <c r="H115" s="150" t="str">
        <f>IF('Investoinnit ennen 2024'!G115&gt;0,'Investoinnit ennen 2024'!G115,"")</f>
        <v/>
      </c>
      <c r="I115" s="72">
        <f t="shared" si="75"/>
        <v>0</v>
      </c>
      <c r="J115" s="71">
        <f t="shared" si="76"/>
        <v>0</v>
      </c>
      <c r="K115" s="71">
        <f t="shared" si="77"/>
        <v>0</v>
      </c>
      <c r="L115" s="49">
        <f t="shared" si="78"/>
        <v>0</v>
      </c>
      <c r="M115" s="73" cm="1">
        <f t="array" ref="M115">ROUND('Investoinnit ennen 2024'!K115*(Parametrit!$B$11/Parametrit!$B$7),_xlfn.IFS('2024'!U115=100,-2,'2024'!U115=10,-1))</f>
        <v>0</v>
      </c>
      <c r="N115" s="73"/>
      <c r="O115" s="71"/>
      <c r="P115" s="71"/>
      <c r="Q115" s="77">
        <v>30</v>
      </c>
      <c r="R115" s="77">
        <v>45</v>
      </c>
      <c r="S115" s="61" t="str">
        <f t="shared" si="79"/>
        <v>OK</v>
      </c>
      <c r="U115" s="16">
        <v>10</v>
      </c>
    </row>
    <row r="116" spans="1:21" ht="15.75" thickBot="1" x14ac:dyDescent="0.3">
      <c r="A116" s="38" t="s">
        <v>109</v>
      </c>
      <c r="B116" s="70">
        <f t="shared" si="73"/>
        <v>0</v>
      </c>
      <c r="C116" s="75"/>
      <c r="D116" s="71">
        <f t="shared" si="74"/>
        <v>0</v>
      </c>
      <c r="E116" s="71">
        <f>Parametrit!$B$4-2027</f>
        <v>-3</v>
      </c>
      <c r="F116" s="75"/>
      <c r="G116" s="75"/>
      <c r="H116" s="150" t="str">
        <f>IF('Investoinnit ennen 2024'!G116&gt;0,'Investoinnit ennen 2024'!G116,"")</f>
        <v/>
      </c>
      <c r="I116" s="72">
        <f t="shared" si="75"/>
        <v>0</v>
      </c>
      <c r="J116" s="71">
        <f t="shared" si="76"/>
        <v>0</v>
      </c>
      <c r="K116" s="71">
        <f t="shared" si="77"/>
        <v>0</v>
      </c>
      <c r="L116" s="49">
        <f t="shared" si="78"/>
        <v>0</v>
      </c>
      <c r="M116" s="73" cm="1">
        <f t="array" ref="M116">ROUND('Investoinnit ennen 2024'!K116*(Parametrit!$B$11/Parametrit!$B$7),_xlfn.IFS('2024'!U116=100,-2,'2024'!U116=10,-1))</f>
        <v>0</v>
      </c>
      <c r="N116" s="73"/>
      <c r="O116" s="71"/>
      <c r="P116" s="71"/>
      <c r="Q116" s="77">
        <v>30</v>
      </c>
      <c r="R116" s="77">
        <v>45</v>
      </c>
      <c r="S116" s="61" t="str">
        <f t="shared" si="79"/>
        <v>OK</v>
      </c>
      <c r="U116" s="16">
        <v>10</v>
      </c>
    </row>
    <row r="117" spans="1:21" ht="15.75" thickBot="1" x14ac:dyDescent="0.3">
      <c r="A117" s="38" t="s">
        <v>110</v>
      </c>
      <c r="B117" s="70">
        <f t="shared" si="73"/>
        <v>0</v>
      </c>
      <c r="C117" s="75"/>
      <c r="D117" s="71">
        <f t="shared" si="74"/>
        <v>0</v>
      </c>
      <c r="E117" s="71">
        <f>Parametrit!$B$4-2027</f>
        <v>-3</v>
      </c>
      <c r="F117" s="75"/>
      <c r="G117" s="75"/>
      <c r="H117" s="150" t="str">
        <f>IF('Investoinnit ennen 2024'!G117&gt;0,'Investoinnit ennen 2024'!G117,"")</f>
        <v/>
      </c>
      <c r="I117" s="72">
        <f t="shared" si="75"/>
        <v>0</v>
      </c>
      <c r="J117" s="71">
        <f t="shared" si="76"/>
        <v>0</v>
      </c>
      <c r="K117" s="71">
        <f t="shared" si="77"/>
        <v>0</v>
      </c>
      <c r="L117" s="49">
        <f t="shared" si="78"/>
        <v>0</v>
      </c>
      <c r="M117" s="73" cm="1">
        <f t="array" ref="M117">ROUND('Investoinnit ennen 2024'!K117*(Parametrit!$B$11/Parametrit!$B$7),_xlfn.IFS('2024'!U117=100,-2,'2024'!U117=10,-1))</f>
        <v>0</v>
      </c>
      <c r="N117" s="73"/>
      <c r="O117" s="71"/>
      <c r="P117" s="71"/>
      <c r="Q117" s="77">
        <v>30</v>
      </c>
      <c r="R117" s="77">
        <v>45</v>
      </c>
      <c r="S117" s="61" t="str">
        <f t="shared" si="79"/>
        <v>OK</v>
      </c>
      <c r="U117" s="16">
        <v>10</v>
      </c>
    </row>
    <row r="118" spans="1:21" ht="15.75" thickBot="1" x14ac:dyDescent="0.3">
      <c r="A118" s="14" t="s">
        <v>111</v>
      </c>
      <c r="B118" s="68"/>
      <c r="C118" s="114"/>
      <c r="D118" s="69"/>
      <c r="E118" s="69"/>
      <c r="F118" s="114"/>
      <c r="G118" s="114"/>
      <c r="H118" s="151"/>
      <c r="M118" s="80"/>
      <c r="N118" s="80"/>
      <c r="O118" s="66"/>
      <c r="P118" s="66"/>
      <c r="Q118" s="80"/>
      <c r="R118" s="80"/>
      <c r="S118" s="16"/>
    </row>
    <row r="119" spans="1:21" ht="15.75" thickBot="1" x14ac:dyDescent="0.3">
      <c r="A119" s="38" t="s">
        <v>105</v>
      </c>
      <c r="B119" s="70">
        <f t="shared" ref="B119:B124" si="80">F119-G119</f>
        <v>0</v>
      </c>
      <c r="C119" s="75"/>
      <c r="D119" s="71">
        <f t="shared" ref="D119:D124" si="81">B119*C119/100</f>
        <v>0</v>
      </c>
      <c r="E119" s="71">
        <f>Parametrit!$B$4-2027</f>
        <v>-3</v>
      </c>
      <c r="F119" s="75"/>
      <c r="G119" s="75"/>
      <c r="H119" s="150" t="str">
        <f>IF('Investoinnit ennen 2024'!G119&gt;0,'Investoinnit ennen 2024'!G119,"")</f>
        <v/>
      </c>
      <c r="I119" s="72">
        <f t="shared" ref="I119:I124" si="82">IF(N119="",(D119*(M119+O119))/1000,(D119*(N119+P119))/1000)</f>
        <v>0</v>
      </c>
      <c r="J119" s="71">
        <f t="shared" ref="J119:J124" si="83">IF(D119=0,0,I119*(1-E119/H119))</f>
        <v>0</v>
      </c>
      <c r="K119" s="71">
        <f t="shared" ref="K119:K124" si="84">IF(I119=0,0,I119/H119)</f>
        <v>0</v>
      </c>
      <c r="L119" s="49">
        <f t="shared" ref="L119:L124" si="85">IF(N119="",(F119*(C119/100)*(M119+O119))/1000,(F119*(C119/100)*(N119+P119)/1000))</f>
        <v>0</v>
      </c>
      <c r="M119" s="73" cm="1">
        <f t="array" ref="M119">ROUND('Investoinnit ennen 2024'!K119*(Parametrit!$B$11/Parametrit!$B$7),_xlfn.IFS('2024'!U119=100,-2,'2024'!U119=10,-1))</f>
        <v>0</v>
      </c>
      <c r="N119" s="73"/>
      <c r="O119" s="71"/>
      <c r="P119" s="71"/>
      <c r="Q119" s="77">
        <v>30</v>
      </c>
      <c r="R119" s="77">
        <v>45</v>
      </c>
      <c r="S119" s="61" t="str">
        <f t="shared" ref="S119:S124" si="86">IF(AND(B119&gt;0,C119=""),"Ilmoita tuella rahoitettu osuus",IF(C119&gt;100,"Tuella rahoitettu osuus ei voi olla yli 100",IF(AND(B119&gt;0,H119=""),"Pitoaika puuttuu",IF(E119&gt;H119,"Keski-ikä ei voi olla suurempi kuin pitoaika",IF(AND(B119&gt;0,E119=""),"Keski-ikä puuttuu",IF(AND(B119&gt;0,OR(H119&lt;Q119,H119&gt;R119)),"Syötetty pitoaika ei ole pitoaikavälin sisällä","OK"))))))</f>
        <v>OK</v>
      </c>
      <c r="U119" s="16">
        <v>10</v>
      </c>
    </row>
    <row r="120" spans="1:21" ht="15.75" thickBot="1" x14ac:dyDescent="0.3">
      <c r="A120" s="38" t="s">
        <v>106</v>
      </c>
      <c r="B120" s="70">
        <f t="shared" si="80"/>
        <v>0</v>
      </c>
      <c r="C120" s="75"/>
      <c r="D120" s="71">
        <f t="shared" si="81"/>
        <v>0</v>
      </c>
      <c r="E120" s="71">
        <f>Parametrit!$B$4-2027</f>
        <v>-3</v>
      </c>
      <c r="F120" s="75"/>
      <c r="G120" s="75"/>
      <c r="H120" s="150" t="str">
        <f>IF('Investoinnit ennen 2024'!G120&gt;0,'Investoinnit ennen 2024'!G120,"")</f>
        <v/>
      </c>
      <c r="I120" s="72">
        <f t="shared" si="82"/>
        <v>0</v>
      </c>
      <c r="J120" s="71">
        <f t="shared" si="83"/>
        <v>0</v>
      </c>
      <c r="K120" s="71">
        <f t="shared" si="84"/>
        <v>0</v>
      </c>
      <c r="L120" s="49">
        <f t="shared" si="85"/>
        <v>0</v>
      </c>
      <c r="M120" s="73" cm="1">
        <f t="array" ref="M120">ROUND('Investoinnit ennen 2024'!K120*(Parametrit!$B$11/Parametrit!$B$7),_xlfn.IFS('2024'!U120=100,-2,'2024'!U120=10,-1))</f>
        <v>0</v>
      </c>
      <c r="N120" s="73"/>
      <c r="O120" s="71"/>
      <c r="P120" s="71"/>
      <c r="Q120" s="77">
        <v>30</v>
      </c>
      <c r="R120" s="77">
        <v>45</v>
      </c>
      <c r="S120" s="61" t="str">
        <f t="shared" si="86"/>
        <v>OK</v>
      </c>
      <c r="U120" s="16">
        <v>10</v>
      </c>
    </row>
    <row r="121" spans="1:21" ht="15.75" thickBot="1" x14ac:dyDescent="0.3">
      <c r="A121" s="38" t="s">
        <v>107</v>
      </c>
      <c r="B121" s="70">
        <f t="shared" si="80"/>
        <v>0</v>
      </c>
      <c r="C121" s="75"/>
      <c r="D121" s="71">
        <f t="shared" si="81"/>
        <v>0</v>
      </c>
      <c r="E121" s="71">
        <f>Parametrit!$B$4-2027</f>
        <v>-3</v>
      </c>
      <c r="F121" s="75"/>
      <c r="G121" s="75"/>
      <c r="H121" s="150" t="str">
        <f>IF('Investoinnit ennen 2024'!G121&gt;0,'Investoinnit ennen 2024'!G121,"")</f>
        <v/>
      </c>
      <c r="I121" s="72">
        <f t="shared" si="82"/>
        <v>0</v>
      </c>
      <c r="J121" s="71">
        <f t="shared" si="83"/>
        <v>0</v>
      </c>
      <c r="K121" s="71">
        <f t="shared" si="84"/>
        <v>0</v>
      </c>
      <c r="L121" s="49">
        <f t="shared" si="85"/>
        <v>0</v>
      </c>
      <c r="M121" s="73" cm="1">
        <f t="array" ref="M121">ROUND('Investoinnit ennen 2024'!K121*(Parametrit!$B$11/Parametrit!$B$7),_xlfn.IFS('2024'!U121=100,-2,'2024'!U121=10,-1))</f>
        <v>0</v>
      </c>
      <c r="N121" s="73"/>
      <c r="O121" s="71"/>
      <c r="P121" s="71"/>
      <c r="Q121" s="77">
        <v>30</v>
      </c>
      <c r="R121" s="77">
        <v>45</v>
      </c>
      <c r="S121" s="61" t="str">
        <f t="shared" si="86"/>
        <v>OK</v>
      </c>
      <c r="U121" s="16">
        <v>10</v>
      </c>
    </row>
    <row r="122" spans="1:21" ht="15.75" thickBot="1" x14ac:dyDescent="0.3">
      <c r="A122" s="38" t="s">
        <v>108</v>
      </c>
      <c r="B122" s="70">
        <f t="shared" si="80"/>
        <v>0</v>
      </c>
      <c r="C122" s="75"/>
      <c r="D122" s="71">
        <f t="shared" si="81"/>
        <v>0</v>
      </c>
      <c r="E122" s="71">
        <f>Parametrit!$B$4-2027</f>
        <v>-3</v>
      </c>
      <c r="F122" s="75"/>
      <c r="G122" s="75"/>
      <c r="H122" s="150" t="str">
        <f>IF('Investoinnit ennen 2024'!G122&gt;0,'Investoinnit ennen 2024'!G122,"")</f>
        <v/>
      </c>
      <c r="I122" s="72">
        <f t="shared" si="82"/>
        <v>0</v>
      </c>
      <c r="J122" s="71">
        <f t="shared" si="83"/>
        <v>0</v>
      </c>
      <c r="K122" s="71">
        <f t="shared" si="84"/>
        <v>0</v>
      </c>
      <c r="L122" s="49">
        <f t="shared" si="85"/>
        <v>0</v>
      </c>
      <c r="M122" s="73" cm="1">
        <f t="array" ref="M122">ROUND('Investoinnit ennen 2024'!K122*(Parametrit!$B$11/Parametrit!$B$7),_xlfn.IFS('2024'!U122=100,-2,'2024'!U122=10,-1))</f>
        <v>0</v>
      </c>
      <c r="N122" s="73"/>
      <c r="O122" s="71"/>
      <c r="P122" s="71"/>
      <c r="Q122" s="77">
        <v>30</v>
      </c>
      <c r="R122" s="77">
        <v>45</v>
      </c>
      <c r="S122" s="61" t="str">
        <f t="shared" si="86"/>
        <v>OK</v>
      </c>
      <c r="U122" s="16">
        <v>10</v>
      </c>
    </row>
    <row r="123" spans="1:21" ht="15.75" thickBot="1" x14ac:dyDescent="0.3">
      <c r="A123" s="38" t="s">
        <v>112</v>
      </c>
      <c r="B123" s="70">
        <f t="shared" si="80"/>
        <v>0</v>
      </c>
      <c r="C123" s="75"/>
      <c r="D123" s="71">
        <f t="shared" si="81"/>
        <v>0</v>
      </c>
      <c r="E123" s="71">
        <f>Parametrit!$B$4-2027</f>
        <v>-3</v>
      </c>
      <c r="F123" s="75"/>
      <c r="G123" s="75"/>
      <c r="H123" s="150" t="str">
        <f>IF('Investoinnit ennen 2024'!G123&gt;0,'Investoinnit ennen 2024'!G123,"")</f>
        <v/>
      </c>
      <c r="I123" s="72">
        <f t="shared" si="82"/>
        <v>0</v>
      </c>
      <c r="J123" s="71">
        <f t="shared" si="83"/>
        <v>0</v>
      </c>
      <c r="K123" s="71">
        <f t="shared" si="84"/>
        <v>0</v>
      </c>
      <c r="L123" s="49">
        <f t="shared" si="85"/>
        <v>0</v>
      </c>
      <c r="M123" s="73" cm="1">
        <f t="array" ref="M123">ROUND('Investoinnit ennen 2024'!K123*(Parametrit!$B$11/Parametrit!$B$7),_xlfn.IFS('2024'!U123=100,-2,'2024'!U123=10,-1))</f>
        <v>0</v>
      </c>
      <c r="N123" s="73"/>
      <c r="O123" s="71"/>
      <c r="P123" s="71"/>
      <c r="Q123" s="77">
        <v>30</v>
      </c>
      <c r="R123" s="77">
        <v>45</v>
      </c>
      <c r="S123" s="61" t="str">
        <f t="shared" si="86"/>
        <v>OK</v>
      </c>
      <c r="U123" s="16">
        <v>10</v>
      </c>
    </row>
    <row r="124" spans="1:21" ht="15.75" thickBot="1" x14ac:dyDescent="0.3">
      <c r="A124" s="38" t="s">
        <v>110</v>
      </c>
      <c r="B124" s="70">
        <f t="shared" si="80"/>
        <v>0</v>
      </c>
      <c r="C124" s="75"/>
      <c r="D124" s="71">
        <f t="shared" si="81"/>
        <v>0</v>
      </c>
      <c r="E124" s="71">
        <f>Parametrit!$B$4-2027</f>
        <v>-3</v>
      </c>
      <c r="F124" s="75"/>
      <c r="G124" s="75"/>
      <c r="H124" s="150" t="str">
        <f>IF('Investoinnit ennen 2024'!G124&gt;0,'Investoinnit ennen 2024'!G124,"")</f>
        <v/>
      </c>
      <c r="I124" s="72">
        <f t="shared" si="82"/>
        <v>0</v>
      </c>
      <c r="J124" s="71">
        <f t="shared" si="83"/>
        <v>0</v>
      </c>
      <c r="K124" s="71">
        <f t="shared" si="84"/>
        <v>0</v>
      </c>
      <c r="L124" s="49">
        <f t="shared" si="85"/>
        <v>0</v>
      </c>
      <c r="M124" s="73" cm="1">
        <f t="array" ref="M124">ROUND('Investoinnit ennen 2024'!K124*(Parametrit!$B$11/Parametrit!$B$7),_xlfn.IFS('2024'!U124=100,-2,'2024'!U124=10,-1))</f>
        <v>0</v>
      </c>
      <c r="N124" s="73"/>
      <c r="O124" s="71"/>
      <c r="P124" s="71"/>
      <c r="Q124" s="77">
        <v>30</v>
      </c>
      <c r="R124" s="77">
        <v>45</v>
      </c>
      <c r="S124" s="61" t="str">
        <f t="shared" si="86"/>
        <v>OK</v>
      </c>
      <c r="U124" s="16">
        <v>10</v>
      </c>
    </row>
    <row r="125" spans="1:21" ht="15.75" thickBot="1" x14ac:dyDescent="0.3">
      <c r="A125" s="76" t="s">
        <v>113</v>
      </c>
      <c r="B125" s="68"/>
      <c r="C125" s="114"/>
      <c r="D125" s="69"/>
      <c r="E125" s="69"/>
      <c r="F125" s="114"/>
      <c r="G125" s="114"/>
      <c r="H125" s="151"/>
      <c r="M125" s="25"/>
      <c r="N125" s="25"/>
      <c r="O125" s="66"/>
      <c r="P125" s="66"/>
      <c r="Q125" s="25"/>
      <c r="R125" s="25"/>
      <c r="S125" s="16"/>
    </row>
    <row r="126" spans="1:21" ht="15.75" thickBot="1" x14ac:dyDescent="0.3">
      <c r="A126" s="38" t="s">
        <v>114</v>
      </c>
      <c r="B126" s="70">
        <f t="shared" ref="B126:B128" si="87">F126-G126</f>
        <v>0</v>
      </c>
      <c r="C126" s="75"/>
      <c r="D126" s="71">
        <f t="shared" ref="D126:D128" si="88">B126*C126/100</f>
        <v>0</v>
      </c>
      <c r="E126" s="71">
        <f>Parametrit!$B$4-2027</f>
        <v>-3</v>
      </c>
      <c r="F126" s="75"/>
      <c r="G126" s="75"/>
      <c r="H126" s="150" t="str">
        <f>IF('Investoinnit ennen 2024'!G126&gt;0,'Investoinnit ennen 2024'!G126,"")</f>
        <v/>
      </c>
      <c r="I126" s="72">
        <f>IF(N126="",(D126*(M126+O126))/1000,(D126*(N126+P126))/1000)</f>
        <v>0</v>
      </c>
      <c r="J126" s="71">
        <f t="shared" ref="J126:J128" si="89">IF(D126=0,0,I126*(1-E126/H126))</f>
        <v>0</v>
      </c>
      <c r="K126" s="71">
        <f t="shared" ref="K126:K128" si="90">IF(I126=0,0,I126/H126)</f>
        <v>0</v>
      </c>
      <c r="L126" s="49">
        <f>IF(N126="",(F126*(C126/100)*(M126+O126))/1000,(F126*(C126/100)*(N126+P126)/1000))</f>
        <v>0</v>
      </c>
      <c r="M126" s="73" cm="1">
        <f t="array" ref="M126">ROUND('Investoinnit ennen 2024'!K126*(Parametrit!$B$11/Parametrit!$B$7),_xlfn.IFS('2024'!U126=100,-2,'2024'!U126=10,-1))</f>
        <v>0</v>
      </c>
      <c r="N126" s="73"/>
      <c r="O126" s="71"/>
      <c r="P126" s="71"/>
      <c r="Q126" s="77">
        <v>25</v>
      </c>
      <c r="R126" s="77">
        <v>35</v>
      </c>
      <c r="S126" s="61" t="str">
        <f>IF(AND(B126&gt;0,C126=""),"Ilmoita tuella rahoitettu osuus",IF(C126&gt;100,"Tuella rahoitettu osuus ei voi olla yli 100",IF(AND(B126&gt;0,H126=""),"Pitoaika puuttuu",IF(E126&gt;H126,"Keski-ikä ei voi olla suurempi kuin pitoaika",IF(AND(B126&gt;0,E126=""),"Keski-ikä puuttuu",IF(AND(B126&gt;0,OR(H126&lt;Q126,H126&gt;R126)),"Syötetty pitoaika ei ole pitoaikavälin sisällä","OK"))))))</f>
        <v>OK</v>
      </c>
      <c r="U126" s="16">
        <v>100</v>
      </c>
    </row>
    <row r="127" spans="1:21" ht="15.75" thickBot="1" x14ac:dyDescent="0.3">
      <c r="A127" s="38" t="s">
        <v>115</v>
      </c>
      <c r="B127" s="70">
        <f t="shared" si="87"/>
        <v>0</v>
      </c>
      <c r="C127" s="75"/>
      <c r="D127" s="71">
        <f t="shared" si="88"/>
        <v>0</v>
      </c>
      <c r="E127" s="71">
        <f>Parametrit!$B$4-2027</f>
        <v>-3</v>
      </c>
      <c r="F127" s="75"/>
      <c r="G127" s="75"/>
      <c r="H127" s="150" t="str">
        <f>IF('Investoinnit ennen 2024'!G127&gt;0,'Investoinnit ennen 2024'!G127,"")</f>
        <v/>
      </c>
      <c r="I127" s="72">
        <f>IF(N127="",(D127*(M127+O127))/1000,(D127*(N127+P127))/1000)</f>
        <v>0</v>
      </c>
      <c r="J127" s="71">
        <f t="shared" si="89"/>
        <v>0</v>
      </c>
      <c r="K127" s="71">
        <f t="shared" si="90"/>
        <v>0</v>
      </c>
      <c r="L127" s="49">
        <f>IF(N127="",(F127*(C127/100)*(M127+O127))/1000,(F127*(C127/100)*(N127+P127)/1000))</f>
        <v>0</v>
      </c>
      <c r="M127" s="73" cm="1">
        <f t="array" ref="M127">ROUND('Investoinnit ennen 2024'!K127*(Parametrit!$B$11/Parametrit!$B$7),_xlfn.IFS('2024'!U127=100,-2,'2024'!U127=10,-1))</f>
        <v>0</v>
      </c>
      <c r="N127" s="73"/>
      <c r="O127" s="71"/>
      <c r="P127" s="71"/>
      <c r="Q127" s="77">
        <v>35</v>
      </c>
      <c r="R127" s="77">
        <v>50</v>
      </c>
      <c r="S127" s="61" t="str">
        <f>IF(AND(B127&gt;0,C127=""),"Ilmoita tuella rahoitettu osuus",IF(C127&gt;100,"Tuella rahoitettu osuus ei voi olla yli 100",IF(AND(B127&gt;0,H127=""),"Pitoaika puuttuu",IF(E127&gt;H127,"Keski-ikä ei voi olla suurempi kuin pitoaika",IF(AND(B127&gt;0,E127=""),"Keski-ikä puuttuu",IF(AND(B127&gt;0,OR(H127&lt;Q127,H127&gt;R127)),"Syötetty pitoaika ei ole pitoaikavälin sisällä","OK"))))))</f>
        <v>OK</v>
      </c>
      <c r="U127" s="16">
        <v>100</v>
      </c>
    </row>
    <row r="128" spans="1:21" ht="15.75" thickBot="1" x14ac:dyDescent="0.3">
      <c r="A128" s="38" t="s">
        <v>116</v>
      </c>
      <c r="B128" s="70">
        <f t="shared" si="87"/>
        <v>0</v>
      </c>
      <c r="C128" s="75"/>
      <c r="D128" s="71">
        <f t="shared" si="88"/>
        <v>0</v>
      </c>
      <c r="E128" s="71">
        <f>Parametrit!$B$4-2027</f>
        <v>-3</v>
      </c>
      <c r="F128" s="75"/>
      <c r="G128" s="75"/>
      <c r="H128" s="150" t="str">
        <f>IF('Investoinnit ennen 2024'!G128&gt;0,'Investoinnit ennen 2024'!G128,"")</f>
        <v/>
      </c>
      <c r="I128" s="72">
        <f>IF(N128="",(D128*(M128+O128))/1000,(D128*(N128+P128))/1000)</f>
        <v>0</v>
      </c>
      <c r="J128" s="71">
        <f t="shared" si="89"/>
        <v>0</v>
      </c>
      <c r="K128" s="71">
        <f t="shared" si="90"/>
        <v>0</v>
      </c>
      <c r="L128" s="49">
        <f>IF(N128="",(F128*(C128/100)*(M128+O128))/1000,(F128*(C128/100)*(N128+P128)/1000))</f>
        <v>0</v>
      </c>
      <c r="M128" s="73" cm="1">
        <f t="array" ref="M128">ROUND('Investoinnit ennen 2024'!K128*(Parametrit!$B$11/Parametrit!$B$7),_xlfn.IFS('2024'!U128=100,-2,'2024'!U128=10,-1))</f>
        <v>0</v>
      </c>
      <c r="N128" s="73"/>
      <c r="O128" s="71"/>
      <c r="P128" s="71"/>
      <c r="Q128" s="77">
        <v>35</v>
      </c>
      <c r="R128" s="77">
        <v>45</v>
      </c>
      <c r="S128" s="61" t="str">
        <f>IF(AND(B128&gt;0,C128=""),"Ilmoita tuella rahoitettu osuus",IF(C128&gt;100,"Tuella rahoitettu osuus ei voi olla yli 100",IF(AND(B128&gt;0,H128=""),"Pitoaika puuttuu",IF(E128&gt;H128,"Keski-ikä ei voi olla suurempi kuin pitoaika",IF(AND(B128&gt;0,E128=""),"Keski-ikä puuttuu",IF(AND(B128&gt;0,OR(H128&lt;Q128,H128&gt;R128)),"Syötetty pitoaika ei ole pitoaikavälin sisällä","OK"))))))</f>
        <v>OK</v>
      </c>
      <c r="U128" s="16">
        <v>100</v>
      </c>
    </row>
    <row r="129" spans="1:21" ht="15.75" thickBot="1" x14ac:dyDescent="0.3">
      <c r="A129" s="76" t="s">
        <v>117</v>
      </c>
      <c r="B129" s="68"/>
      <c r="C129" s="114"/>
      <c r="D129" s="69"/>
      <c r="E129" s="69"/>
      <c r="F129" s="114"/>
      <c r="G129" s="114"/>
      <c r="H129" s="151"/>
      <c r="M129" s="25"/>
      <c r="N129" s="25"/>
      <c r="O129" s="66"/>
      <c r="P129" s="66"/>
      <c r="Q129" s="25"/>
      <c r="R129" s="25"/>
      <c r="S129" s="16"/>
    </row>
    <row r="130" spans="1:21" ht="15.75" thickBot="1" x14ac:dyDescent="0.3">
      <c r="A130" s="14" t="s">
        <v>118</v>
      </c>
      <c r="B130" s="68"/>
      <c r="C130" s="114"/>
      <c r="D130" s="69"/>
      <c r="E130" s="69"/>
      <c r="F130" s="114"/>
      <c r="G130" s="114"/>
      <c r="H130" s="151"/>
      <c r="M130" s="80"/>
      <c r="N130" s="80"/>
      <c r="O130" s="66"/>
      <c r="P130" s="66"/>
      <c r="Q130" s="80"/>
      <c r="R130" s="80"/>
      <c r="S130" s="16"/>
    </row>
    <row r="131" spans="1:21" ht="15.75" thickBot="1" x14ac:dyDescent="0.3">
      <c r="A131" s="38" t="s">
        <v>119</v>
      </c>
      <c r="B131" s="70">
        <f t="shared" ref="B131:B141" si="91">F131-G131</f>
        <v>0</v>
      </c>
      <c r="C131" s="75"/>
      <c r="D131" s="71">
        <f t="shared" ref="D131:D141" si="92">B131*C131/100</f>
        <v>0</v>
      </c>
      <c r="E131" s="71">
        <f>Parametrit!$B$4-2027</f>
        <v>-3</v>
      </c>
      <c r="F131" s="75"/>
      <c r="G131" s="75"/>
      <c r="H131" s="150" t="str">
        <f>IF('Investoinnit ennen 2024'!G131&gt;0,'Investoinnit ennen 2024'!G131,"")</f>
        <v/>
      </c>
      <c r="I131" s="72">
        <f t="shared" ref="I131:I141" si="93">IF(N131="",(D131*(M131+O131))/1000,(D131*(N131+P131))/1000)</f>
        <v>0</v>
      </c>
      <c r="J131" s="71">
        <f t="shared" ref="J131:J141" si="94">IF(D131=0,0,I131*(1-E131/H131))</f>
        <v>0</v>
      </c>
      <c r="K131" s="71">
        <f t="shared" ref="K131:K141" si="95">IF(I131=0,0,I131/H131)</f>
        <v>0</v>
      </c>
      <c r="L131" s="49">
        <f t="shared" ref="L131:L141" si="96">IF(N131="",(F131*(C131/100)*(M131+O131))/1000,(F131*(C131/100)*(N131+P131)/1000))</f>
        <v>0</v>
      </c>
      <c r="M131" s="73" cm="1">
        <f t="array" ref="M131">ROUND('Investoinnit ennen 2024'!K131*(Parametrit!$B$11/Parametrit!$B$7),_xlfn.IFS('2024'!U131=100,-2,'2024'!U131=10,-1))</f>
        <v>0</v>
      </c>
      <c r="N131" s="73"/>
      <c r="O131" s="71" cm="1">
        <f t="array" ref="O131">_xlfn.IFS($V$2=2024,'Kaivun hintavaikutus'!$B$4,$V$2=2025,'Kaivun hintavaikutus'!$B$5,$V$2=2026,'Kaivun hintavaikutus'!$B$6,$V$2=2027,'Kaivun hintavaikutus'!$B$7)</f>
        <v>0</v>
      </c>
      <c r="P131" s="71" cm="1">
        <f t="array" ref="P131">_xlfn.IFS($V$2=2024,'Kaivun hintavaikutus'!$C$4,$V$2=2025,'Kaivun hintavaikutus'!$C$5,$V$2=2026,'Kaivun hintavaikutus'!$C$6,$V$2=2027,'Kaivun hintavaikutus'!$C$7)</f>
        <v>0</v>
      </c>
      <c r="Q131" s="77">
        <v>40</v>
      </c>
      <c r="R131" s="77">
        <v>55</v>
      </c>
      <c r="S131" s="61" t="str">
        <f t="shared" ref="S131:S141" si="97">IF(AND(B131&gt;0,C131=""),"Ilmoita tuella rahoitettu osuus",IF(C131&gt;100,"Tuella rahoitettu osuus ei voi olla yli 100",IF(AND(B131&gt;0,H131=""),"Pitoaika puuttuu",IF(E131&gt;H131,"Keski-ikä ei voi olla suurempi kuin pitoaika",IF(AND(B131&gt;0,E131=""),"Keski-ikä puuttuu",IF(AND(B131&gt;0,OR(H131&lt;Q131,H131&gt;R131)),"Syötetty pitoaika ei ole pitoaikavälin sisällä",IF(AND(B131&gt;0,O131=0),"Syötä kaivun hintavaikutus Kaivun hintavaikutus -välilehdelle","OK")))))))</f>
        <v>OK</v>
      </c>
      <c r="U131" s="16">
        <v>100</v>
      </c>
    </row>
    <row r="132" spans="1:21" ht="15.75" thickBot="1" x14ac:dyDescent="0.3">
      <c r="A132" s="38" t="s">
        <v>58</v>
      </c>
      <c r="B132" s="70">
        <f t="shared" si="91"/>
        <v>0</v>
      </c>
      <c r="C132" s="75"/>
      <c r="D132" s="71">
        <f t="shared" si="92"/>
        <v>0</v>
      </c>
      <c r="E132" s="71">
        <f>Parametrit!$B$4-2027</f>
        <v>-3</v>
      </c>
      <c r="F132" s="75"/>
      <c r="G132" s="75"/>
      <c r="H132" s="150" t="str">
        <f>IF('Investoinnit ennen 2024'!G132&gt;0,'Investoinnit ennen 2024'!G132,"")</f>
        <v/>
      </c>
      <c r="I132" s="72">
        <f t="shared" si="93"/>
        <v>0</v>
      </c>
      <c r="J132" s="71">
        <f t="shared" si="94"/>
        <v>0</v>
      </c>
      <c r="K132" s="71">
        <f t="shared" si="95"/>
        <v>0</v>
      </c>
      <c r="L132" s="49">
        <f t="shared" si="96"/>
        <v>0</v>
      </c>
      <c r="M132" s="73" cm="1">
        <f t="array" ref="M132">ROUND('Investoinnit ennen 2024'!K132*(Parametrit!$B$11/Parametrit!$B$7),_xlfn.IFS('2024'!U132=100,-2,'2024'!U132=10,-1))</f>
        <v>0</v>
      </c>
      <c r="N132" s="73"/>
      <c r="O132" s="71" cm="1">
        <f t="array" ref="O132">_xlfn.IFS($V$2=2024,'Kaivun hintavaikutus'!$B$4,$V$2=2025,'Kaivun hintavaikutus'!$B$5,$V$2=2026,'Kaivun hintavaikutus'!$B$6,$V$2=2027,'Kaivun hintavaikutus'!$B$7)</f>
        <v>0</v>
      </c>
      <c r="P132" s="71" cm="1">
        <f t="array" ref="P132">_xlfn.IFS($V$2=2024,'Kaivun hintavaikutus'!$C$4,$V$2=2025,'Kaivun hintavaikutus'!$C$5,$V$2=2026,'Kaivun hintavaikutus'!$C$6,$V$2=2027,'Kaivun hintavaikutus'!$C$7)</f>
        <v>0</v>
      </c>
      <c r="Q132" s="77">
        <v>40</v>
      </c>
      <c r="R132" s="77">
        <v>55</v>
      </c>
      <c r="S132" s="61" t="str">
        <f t="shared" si="97"/>
        <v>OK</v>
      </c>
      <c r="U132" s="16">
        <v>100</v>
      </c>
    </row>
    <row r="133" spans="1:21" ht="15.75" thickBot="1" x14ac:dyDescent="0.3">
      <c r="A133" s="38" t="s">
        <v>59</v>
      </c>
      <c r="B133" s="70">
        <f t="shared" si="91"/>
        <v>0</v>
      </c>
      <c r="C133" s="75"/>
      <c r="D133" s="71">
        <f t="shared" si="92"/>
        <v>0</v>
      </c>
      <c r="E133" s="71">
        <f>Parametrit!$B$4-2027</f>
        <v>-3</v>
      </c>
      <c r="F133" s="75"/>
      <c r="G133" s="75"/>
      <c r="H133" s="150" t="str">
        <f>IF('Investoinnit ennen 2024'!G133&gt;0,'Investoinnit ennen 2024'!G133,"")</f>
        <v/>
      </c>
      <c r="I133" s="72">
        <f t="shared" si="93"/>
        <v>0</v>
      </c>
      <c r="J133" s="71">
        <f t="shared" si="94"/>
        <v>0</v>
      </c>
      <c r="K133" s="71">
        <f t="shared" si="95"/>
        <v>0</v>
      </c>
      <c r="L133" s="49">
        <f t="shared" si="96"/>
        <v>0</v>
      </c>
      <c r="M133" s="73" cm="1">
        <f t="array" ref="M133">ROUND('Investoinnit ennen 2024'!K133*(Parametrit!$B$11/Parametrit!$B$7),_xlfn.IFS('2024'!U133=100,-2,'2024'!U133=10,-1))</f>
        <v>0</v>
      </c>
      <c r="N133" s="73"/>
      <c r="O133" s="71" cm="1">
        <f t="array" ref="O133">_xlfn.IFS($V$2=2024,'Kaivun hintavaikutus'!$B$4,$V$2=2025,'Kaivun hintavaikutus'!$B$5,$V$2=2026,'Kaivun hintavaikutus'!$B$6,$V$2=2027,'Kaivun hintavaikutus'!$B$7)</f>
        <v>0</v>
      </c>
      <c r="P133" s="71" cm="1">
        <f t="array" ref="P133">_xlfn.IFS($V$2=2024,'Kaivun hintavaikutus'!$C$4,$V$2=2025,'Kaivun hintavaikutus'!$C$5,$V$2=2026,'Kaivun hintavaikutus'!$C$6,$V$2=2027,'Kaivun hintavaikutus'!$C$7)</f>
        <v>0</v>
      </c>
      <c r="Q133" s="77">
        <v>40</v>
      </c>
      <c r="R133" s="77">
        <v>55</v>
      </c>
      <c r="S133" s="61" t="str">
        <f t="shared" si="97"/>
        <v>OK</v>
      </c>
      <c r="U133" s="16">
        <v>100</v>
      </c>
    </row>
    <row r="134" spans="1:21" ht="15.75" thickBot="1" x14ac:dyDescent="0.3">
      <c r="A134" s="38" t="s">
        <v>60</v>
      </c>
      <c r="B134" s="70">
        <f t="shared" si="91"/>
        <v>0</v>
      </c>
      <c r="C134" s="75"/>
      <c r="D134" s="71">
        <f t="shared" si="92"/>
        <v>0</v>
      </c>
      <c r="E134" s="71">
        <f>Parametrit!$B$4-2027</f>
        <v>-3</v>
      </c>
      <c r="F134" s="75"/>
      <c r="G134" s="75"/>
      <c r="H134" s="150" t="str">
        <f>IF('Investoinnit ennen 2024'!G134&gt;0,'Investoinnit ennen 2024'!G134,"")</f>
        <v/>
      </c>
      <c r="I134" s="72">
        <f t="shared" si="93"/>
        <v>0</v>
      </c>
      <c r="J134" s="71">
        <f t="shared" si="94"/>
        <v>0</v>
      </c>
      <c r="K134" s="71">
        <f t="shared" si="95"/>
        <v>0</v>
      </c>
      <c r="L134" s="49">
        <f t="shared" si="96"/>
        <v>0</v>
      </c>
      <c r="M134" s="73" cm="1">
        <f t="array" ref="M134">ROUND('Investoinnit ennen 2024'!K134*(Parametrit!$B$11/Parametrit!$B$7),_xlfn.IFS('2024'!U134=100,-2,'2024'!U134=10,-1))</f>
        <v>0</v>
      </c>
      <c r="N134" s="73"/>
      <c r="O134" s="71" cm="1">
        <f t="array" ref="O134">_xlfn.IFS($V$2=2024,'Kaivun hintavaikutus'!$B$4,$V$2=2025,'Kaivun hintavaikutus'!$B$5,$V$2=2026,'Kaivun hintavaikutus'!$B$6,$V$2=2027,'Kaivun hintavaikutus'!$B$7)</f>
        <v>0</v>
      </c>
      <c r="P134" s="71" cm="1">
        <f t="array" ref="P134">_xlfn.IFS($V$2=2024,'Kaivun hintavaikutus'!$C$4,$V$2=2025,'Kaivun hintavaikutus'!$C$5,$V$2=2026,'Kaivun hintavaikutus'!$C$6,$V$2=2027,'Kaivun hintavaikutus'!$C$7)</f>
        <v>0</v>
      </c>
      <c r="Q134" s="77">
        <v>40</v>
      </c>
      <c r="R134" s="77">
        <v>55</v>
      </c>
      <c r="S134" s="61" t="str">
        <f t="shared" si="97"/>
        <v>OK</v>
      </c>
      <c r="U134" s="16">
        <v>100</v>
      </c>
    </row>
    <row r="135" spans="1:21" ht="15.75" thickBot="1" x14ac:dyDescent="0.3">
      <c r="A135" s="38" t="s">
        <v>61</v>
      </c>
      <c r="B135" s="70">
        <f t="shared" si="91"/>
        <v>0</v>
      </c>
      <c r="C135" s="75"/>
      <c r="D135" s="71">
        <f t="shared" si="92"/>
        <v>0</v>
      </c>
      <c r="E135" s="71">
        <f>Parametrit!$B$4-2027</f>
        <v>-3</v>
      </c>
      <c r="F135" s="75"/>
      <c r="G135" s="75"/>
      <c r="H135" s="150" t="str">
        <f>IF('Investoinnit ennen 2024'!G135&gt;0,'Investoinnit ennen 2024'!G135,"")</f>
        <v/>
      </c>
      <c r="I135" s="72">
        <f t="shared" si="93"/>
        <v>0</v>
      </c>
      <c r="J135" s="71">
        <f t="shared" si="94"/>
        <v>0</v>
      </c>
      <c r="K135" s="71">
        <f t="shared" si="95"/>
        <v>0</v>
      </c>
      <c r="L135" s="49">
        <f t="shared" si="96"/>
        <v>0</v>
      </c>
      <c r="M135" s="73" cm="1">
        <f t="array" ref="M135">ROUND('Investoinnit ennen 2024'!K135*(Parametrit!$B$11/Parametrit!$B$7),_xlfn.IFS('2024'!U135=100,-2,'2024'!U135=10,-1))</f>
        <v>0</v>
      </c>
      <c r="N135" s="73"/>
      <c r="O135" s="71" cm="1">
        <f t="array" ref="O135">_xlfn.IFS($V$2=2024,'Kaivun hintavaikutus'!$B$4,$V$2=2025,'Kaivun hintavaikutus'!$B$5,$V$2=2026,'Kaivun hintavaikutus'!$B$6,$V$2=2027,'Kaivun hintavaikutus'!$B$7)</f>
        <v>0</v>
      </c>
      <c r="P135" s="71" cm="1">
        <f t="array" ref="P135">_xlfn.IFS($V$2=2024,'Kaivun hintavaikutus'!$C$4,$V$2=2025,'Kaivun hintavaikutus'!$C$5,$V$2=2026,'Kaivun hintavaikutus'!$C$6,$V$2=2027,'Kaivun hintavaikutus'!$C$7)</f>
        <v>0</v>
      </c>
      <c r="Q135" s="77">
        <v>40</v>
      </c>
      <c r="R135" s="77">
        <v>55</v>
      </c>
      <c r="S135" s="61" t="str">
        <f t="shared" si="97"/>
        <v>OK</v>
      </c>
      <c r="U135" s="16">
        <v>100</v>
      </c>
    </row>
    <row r="136" spans="1:21" ht="15.75" thickBot="1" x14ac:dyDescent="0.3">
      <c r="A136" s="38" t="s">
        <v>62</v>
      </c>
      <c r="B136" s="70">
        <f t="shared" si="91"/>
        <v>0</v>
      </c>
      <c r="C136" s="75"/>
      <c r="D136" s="71">
        <f t="shared" si="92"/>
        <v>0</v>
      </c>
      <c r="E136" s="71">
        <f>Parametrit!$B$4-2027</f>
        <v>-3</v>
      </c>
      <c r="F136" s="75"/>
      <c r="G136" s="75"/>
      <c r="H136" s="150" t="str">
        <f>IF('Investoinnit ennen 2024'!G136&gt;0,'Investoinnit ennen 2024'!G136,"")</f>
        <v/>
      </c>
      <c r="I136" s="72">
        <f t="shared" si="93"/>
        <v>0</v>
      </c>
      <c r="J136" s="71">
        <f t="shared" si="94"/>
        <v>0</v>
      </c>
      <c r="K136" s="71">
        <f t="shared" si="95"/>
        <v>0</v>
      </c>
      <c r="L136" s="49">
        <f t="shared" si="96"/>
        <v>0</v>
      </c>
      <c r="M136" s="73" cm="1">
        <f t="array" ref="M136">ROUND('Investoinnit ennen 2024'!K136*(Parametrit!$B$11/Parametrit!$B$7),_xlfn.IFS('2024'!U136=100,-2,'2024'!U136=10,-1))</f>
        <v>0</v>
      </c>
      <c r="N136" s="73"/>
      <c r="O136" s="71" cm="1">
        <f t="array" ref="O136">_xlfn.IFS($V$2=2024,'Kaivun hintavaikutus'!$B$4,$V$2=2025,'Kaivun hintavaikutus'!$B$5,$V$2=2026,'Kaivun hintavaikutus'!$B$6,$V$2=2027,'Kaivun hintavaikutus'!$B$7)</f>
        <v>0</v>
      </c>
      <c r="P136" s="71" cm="1">
        <f t="array" ref="P136">_xlfn.IFS($V$2=2024,'Kaivun hintavaikutus'!$C$4,$V$2=2025,'Kaivun hintavaikutus'!$C$5,$V$2=2026,'Kaivun hintavaikutus'!$C$6,$V$2=2027,'Kaivun hintavaikutus'!$C$7)</f>
        <v>0</v>
      </c>
      <c r="Q136" s="77">
        <v>40</v>
      </c>
      <c r="R136" s="77">
        <v>55</v>
      </c>
      <c r="S136" s="61" t="str">
        <f t="shared" si="97"/>
        <v>OK</v>
      </c>
      <c r="U136" s="16">
        <v>100</v>
      </c>
    </row>
    <row r="137" spans="1:21" ht="15.75" thickBot="1" x14ac:dyDescent="0.3">
      <c r="A137" s="38" t="s">
        <v>63</v>
      </c>
      <c r="B137" s="70">
        <f t="shared" si="91"/>
        <v>0</v>
      </c>
      <c r="C137" s="75"/>
      <c r="D137" s="71">
        <f t="shared" si="92"/>
        <v>0</v>
      </c>
      <c r="E137" s="71">
        <f>Parametrit!$B$4-2027</f>
        <v>-3</v>
      </c>
      <c r="F137" s="75"/>
      <c r="G137" s="75"/>
      <c r="H137" s="150" t="str">
        <f>IF('Investoinnit ennen 2024'!G137&gt;0,'Investoinnit ennen 2024'!G137,"")</f>
        <v/>
      </c>
      <c r="I137" s="72">
        <f t="shared" si="93"/>
        <v>0</v>
      </c>
      <c r="J137" s="71">
        <f t="shared" si="94"/>
        <v>0</v>
      </c>
      <c r="K137" s="71">
        <f t="shared" si="95"/>
        <v>0</v>
      </c>
      <c r="L137" s="49">
        <f t="shared" si="96"/>
        <v>0</v>
      </c>
      <c r="M137" s="73" cm="1">
        <f t="array" ref="M137">ROUND('Investoinnit ennen 2024'!K137*(Parametrit!$B$11/Parametrit!$B$7),_xlfn.IFS('2024'!U137=100,-2,'2024'!U137=10,-1))</f>
        <v>0</v>
      </c>
      <c r="N137" s="73"/>
      <c r="O137" s="71" cm="1">
        <f t="array" ref="O137">_xlfn.IFS($V$2=2024,'Kaivun hintavaikutus'!$B$4,$V$2=2025,'Kaivun hintavaikutus'!$B$5,$V$2=2026,'Kaivun hintavaikutus'!$B$6,$V$2=2027,'Kaivun hintavaikutus'!$B$7)</f>
        <v>0</v>
      </c>
      <c r="P137" s="71" cm="1">
        <f t="array" ref="P137">_xlfn.IFS($V$2=2024,'Kaivun hintavaikutus'!$C$4,$V$2=2025,'Kaivun hintavaikutus'!$C$5,$V$2=2026,'Kaivun hintavaikutus'!$C$6,$V$2=2027,'Kaivun hintavaikutus'!$C$7)</f>
        <v>0</v>
      </c>
      <c r="Q137" s="77">
        <v>40</v>
      </c>
      <c r="R137" s="77">
        <v>55</v>
      </c>
      <c r="S137" s="61" t="str">
        <f t="shared" si="97"/>
        <v>OK</v>
      </c>
      <c r="U137" s="16">
        <v>100</v>
      </c>
    </row>
    <row r="138" spans="1:21" ht="15.75" thickBot="1" x14ac:dyDescent="0.3">
      <c r="A138" s="38" t="s">
        <v>120</v>
      </c>
      <c r="B138" s="70">
        <f t="shared" si="91"/>
        <v>0</v>
      </c>
      <c r="C138" s="75"/>
      <c r="D138" s="71">
        <f t="shared" si="92"/>
        <v>0</v>
      </c>
      <c r="E138" s="71">
        <f>Parametrit!$B$4-2027</f>
        <v>-3</v>
      </c>
      <c r="F138" s="75"/>
      <c r="G138" s="75"/>
      <c r="H138" s="150" t="str">
        <f>IF('Investoinnit ennen 2024'!G138&gt;0,'Investoinnit ennen 2024'!G138,"")</f>
        <v/>
      </c>
      <c r="I138" s="72">
        <f t="shared" si="93"/>
        <v>0</v>
      </c>
      <c r="J138" s="71">
        <f t="shared" si="94"/>
        <v>0</v>
      </c>
      <c r="K138" s="71">
        <f t="shared" si="95"/>
        <v>0</v>
      </c>
      <c r="L138" s="49">
        <f t="shared" si="96"/>
        <v>0</v>
      </c>
      <c r="M138" s="73" cm="1">
        <f t="array" ref="M138">ROUND('Investoinnit ennen 2024'!K138*(Parametrit!$B$11/Parametrit!$B$7),_xlfn.IFS('2024'!U138=100,-2,'2024'!U138=10,-1))</f>
        <v>0</v>
      </c>
      <c r="N138" s="73"/>
      <c r="O138" s="71" cm="1">
        <f t="array" ref="O138">_xlfn.IFS($V$2=2024,'Kaivun hintavaikutus'!$B$4,$V$2=2025,'Kaivun hintavaikutus'!$B$5,$V$2=2026,'Kaivun hintavaikutus'!$B$6,$V$2=2027,'Kaivun hintavaikutus'!$B$7)</f>
        <v>0</v>
      </c>
      <c r="P138" s="71" cm="1">
        <f t="array" ref="P138">_xlfn.IFS($V$2=2024,'Kaivun hintavaikutus'!$C$4,$V$2=2025,'Kaivun hintavaikutus'!$C$5,$V$2=2026,'Kaivun hintavaikutus'!$C$6,$V$2=2027,'Kaivun hintavaikutus'!$C$7)</f>
        <v>0</v>
      </c>
      <c r="Q138" s="77">
        <v>40</v>
      </c>
      <c r="R138" s="77">
        <v>55</v>
      </c>
      <c r="S138" s="61" t="str">
        <f t="shared" si="97"/>
        <v>OK</v>
      </c>
      <c r="U138" s="16">
        <v>100</v>
      </c>
    </row>
    <row r="139" spans="1:21" ht="15.75" thickBot="1" x14ac:dyDescent="0.3">
      <c r="A139" s="38" t="s">
        <v>121</v>
      </c>
      <c r="B139" s="70">
        <f t="shared" si="91"/>
        <v>0</v>
      </c>
      <c r="C139" s="75"/>
      <c r="D139" s="71">
        <f t="shared" si="92"/>
        <v>0</v>
      </c>
      <c r="E139" s="71">
        <f>Parametrit!$B$4-2027</f>
        <v>-3</v>
      </c>
      <c r="F139" s="75"/>
      <c r="G139" s="75"/>
      <c r="H139" s="150" t="str">
        <f>IF('Investoinnit ennen 2024'!G139&gt;0,'Investoinnit ennen 2024'!G139,"")</f>
        <v/>
      </c>
      <c r="I139" s="72">
        <f t="shared" si="93"/>
        <v>0</v>
      </c>
      <c r="J139" s="71">
        <f t="shared" si="94"/>
        <v>0</v>
      </c>
      <c r="K139" s="71">
        <f t="shared" si="95"/>
        <v>0</v>
      </c>
      <c r="L139" s="49">
        <f t="shared" si="96"/>
        <v>0</v>
      </c>
      <c r="M139" s="73" cm="1">
        <f t="array" ref="M139">ROUND('Investoinnit ennen 2024'!K139*(Parametrit!$B$11/Parametrit!$B$7),_xlfn.IFS('2024'!U139=100,-2,'2024'!U139=10,-1))</f>
        <v>0</v>
      </c>
      <c r="N139" s="73"/>
      <c r="O139" s="71" cm="1">
        <f t="array" ref="O139">_xlfn.IFS($V$2=2024,'Kaivun hintavaikutus'!$B$4,$V$2=2025,'Kaivun hintavaikutus'!$B$5,$V$2=2026,'Kaivun hintavaikutus'!$B$6,$V$2=2027,'Kaivun hintavaikutus'!$B$7)</f>
        <v>0</v>
      </c>
      <c r="P139" s="71" cm="1">
        <f t="array" ref="P139">_xlfn.IFS($V$2=2024,'Kaivun hintavaikutus'!$C$4,$V$2=2025,'Kaivun hintavaikutus'!$C$5,$V$2=2026,'Kaivun hintavaikutus'!$C$6,$V$2=2027,'Kaivun hintavaikutus'!$C$7)</f>
        <v>0</v>
      </c>
      <c r="Q139" s="77">
        <v>40</v>
      </c>
      <c r="R139" s="77">
        <v>55</v>
      </c>
      <c r="S139" s="61" t="str">
        <f t="shared" si="97"/>
        <v>OK</v>
      </c>
      <c r="U139" s="16">
        <v>100</v>
      </c>
    </row>
    <row r="140" spans="1:21" ht="15.75" thickBot="1" x14ac:dyDescent="0.3">
      <c r="A140" s="38" t="s">
        <v>122</v>
      </c>
      <c r="B140" s="70">
        <f t="shared" si="91"/>
        <v>0</v>
      </c>
      <c r="C140" s="75"/>
      <c r="D140" s="71">
        <f t="shared" si="92"/>
        <v>0</v>
      </c>
      <c r="E140" s="71">
        <f>Parametrit!$B$4-2027</f>
        <v>-3</v>
      </c>
      <c r="F140" s="75"/>
      <c r="G140" s="75"/>
      <c r="H140" s="150" t="str">
        <f>IF('Investoinnit ennen 2024'!G140&gt;0,'Investoinnit ennen 2024'!G140,"")</f>
        <v/>
      </c>
      <c r="I140" s="72">
        <f t="shared" si="93"/>
        <v>0</v>
      </c>
      <c r="J140" s="71">
        <f t="shared" si="94"/>
        <v>0</v>
      </c>
      <c r="K140" s="71">
        <f t="shared" si="95"/>
        <v>0</v>
      </c>
      <c r="L140" s="49">
        <f t="shared" si="96"/>
        <v>0</v>
      </c>
      <c r="M140" s="73" cm="1">
        <f t="array" ref="M140">ROUND('Investoinnit ennen 2024'!K140*(Parametrit!$B$11/Parametrit!$B$7),_xlfn.IFS('2024'!U140=100,-2,'2024'!U140=10,-1))</f>
        <v>0</v>
      </c>
      <c r="N140" s="73"/>
      <c r="O140" s="71" cm="1">
        <f t="array" ref="O140">_xlfn.IFS($V$2=2024,'Kaivun hintavaikutus'!$B$4,$V$2=2025,'Kaivun hintavaikutus'!$B$5,$V$2=2026,'Kaivun hintavaikutus'!$B$6,$V$2=2027,'Kaivun hintavaikutus'!$B$7)</f>
        <v>0</v>
      </c>
      <c r="P140" s="71" cm="1">
        <f t="array" ref="P140">_xlfn.IFS($V$2=2024,'Kaivun hintavaikutus'!$C$4,$V$2=2025,'Kaivun hintavaikutus'!$C$5,$V$2=2026,'Kaivun hintavaikutus'!$C$6,$V$2=2027,'Kaivun hintavaikutus'!$C$7)</f>
        <v>0</v>
      </c>
      <c r="Q140" s="77">
        <v>40</v>
      </c>
      <c r="R140" s="77">
        <v>55</v>
      </c>
      <c r="S140" s="61" t="str">
        <f t="shared" si="97"/>
        <v>OK</v>
      </c>
      <c r="U140" s="16">
        <v>100</v>
      </c>
    </row>
    <row r="141" spans="1:21" ht="15.75" thickBot="1" x14ac:dyDescent="0.3">
      <c r="A141" s="38" t="s">
        <v>123</v>
      </c>
      <c r="B141" s="70">
        <f t="shared" si="91"/>
        <v>0</v>
      </c>
      <c r="C141" s="75"/>
      <c r="D141" s="71">
        <f t="shared" si="92"/>
        <v>0</v>
      </c>
      <c r="E141" s="71">
        <f>Parametrit!$B$4-2027</f>
        <v>-3</v>
      </c>
      <c r="F141" s="75"/>
      <c r="G141" s="75"/>
      <c r="H141" s="150" t="str">
        <f>IF('Investoinnit ennen 2024'!G141&gt;0,'Investoinnit ennen 2024'!G141,"")</f>
        <v/>
      </c>
      <c r="I141" s="72">
        <f t="shared" si="93"/>
        <v>0</v>
      </c>
      <c r="J141" s="71">
        <f t="shared" si="94"/>
        <v>0</v>
      </c>
      <c r="K141" s="71">
        <f t="shared" si="95"/>
        <v>0</v>
      </c>
      <c r="L141" s="49">
        <f t="shared" si="96"/>
        <v>0</v>
      </c>
      <c r="M141" s="73" cm="1">
        <f t="array" ref="M141">ROUND('Investoinnit ennen 2024'!K141*(Parametrit!$B$11/Parametrit!$B$7),_xlfn.IFS('2024'!U141=100,-2,'2024'!U141=10,-1))</f>
        <v>0</v>
      </c>
      <c r="N141" s="73"/>
      <c r="O141" s="71" cm="1">
        <f t="array" ref="O141">_xlfn.IFS($V$2=2024,'Kaivun hintavaikutus'!$B$4,$V$2=2025,'Kaivun hintavaikutus'!$B$5,$V$2=2026,'Kaivun hintavaikutus'!$B$6,$V$2=2027,'Kaivun hintavaikutus'!$B$7)</f>
        <v>0</v>
      </c>
      <c r="P141" s="71" cm="1">
        <f t="array" ref="P141">_xlfn.IFS($V$2=2024,'Kaivun hintavaikutus'!$C$4,$V$2=2025,'Kaivun hintavaikutus'!$C$5,$V$2=2026,'Kaivun hintavaikutus'!$C$6,$V$2=2027,'Kaivun hintavaikutus'!$C$7)</f>
        <v>0</v>
      </c>
      <c r="Q141" s="77">
        <v>40</v>
      </c>
      <c r="R141" s="77">
        <v>55</v>
      </c>
      <c r="S141" s="61" t="str">
        <f t="shared" si="97"/>
        <v>OK</v>
      </c>
      <c r="U141" s="16">
        <v>100</v>
      </c>
    </row>
    <row r="142" spans="1:21" ht="15.75" thickBot="1" x14ac:dyDescent="0.3">
      <c r="A142" s="81" t="s">
        <v>124</v>
      </c>
      <c r="B142" s="68"/>
      <c r="C142" s="114"/>
      <c r="D142" s="69"/>
      <c r="E142" s="69"/>
      <c r="F142" s="114"/>
      <c r="G142" s="114"/>
      <c r="H142" s="151"/>
      <c r="M142" s="80"/>
      <c r="N142" s="80"/>
      <c r="O142" s="66"/>
      <c r="P142" s="66"/>
      <c r="Q142" s="80"/>
      <c r="R142" s="80"/>
      <c r="S142" s="16"/>
    </row>
    <row r="143" spans="1:21" ht="15.75" thickBot="1" x14ac:dyDescent="0.3">
      <c r="A143" s="38" t="s">
        <v>119</v>
      </c>
      <c r="B143" s="70">
        <f t="shared" ref="B143:B153" si="98">F143-G143</f>
        <v>0</v>
      </c>
      <c r="C143" s="75"/>
      <c r="D143" s="71">
        <f t="shared" ref="D143:D153" si="99">B143*C143/100</f>
        <v>0</v>
      </c>
      <c r="E143" s="71">
        <f>Parametrit!$B$4-2027</f>
        <v>-3</v>
      </c>
      <c r="F143" s="75"/>
      <c r="G143" s="75"/>
      <c r="H143" s="150" t="str">
        <f>IF('Investoinnit ennen 2024'!G143&gt;0,'Investoinnit ennen 2024'!G143,"")</f>
        <v/>
      </c>
      <c r="I143" s="72">
        <f t="shared" ref="I143:I153" si="100">IF(N143="",(D143*(M143+O143))/1000,(D143*(N143+P143))/1000)</f>
        <v>0</v>
      </c>
      <c r="J143" s="71">
        <f t="shared" ref="J143:J153" si="101">IF(D143=0,0,I143*(1-E143/H143))</f>
        <v>0</v>
      </c>
      <c r="K143" s="71">
        <f t="shared" ref="K143:K153" si="102">IF(I143=0,0,I143/H143)</f>
        <v>0</v>
      </c>
      <c r="L143" s="49">
        <f t="shared" ref="L143:L153" si="103">IF(N143="",(F143*(C143/100)*(M143+O143))/1000,(F143*(C143/100)*(N143+P143)/1000))</f>
        <v>0</v>
      </c>
      <c r="M143" s="73" cm="1">
        <f t="array" ref="M143">ROUND('Investoinnit ennen 2024'!K143*(Parametrit!$B$11/Parametrit!$B$7),_xlfn.IFS('2024'!U143=100,-2,'2024'!U143=10,-1))</f>
        <v>0</v>
      </c>
      <c r="N143" s="73"/>
      <c r="O143" s="71" cm="1">
        <f t="array" ref="O143">_xlfn.IFS($V$2=2024,'Kaivun hintavaikutus'!$B$4,$V$2=2025,'Kaivun hintavaikutus'!$B$5,$V$2=2026,'Kaivun hintavaikutus'!$B$6,$V$2=2027,'Kaivun hintavaikutus'!$B$7)</f>
        <v>0</v>
      </c>
      <c r="P143" s="71" cm="1">
        <f t="array" ref="P143">_xlfn.IFS($V$2=2024,'Kaivun hintavaikutus'!$C$4,$V$2=2025,'Kaivun hintavaikutus'!$C$5,$V$2=2026,'Kaivun hintavaikutus'!$C$6,$V$2=2027,'Kaivun hintavaikutus'!$C$7)</f>
        <v>0</v>
      </c>
      <c r="Q143" s="77">
        <v>40</v>
      </c>
      <c r="R143" s="77">
        <v>55</v>
      </c>
      <c r="S143" s="61" t="str">
        <f t="shared" ref="S143:S153" si="104">IF(AND(B143&gt;0,C143=""),"Ilmoita tuella rahoitettu osuus",IF(C143&gt;100,"Tuella rahoitettu osuus ei voi olla yli 100",IF(AND(B143&gt;0,H143=""),"Pitoaika puuttuu",IF(E143&gt;H143,"Keski-ikä ei voi olla suurempi kuin pitoaika",IF(AND(B143&gt;0,E143=""),"Keski-ikä puuttuu",IF(AND(B143&gt;0,OR(H143&lt;Q143,H143&gt;R143)),"Syötetty pitoaika ei ole pitoaikavälin sisällä",IF(AND(B143&gt;0,O143=0),"Syötä kaivun hintavaikutus Kaivun hintavaikutus -välilehdelle","OK")))))))</f>
        <v>OK</v>
      </c>
      <c r="U143" s="16">
        <v>100</v>
      </c>
    </row>
    <row r="144" spans="1:21" ht="15.75" thickBot="1" x14ac:dyDescent="0.3">
      <c r="A144" s="38" t="s">
        <v>58</v>
      </c>
      <c r="B144" s="70">
        <f t="shared" si="98"/>
        <v>0</v>
      </c>
      <c r="C144" s="75"/>
      <c r="D144" s="71">
        <f t="shared" si="99"/>
        <v>0</v>
      </c>
      <c r="E144" s="71">
        <f>Parametrit!$B$4-2027</f>
        <v>-3</v>
      </c>
      <c r="F144" s="75"/>
      <c r="G144" s="75"/>
      <c r="H144" s="150" t="str">
        <f>IF('Investoinnit ennen 2024'!G144&gt;0,'Investoinnit ennen 2024'!G144,"")</f>
        <v/>
      </c>
      <c r="I144" s="72">
        <f t="shared" si="100"/>
        <v>0</v>
      </c>
      <c r="J144" s="71">
        <f t="shared" si="101"/>
        <v>0</v>
      </c>
      <c r="K144" s="71">
        <f t="shared" si="102"/>
        <v>0</v>
      </c>
      <c r="L144" s="49">
        <f t="shared" si="103"/>
        <v>0</v>
      </c>
      <c r="M144" s="73" cm="1">
        <f t="array" ref="M144">ROUND('Investoinnit ennen 2024'!K144*(Parametrit!$B$11/Parametrit!$B$7),_xlfn.IFS('2024'!U144=100,-2,'2024'!U144=10,-1))</f>
        <v>0</v>
      </c>
      <c r="N144" s="73"/>
      <c r="O144" s="71" cm="1">
        <f t="array" ref="O144">_xlfn.IFS($V$2=2024,'Kaivun hintavaikutus'!$B$4,$V$2=2025,'Kaivun hintavaikutus'!$B$5,$V$2=2026,'Kaivun hintavaikutus'!$B$6,$V$2=2027,'Kaivun hintavaikutus'!$B$7)</f>
        <v>0</v>
      </c>
      <c r="P144" s="71" cm="1">
        <f t="array" ref="P144">_xlfn.IFS($V$2=2024,'Kaivun hintavaikutus'!$C$4,$V$2=2025,'Kaivun hintavaikutus'!$C$5,$V$2=2026,'Kaivun hintavaikutus'!$C$6,$V$2=2027,'Kaivun hintavaikutus'!$C$7)</f>
        <v>0</v>
      </c>
      <c r="Q144" s="77">
        <v>40</v>
      </c>
      <c r="R144" s="77">
        <v>55</v>
      </c>
      <c r="S144" s="61" t="str">
        <f t="shared" si="104"/>
        <v>OK</v>
      </c>
      <c r="U144" s="16">
        <v>100</v>
      </c>
    </row>
    <row r="145" spans="1:21" ht="15.75" thickBot="1" x14ac:dyDescent="0.3">
      <c r="A145" s="38" t="s">
        <v>59</v>
      </c>
      <c r="B145" s="70">
        <f t="shared" si="98"/>
        <v>0</v>
      </c>
      <c r="C145" s="75"/>
      <c r="D145" s="71">
        <f t="shared" si="99"/>
        <v>0</v>
      </c>
      <c r="E145" s="71">
        <f>Parametrit!$B$4-2027</f>
        <v>-3</v>
      </c>
      <c r="F145" s="75"/>
      <c r="G145" s="75"/>
      <c r="H145" s="150" t="str">
        <f>IF('Investoinnit ennen 2024'!G145&gt;0,'Investoinnit ennen 2024'!G145,"")</f>
        <v/>
      </c>
      <c r="I145" s="72">
        <f t="shared" si="100"/>
        <v>0</v>
      </c>
      <c r="J145" s="71">
        <f t="shared" si="101"/>
        <v>0</v>
      </c>
      <c r="K145" s="71">
        <f t="shared" si="102"/>
        <v>0</v>
      </c>
      <c r="L145" s="49">
        <f t="shared" si="103"/>
        <v>0</v>
      </c>
      <c r="M145" s="73" cm="1">
        <f t="array" ref="M145">ROUND('Investoinnit ennen 2024'!K145*(Parametrit!$B$11/Parametrit!$B$7),_xlfn.IFS('2024'!U145=100,-2,'2024'!U145=10,-1))</f>
        <v>0</v>
      </c>
      <c r="N145" s="73"/>
      <c r="O145" s="71" cm="1">
        <f t="array" ref="O145">_xlfn.IFS($V$2=2024,'Kaivun hintavaikutus'!$B$4,$V$2=2025,'Kaivun hintavaikutus'!$B$5,$V$2=2026,'Kaivun hintavaikutus'!$B$6,$V$2=2027,'Kaivun hintavaikutus'!$B$7)</f>
        <v>0</v>
      </c>
      <c r="P145" s="71" cm="1">
        <f t="array" ref="P145">_xlfn.IFS($V$2=2024,'Kaivun hintavaikutus'!$C$4,$V$2=2025,'Kaivun hintavaikutus'!$C$5,$V$2=2026,'Kaivun hintavaikutus'!$C$6,$V$2=2027,'Kaivun hintavaikutus'!$C$7)</f>
        <v>0</v>
      </c>
      <c r="Q145" s="77">
        <v>40</v>
      </c>
      <c r="R145" s="77">
        <v>55</v>
      </c>
      <c r="S145" s="61" t="str">
        <f t="shared" si="104"/>
        <v>OK</v>
      </c>
      <c r="U145" s="16">
        <v>100</v>
      </c>
    </row>
    <row r="146" spans="1:21" ht="15.75" thickBot="1" x14ac:dyDescent="0.3">
      <c r="A146" s="38" t="s">
        <v>60</v>
      </c>
      <c r="B146" s="70">
        <f t="shared" si="98"/>
        <v>0</v>
      </c>
      <c r="C146" s="75"/>
      <c r="D146" s="71">
        <f t="shared" si="99"/>
        <v>0</v>
      </c>
      <c r="E146" s="71">
        <f>Parametrit!$B$4-2027</f>
        <v>-3</v>
      </c>
      <c r="F146" s="75"/>
      <c r="G146" s="75"/>
      <c r="H146" s="150" t="str">
        <f>IF('Investoinnit ennen 2024'!G146&gt;0,'Investoinnit ennen 2024'!G146,"")</f>
        <v/>
      </c>
      <c r="I146" s="72">
        <f t="shared" si="100"/>
        <v>0</v>
      </c>
      <c r="J146" s="71">
        <f t="shared" si="101"/>
        <v>0</v>
      </c>
      <c r="K146" s="71">
        <f t="shared" si="102"/>
        <v>0</v>
      </c>
      <c r="L146" s="49">
        <f t="shared" si="103"/>
        <v>0</v>
      </c>
      <c r="M146" s="73" cm="1">
        <f t="array" ref="M146">ROUND('Investoinnit ennen 2024'!K146*(Parametrit!$B$11/Parametrit!$B$7),_xlfn.IFS('2024'!U146=100,-2,'2024'!U146=10,-1))</f>
        <v>0</v>
      </c>
      <c r="N146" s="73"/>
      <c r="O146" s="71" cm="1">
        <f t="array" ref="O146">_xlfn.IFS($V$2=2024,'Kaivun hintavaikutus'!$B$4,$V$2=2025,'Kaivun hintavaikutus'!$B$5,$V$2=2026,'Kaivun hintavaikutus'!$B$6,$V$2=2027,'Kaivun hintavaikutus'!$B$7)</f>
        <v>0</v>
      </c>
      <c r="P146" s="71" cm="1">
        <f t="array" ref="P146">_xlfn.IFS($V$2=2024,'Kaivun hintavaikutus'!$C$4,$V$2=2025,'Kaivun hintavaikutus'!$C$5,$V$2=2026,'Kaivun hintavaikutus'!$C$6,$V$2=2027,'Kaivun hintavaikutus'!$C$7)</f>
        <v>0</v>
      </c>
      <c r="Q146" s="77">
        <v>40</v>
      </c>
      <c r="R146" s="77">
        <v>55</v>
      </c>
      <c r="S146" s="61" t="str">
        <f t="shared" si="104"/>
        <v>OK</v>
      </c>
      <c r="U146" s="16">
        <v>100</v>
      </c>
    </row>
    <row r="147" spans="1:21" ht="15.75" thickBot="1" x14ac:dyDescent="0.3">
      <c r="A147" s="38" t="s">
        <v>61</v>
      </c>
      <c r="B147" s="70">
        <f t="shared" si="98"/>
        <v>0</v>
      </c>
      <c r="C147" s="75"/>
      <c r="D147" s="71">
        <f t="shared" si="99"/>
        <v>0</v>
      </c>
      <c r="E147" s="71">
        <f>Parametrit!$B$4-2027</f>
        <v>-3</v>
      </c>
      <c r="F147" s="75"/>
      <c r="G147" s="75"/>
      <c r="H147" s="150" t="str">
        <f>IF('Investoinnit ennen 2024'!G147&gt;0,'Investoinnit ennen 2024'!G147,"")</f>
        <v/>
      </c>
      <c r="I147" s="72">
        <f t="shared" si="100"/>
        <v>0</v>
      </c>
      <c r="J147" s="71">
        <f t="shared" si="101"/>
        <v>0</v>
      </c>
      <c r="K147" s="71">
        <f t="shared" si="102"/>
        <v>0</v>
      </c>
      <c r="L147" s="49">
        <f t="shared" si="103"/>
        <v>0</v>
      </c>
      <c r="M147" s="73" cm="1">
        <f t="array" ref="M147">ROUND('Investoinnit ennen 2024'!K147*(Parametrit!$B$11/Parametrit!$B$7),_xlfn.IFS('2024'!U147=100,-2,'2024'!U147=10,-1))</f>
        <v>0</v>
      </c>
      <c r="N147" s="73"/>
      <c r="O147" s="71" cm="1">
        <f t="array" ref="O147">_xlfn.IFS($V$2=2024,'Kaivun hintavaikutus'!$B$4,$V$2=2025,'Kaivun hintavaikutus'!$B$5,$V$2=2026,'Kaivun hintavaikutus'!$B$6,$V$2=2027,'Kaivun hintavaikutus'!$B$7)</f>
        <v>0</v>
      </c>
      <c r="P147" s="71" cm="1">
        <f t="array" ref="P147">_xlfn.IFS($V$2=2024,'Kaivun hintavaikutus'!$C$4,$V$2=2025,'Kaivun hintavaikutus'!$C$5,$V$2=2026,'Kaivun hintavaikutus'!$C$6,$V$2=2027,'Kaivun hintavaikutus'!$C$7)</f>
        <v>0</v>
      </c>
      <c r="Q147" s="77">
        <v>40</v>
      </c>
      <c r="R147" s="77">
        <v>55</v>
      </c>
      <c r="S147" s="61" t="str">
        <f t="shared" si="104"/>
        <v>OK</v>
      </c>
      <c r="U147" s="16">
        <v>100</v>
      </c>
    </row>
    <row r="148" spans="1:21" ht="15.75" thickBot="1" x14ac:dyDescent="0.3">
      <c r="A148" s="38" t="s">
        <v>62</v>
      </c>
      <c r="B148" s="70">
        <f t="shared" si="98"/>
        <v>0</v>
      </c>
      <c r="C148" s="75"/>
      <c r="D148" s="71">
        <f t="shared" si="99"/>
        <v>0</v>
      </c>
      <c r="E148" s="71">
        <f>Parametrit!$B$4-2027</f>
        <v>-3</v>
      </c>
      <c r="F148" s="75"/>
      <c r="G148" s="75"/>
      <c r="H148" s="150" t="str">
        <f>IF('Investoinnit ennen 2024'!G148&gt;0,'Investoinnit ennen 2024'!G148,"")</f>
        <v/>
      </c>
      <c r="I148" s="72">
        <f t="shared" si="100"/>
        <v>0</v>
      </c>
      <c r="J148" s="71">
        <f t="shared" si="101"/>
        <v>0</v>
      </c>
      <c r="K148" s="71">
        <f t="shared" si="102"/>
        <v>0</v>
      </c>
      <c r="L148" s="49">
        <f t="shared" si="103"/>
        <v>0</v>
      </c>
      <c r="M148" s="73" cm="1">
        <f t="array" ref="M148">ROUND('Investoinnit ennen 2024'!K148*(Parametrit!$B$11/Parametrit!$B$7),_xlfn.IFS('2024'!U148=100,-2,'2024'!U148=10,-1))</f>
        <v>0</v>
      </c>
      <c r="N148" s="73"/>
      <c r="O148" s="71" cm="1">
        <f t="array" ref="O148">_xlfn.IFS($V$2=2024,'Kaivun hintavaikutus'!$B$4,$V$2=2025,'Kaivun hintavaikutus'!$B$5,$V$2=2026,'Kaivun hintavaikutus'!$B$6,$V$2=2027,'Kaivun hintavaikutus'!$B$7)</f>
        <v>0</v>
      </c>
      <c r="P148" s="71" cm="1">
        <f t="array" ref="P148">_xlfn.IFS($V$2=2024,'Kaivun hintavaikutus'!$C$4,$V$2=2025,'Kaivun hintavaikutus'!$C$5,$V$2=2026,'Kaivun hintavaikutus'!$C$6,$V$2=2027,'Kaivun hintavaikutus'!$C$7)</f>
        <v>0</v>
      </c>
      <c r="Q148" s="77">
        <v>40</v>
      </c>
      <c r="R148" s="77">
        <v>55</v>
      </c>
      <c r="S148" s="61" t="str">
        <f t="shared" si="104"/>
        <v>OK</v>
      </c>
      <c r="U148" s="16">
        <v>100</v>
      </c>
    </row>
    <row r="149" spans="1:21" ht="15.75" thickBot="1" x14ac:dyDescent="0.3">
      <c r="A149" s="38" t="s">
        <v>63</v>
      </c>
      <c r="B149" s="70">
        <f t="shared" si="98"/>
        <v>0</v>
      </c>
      <c r="C149" s="75"/>
      <c r="D149" s="71">
        <f t="shared" si="99"/>
        <v>0</v>
      </c>
      <c r="E149" s="71">
        <f>Parametrit!$B$4-2027</f>
        <v>-3</v>
      </c>
      <c r="F149" s="75"/>
      <c r="G149" s="75"/>
      <c r="H149" s="150" t="str">
        <f>IF('Investoinnit ennen 2024'!G149&gt;0,'Investoinnit ennen 2024'!G149,"")</f>
        <v/>
      </c>
      <c r="I149" s="72">
        <f t="shared" si="100"/>
        <v>0</v>
      </c>
      <c r="J149" s="71">
        <f t="shared" si="101"/>
        <v>0</v>
      </c>
      <c r="K149" s="71">
        <f t="shared" si="102"/>
        <v>0</v>
      </c>
      <c r="L149" s="49">
        <f t="shared" si="103"/>
        <v>0</v>
      </c>
      <c r="M149" s="73" cm="1">
        <f t="array" ref="M149">ROUND('Investoinnit ennen 2024'!K149*(Parametrit!$B$11/Parametrit!$B$7),_xlfn.IFS('2024'!U149=100,-2,'2024'!U149=10,-1))</f>
        <v>0</v>
      </c>
      <c r="N149" s="73"/>
      <c r="O149" s="71" cm="1">
        <f t="array" ref="O149">_xlfn.IFS($V$2=2024,'Kaivun hintavaikutus'!$B$4,$V$2=2025,'Kaivun hintavaikutus'!$B$5,$V$2=2026,'Kaivun hintavaikutus'!$B$6,$V$2=2027,'Kaivun hintavaikutus'!$B$7)</f>
        <v>0</v>
      </c>
      <c r="P149" s="71" cm="1">
        <f t="array" ref="P149">_xlfn.IFS($V$2=2024,'Kaivun hintavaikutus'!$C$4,$V$2=2025,'Kaivun hintavaikutus'!$C$5,$V$2=2026,'Kaivun hintavaikutus'!$C$6,$V$2=2027,'Kaivun hintavaikutus'!$C$7)</f>
        <v>0</v>
      </c>
      <c r="Q149" s="77">
        <v>40</v>
      </c>
      <c r="R149" s="77">
        <v>55</v>
      </c>
      <c r="S149" s="61" t="str">
        <f t="shared" si="104"/>
        <v>OK</v>
      </c>
      <c r="U149" s="16">
        <v>100</v>
      </c>
    </row>
    <row r="150" spans="1:21" ht="15.75" thickBot="1" x14ac:dyDescent="0.3">
      <c r="A150" s="38" t="s">
        <v>120</v>
      </c>
      <c r="B150" s="70">
        <f t="shared" si="98"/>
        <v>0</v>
      </c>
      <c r="C150" s="75"/>
      <c r="D150" s="71">
        <f t="shared" si="99"/>
        <v>0</v>
      </c>
      <c r="E150" s="71">
        <f>Parametrit!$B$4-2027</f>
        <v>-3</v>
      </c>
      <c r="F150" s="75"/>
      <c r="G150" s="75"/>
      <c r="H150" s="150" t="str">
        <f>IF('Investoinnit ennen 2024'!G150&gt;0,'Investoinnit ennen 2024'!G150,"")</f>
        <v/>
      </c>
      <c r="I150" s="72">
        <f t="shared" si="100"/>
        <v>0</v>
      </c>
      <c r="J150" s="71">
        <f t="shared" si="101"/>
        <v>0</v>
      </c>
      <c r="K150" s="71">
        <f t="shared" si="102"/>
        <v>0</v>
      </c>
      <c r="L150" s="49">
        <f t="shared" si="103"/>
        <v>0</v>
      </c>
      <c r="M150" s="73" cm="1">
        <f t="array" ref="M150">ROUND('Investoinnit ennen 2024'!K150*(Parametrit!$B$11/Parametrit!$B$7),_xlfn.IFS('2024'!U150=100,-2,'2024'!U150=10,-1))</f>
        <v>0</v>
      </c>
      <c r="N150" s="73"/>
      <c r="O150" s="71" cm="1">
        <f t="array" ref="O150">_xlfn.IFS($V$2=2024,'Kaivun hintavaikutus'!$B$4,$V$2=2025,'Kaivun hintavaikutus'!$B$5,$V$2=2026,'Kaivun hintavaikutus'!$B$6,$V$2=2027,'Kaivun hintavaikutus'!$B$7)</f>
        <v>0</v>
      </c>
      <c r="P150" s="71" cm="1">
        <f t="array" ref="P150">_xlfn.IFS($V$2=2024,'Kaivun hintavaikutus'!$C$4,$V$2=2025,'Kaivun hintavaikutus'!$C$5,$V$2=2026,'Kaivun hintavaikutus'!$C$6,$V$2=2027,'Kaivun hintavaikutus'!$C$7)</f>
        <v>0</v>
      </c>
      <c r="Q150" s="77">
        <v>40</v>
      </c>
      <c r="R150" s="77">
        <v>55</v>
      </c>
      <c r="S150" s="61" t="str">
        <f t="shared" si="104"/>
        <v>OK</v>
      </c>
      <c r="U150" s="16">
        <v>100</v>
      </c>
    </row>
    <row r="151" spans="1:21" ht="15.75" thickBot="1" x14ac:dyDescent="0.3">
      <c r="A151" s="38" t="s">
        <v>121</v>
      </c>
      <c r="B151" s="70">
        <f t="shared" si="98"/>
        <v>0</v>
      </c>
      <c r="C151" s="75"/>
      <c r="D151" s="71">
        <f t="shared" si="99"/>
        <v>0</v>
      </c>
      <c r="E151" s="71">
        <f>Parametrit!$B$4-2027</f>
        <v>-3</v>
      </c>
      <c r="F151" s="75"/>
      <c r="G151" s="75"/>
      <c r="H151" s="150" t="str">
        <f>IF('Investoinnit ennen 2024'!G151&gt;0,'Investoinnit ennen 2024'!G151,"")</f>
        <v/>
      </c>
      <c r="I151" s="72">
        <f t="shared" si="100"/>
        <v>0</v>
      </c>
      <c r="J151" s="71">
        <f t="shared" si="101"/>
        <v>0</v>
      </c>
      <c r="K151" s="71">
        <f t="shared" si="102"/>
        <v>0</v>
      </c>
      <c r="L151" s="49">
        <f t="shared" si="103"/>
        <v>0</v>
      </c>
      <c r="M151" s="73" cm="1">
        <f t="array" ref="M151">ROUND('Investoinnit ennen 2024'!K151*(Parametrit!$B$11/Parametrit!$B$7),_xlfn.IFS('2024'!U151=100,-2,'2024'!U151=10,-1))</f>
        <v>0</v>
      </c>
      <c r="N151" s="73"/>
      <c r="O151" s="71" cm="1">
        <f t="array" ref="O151">_xlfn.IFS($V$2=2024,'Kaivun hintavaikutus'!$B$4,$V$2=2025,'Kaivun hintavaikutus'!$B$5,$V$2=2026,'Kaivun hintavaikutus'!$B$6,$V$2=2027,'Kaivun hintavaikutus'!$B$7)</f>
        <v>0</v>
      </c>
      <c r="P151" s="71" cm="1">
        <f t="array" ref="P151">_xlfn.IFS($V$2=2024,'Kaivun hintavaikutus'!$C$4,$V$2=2025,'Kaivun hintavaikutus'!$C$5,$V$2=2026,'Kaivun hintavaikutus'!$C$6,$V$2=2027,'Kaivun hintavaikutus'!$C$7)</f>
        <v>0</v>
      </c>
      <c r="Q151" s="77">
        <v>40</v>
      </c>
      <c r="R151" s="77">
        <v>55</v>
      </c>
      <c r="S151" s="61" t="str">
        <f t="shared" si="104"/>
        <v>OK</v>
      </c>
      <c r="U151" s="16">
        <v>100</v>
      </c>
    </row>
    <row r="152" spans="1:21" ht="15.75" thickBot="1" x14ac:dyDescent="0.3">
      <c r="A152" s="38" t="s">
        <v>122</v>
      </c>
      <c r="B152" s="70">
        <f t="shared" si="98"/>
        <v>0</v>
      </c>
      <c r="C152" s="75"/>
      <c r="D152" s="71">
        <f t="shared" si="99"/>
        <v>0</v>
      </c>
      <c r="E152" s="71">
        <f>Parametrit!$B$4-2027</f>
        <v>-3</v>
      </c>
      <c r="F152" s="75"/>
      <c r="G152" s="75"/>
      <c r="H152" s="150" t="str">
        <f>IF('Investoinnit ennen 2024'!G152&gt;0,'Investoinnit ennen 2024'!G152,"")</f>
        <v/>
      </c>
      <c r="I152" s="72">
        <f t="shared" si="100"/>
        <v>0</v>
      </c>
      <c r="J152" s="71">
        <f t="shared" si="101"/>
        <v>0</v>
      </c>
      <c r="K152" s="71">
        <f t="shared" si="102"/>
        <v>0</v>
      </c>
      <c r="L152" s="49">
        <f t="shared" si="103"/>
        <v>0</v>
      </c>
      <c r="M152" s="73" cm="1">
        <f t="array" ref="M152">ROUND('Investoinnit ennen 2024'!K152*(Parametrit!$B$11/Parametrit!$B$7),_xlfn.IFS('2024'!U152=100,-2,'2024'!U152=10,-1))</f>
        <v>0</v>
      </c>
      <c r="N152" s="73"/>
      <c r="O152" s="71" cm="1">
        <f t="array" ref="O152">_xlfn.IFS($V$2=2024,'Kaivun hintavaikutus'!$B$4,$V$2=2025,'Kaivun hintavaikutus'!$B$5,$V$2=2026,'Kaivun hintavaikutus'!$B$6,$V$2=2027,'Kaivun hintavaikutus'!$B$7)</f>
        <v>0</v>
      </c>
      <c r="P152" s="71" cm="1">
        <f t="array" ref="P152">_xlfn.IFS($V$2=2024,'Kaivun hintavaikutus'!$C$4,$V$2=2025,'Kaivun hintavaikutus'!$C$5,$V$2=2026,'Kaivun hintavaikutus'!$C$6,$V$2=2027,'Kaivun hintavaikutus'!$C$7)</f>
        <v>0</v>
      </c>
      <c r="Q152" s="77">
        <v>40</v>
      </c>
      <c r="R152" s="77">
        <v>55</v>
      </c>
      <c r="S152" s="61" t="str">
        <f t="shared" si="104"/>
        <v>OK</v>
      </c>
      <c r="U152" s="16">
        <v>100</v>
      </c>
    </row>
    <row r="153" spans="1:21" ht="15.75" thickBot="1" x14ac:dyDescent="0.3">
      <c r="A153" s="38" t="s">
        <v>123</v>
      </c>
      <c r="B153" s="70">
        <f t="shared" si="98"/>
        <v>0</v>
      </c>
      <c r="C153" s="75"/>
      <c r="D153" s="71">
        <f t="shared" si="99"/>
        <v>0</v>
      </c>
      <c r="E153" s="71">
        <f>Parametrit!$B$4-2027</f>
        <v>-3</v>
      </c>
      <c r="F153" s="75"/>
      <c r="G153" s="75"/>
      <c r="H153" s="150" t="str">
        <f>IF('Investoinnit ennen 2024'!G153&gt;0,'Investoinnit ennen 2024'!G153,"")</f>
        <v/>
      </c>
      <c r="I153" s="72">
        <f t="shared" si="100"/>
        <v>0</v>
      </c>
      <c r="J153" s="71">
        <f t="shared" si="101"/>
        <v>0</v>
      </c>
      <c r="K153" s="71">
        <f t="shared" si="102"/>
        <v>0</v>
      </c>
      <c r="L153" s="49">
        <f t="shared" si="103"/>
        <v>0</v>
      </c>
      <c r="M153" s="73" cm="1">
        <f t="array" ref="M153">ROUND('Investoinnit ennen 2024'!K153*(Parametrit!$B$11/Parametrit!$B$7),_xlfn.IFS('2024'!U153=100,-2,'2024'!U153=10,-1))</f>
        <v>0</v>
      </c>
      <c r="N153" s="73"/>
      <c r="O153" s="71" cm="1">
        <f t="array" ref="O153">_xlfn.IFS($V$2=2024,'Kaivun hintavaikutus'!$B$4,$V$2=2025,'Kaivun hintavaikutus'!$B$5,$V$2=2026,'Kaivun hintavaikutus'!$B$6,$V$2=2027,'Kaivun hintavaikutus'!$B$7)</f>
        <v>0</v>
      </c>
      <c r="P153" s="71" cm="1">
        <f t="array" ref="P153">_xlfn.IFS($V$2=2024,'Kaivun hintavaikutus'!$C$4,$V$2=2025,'Kaivun hintavaikutus'!$C$5,$V$2=2026,'Kaivun hintavaikutus'!$C$6,$V$2=2027,'Kaivun hintavaikutus'!$C$7)</f>
        <v>0</v>
      </c>
      <c r="Q153" s="77">
        <v>40</v>
      </c>
      <c r="R153" s="77">
        <v>55</v>
      </c>
      <c r="S153" s="61" t="str">
        <f t="shared" si="104"/>
        <v>OK</v>
      </c>
      <c r="U153" s="16">
        <v>100</v>
      </c>
    </row>
    <row r="154" spans="1:21" ht="15.75" thickBot="1" x14ac:dyDescent="0.3">
      <c r="A154" s="76" t="s">
        <v>125</v>
      </c>
      <c r="B154" s="68"/>
      <c r="C154" s="114"/>
      <c r="D154" s="69"/>
      <c r="E154" s="69"/>
      <c r="F154" s="114"/>
      <c r="G154" s="114"/>
      <c r="H154" s="151"/>
      <c r="M154" s="25"/>
      <c r="N154" s="25"/>
      <c r="O154" s="66"/>
      <c r="P154" s="66"/>
      <c r="Q154" s="25"/>
      <c r="R154" s="25"/>
      <c r="S154" s="16"/>
    </row>
    <row r="155" spans="1:21" ht="15.75" thickBot="1" x14ac:dyDescent="0.3">
      <c r="A155" s="38" t="s">
        <v>126</v>
      </c>
      <c r="B155" s="70">
        <f t="shared" ref="B155:B161" si="105">F155-G155</f>
        <v>0</v>
      </c>
      <c r="C155" s="75"/>
      <c r="D155" s="71">
        <f t="shared" ref="D155:D161" si="106">B155*C155/100</f>
        <v>0</v>
      </c>
      <c r="E155" s="71">
        <f>Parametrit!$B$4-2027</f>
        <v>-3</v>
      </c>
      <c r="F155" s="75"/>
      <c r="G155" s="75"/>
      <c r="H155" s="150" t="str">
        <f>IF('Investoinnit ennen 2024'!G155&gt;0,'Investoinnit ennen 2024'!G155,"")</f>
        <v/>
      </c>
      <c r="I155" s="72">
        <f t="shared" ref="I155:I161" si="107">IF(N155="",(D155*(M155+O155))/1000,(D155*(N155+P155))/1000)</f>
        <v>0</v>
      </c>
      <c r="J155" s="71">
        <f t="shared" ref="J155:J161" si="108">IF(D155=0,0,I155*(1-E155/H155))</f>
        <v>0</v>
      </c>
      <c r="K155" s="71">
        <f t="shared" ref="K155:K161" si="109">IF(I155=0,0,I155/H155)</f>
        <v>0</v>
      </c>
      <c r="L155" s="49">
        <f t="shared" ref="L155:L161" si="110">IF(N155="",(F155*(C155/100)*(M155+O155))/1000,(F155*(C155/100)*(N155+P155)/1000))</f>
        <v>0</v>
      </c>
      <c r="M155" s="73" cm="1">
        <f t="array" ref="M155">ROUND('Investoinnit ennen 2024'!K155*(Parametrit!$B$11/Parametrit!$B$7),_xlfn.IFS('2024'!U155=100,-2,'2024'!U155=10,-1))</f>
        <v>0</v>
      </c>
      <c r="N155" s="73"/>
      <c r="O155" s="71"/>
      <c r="P155" s="71"/>
      <c r="Q155" s="77">
        <v>40</v>
      </c>
      <c r="R155" s="77">
        <v>55</v>
      </c>
      <c r="S155" s="61" t="str">
        <f t="shared" ref="S155:S161" si="111">IF(AND(B155&gt;0,C155=""),"Ilmoita tuella rahoitettu osuus",IF(C155&gt;100,"Tuella rahoitettu osuus ei voi olla yli 100",IF(AND(B155&gt;0,H155=""),"Pitoaika puuttuu",IF(E155&gt;H155,"Keski-ikä ei voi olla suurempi kuin pitoaika",IF(AND(B155&gt;0,E155=""),"Keski-ikä puuttuu",IF(AND(B155&gt;0,OR(H155&lt;Q155,H155&gt;R155)),"Syötetty pitoaika ei ole pitoaikavälin sisällä","OK"))))))</f>
        <v>OK</v>
      </c>
      <c r="U155" s="16">
        <v>100</v>
      </c>
    </row>
    <row r="156" spans="1:21" ht="15.75" thickBot="1" x14ac:dyDescent="0.3">
      <c r="A156" s="38" t="s">
        <v>127</v>
      </c>
      <c r="B156" s="70">
        <f t="shared" si="105"/>
        <v>0</v>
      </c>
      <c r="C156" s="75"/>
      <c r="D156" s="71">
        <f t="shared" si="106"/>
        <v>0</v>
      </c>
      <c r="E156" s="71">
        <f>Parametrit!$B$4-2027</f>
        <v>-3</v>
      </c>
      <c r="F156" s="75"/>
      <c r="G156" s="75"/>
      <c r="H156" s="150" t="str">
        <f>IF('Investoinnit ennen 2024'!G156&gt;0,'Investoinnit ennen 2024'!G156,"")</f>
        <v/>
      </c>
      <c r="I156" s="72">
        <f t="shared" si="107"/>
        <v>0</v>
      </c>
      <c r="J156" s="71">
        <f t="shared" si="108"/>
        <v>0</v>
      </c>
      <c r="K156" s="71">
        <f t="shared" si="109"/>
        <v>0</v>
      </c>
      <c r="L156" s="49">
        <f t="shared" si="110"/>
        <v>0</v>
      </c>
      <c r="M156" s="73" cm="1">
        <f t="array" ref="M156">ROUND('Investoinnit ennen 2024'!K156*(Parametrit!$B$11/Parametrit!$B$7),_xlfn.IFS('2024'!U156=100,-2,'2024'!U156=10,-1))</f>
        <v>0</v>
      </c>
      <c r="N156" s="73"/>
      <c r="O156" s="71"/>
      <c r="P156" s="71"/>
      <c r="Q156" s="77">
        <v>40</v>
      </c>
      <c r="R156" s="77">
        <v>55</v>
      </c>
      <c r="S156" s="61" t="str">
        <f t="shared" si="111"/>
        <v>OK</v>
      </c>
      <c r="U156" s="16">
        <v>100</v>
      </c>
    </row>
    <row r="157" spans="1:21" ht="15.75" thickBot="1" x14ac:dyDescent="0.3">
      <c r="A157" s="38" t="s">
        <v>69</v>
      </c>
      <c r="B157" s="70">
        <f t="shared" si="105"/>
        <v>0</v>
      </c>
      <c r="C157" s="75"/>
      <c r="D157" s="71">
        <f t="shared" si="106"/>
        <v>0</v>
      </c>
      <c r="E157" s="71">
        <f>Parametrit!$B$4-2027</f>
        <v>-3</v>
      </c>
      <c r="F157" s="75"/>
      <c r="G157" s="75"/>
      <c r="H157" s="150" t="str">
        <f>IF('Investoinnit ennen 2024'!G157&gt;0,'Investoinnit ennen 2024'!G157,"")</f>
        <v/>
      </c>
      <c r="I157" s="72">
        <f t="shared" si="107"/>
        <v>0</v>
      </c>
      <c r="J157" s="71">
        <f t="shared" si="108"/>
        <v>0</v>
      </c>
      <c r="K157" s="71">
        <f t="shared" si="109"/>
        <v>0</v>
      </c>
      <c r="L157" s="49">
        <f t="shared" si="110"/>
        <v>0</v>
      </c>
      <c r="M157" s="73" cm="1">
        <f t="array" ref="M157">ROUND('Investoinnit ennen 2024'!K157*(Parametrit!$B$11/Parametrit!$B$7),_xlfn.IFS('2024'!U157=100,-2,'2024'!U157=10,-1))</f>
        <v>0</v>
      </c>
      <c r="N157" s="73"/>
      <c r="O157" s="71"/>
      <c r="P157" s="71"/>
      <c r="Q157" s="77">
        <v>40</v>
      </c>
      <c r="R157" s="77">
        <v>55</v>
      </c>
      <c r="S157" s="61" t="str">
        <f t="shared" si="111"/>
        <v>OK</v>
      </c>
      <c r="U157" s="16">
        <v>100</v>
      </c>
    </row>
    <row r="158" spans="1:21" ht="15.75" thickBot="1" x14ac:dyDescent="0.3">
      <c r="A158" s="38" t="s">
        <v>70</v>
      </c>
      <c r="B158" s="70">
        <f t="shared" si="105"/>
        <v>0</v>
      </c>
      <c r="C158" s="75"/>
      <c r="D158" s="71">
        <f t="shared" si="106"/>
        <v>0</v>
      </c>
      <c r="E158" s="71">
        <f>Parametrit!$B$4-2027</f>
        <v>-3</v>
      </c>
      <c r="F158" s="75"/>
      <c r="G158" s="75"/>
      <c r="H158" s="150" t="str">
        <f>IF('Investoinnit ennen 2024'!G158&gt;0,'Investoinnit ennen 2024'!G158,"")</f>
        <v/>
      </c>
      <c r="I158" s="72">
        <f t="shared" si="107"/>
        <v>0</v>
      </c>
      <c r="J158" s="71">
        <f t="shared" si="108"/>
        <v>0</v>
      </c>
      <c r="K158" s="71">
        <f t="shared" si="109"/>
        <v>0</v>
      </c>
      <c r="L158" s="49">
        <f t="shared" si="110"/>
        <v>0</v>
      </c>
      <c r="M158" s="73" cm="1">
        <f t="array" ref="M158">ROUND('Investoinnit ennen 2024'!K158*(Parametrit!$B$11/Parametrit!$B$7),_xlfn.IFS('2024'!U158=100,-2,'2024'!U158=10,-1))</f>
        <v>0</v>
      </c>
      <c r="N158" s="73"/>
      <c r="O158" s="71"/>
      <c r="P158" s="71"/>
      <c r="Q158" s="77">
        <v>40</v>
      </c>
      <c r="R158" s="77">
        <v>55</v>
      </c>
      <c r="S158" s="61" t="str">
        <f t="shared" si="111"/>
        <v>OK</v>
      </c>
      <c r="U158" s="16">
        <v>100</v>
      </c>
    </row>
    <row r="159" spans="1:21" ht="15.75" thickBot="1" x14ac:dyDescent="0.3">
      <c r="A159" s="38" t="s">
        <v>71</v>
      </c>
      <c r="B159" s="70">
        <f t="shared" si="105"/>
        <v>0</v>
      </c>
      <c r="C159" s="75"/>
      <c r="D159" s="71">
        <f t="shared" si="106"/>
        <v>0</v>
      </c>
      <c r="E159" s="71">
        <f>Parametrit!$B$4-2027</f>
        <v>-3</v>
      </c>
      <c r="F159" s="75"/>
      <c r="G159" s="75"/>
      <c r="H159" s="150" t="str">
        <f>IF('Investoinnit ennen 2024'!G159&gt;0,'Investoinnit ennen 2024'!G159,"")</f>
        <v/>
      </c>
      <c r="I159" s="72">
        <f t="shared" si="107"/>
        <v>0</v>
      </c>
      <c r="J159" s="71">
        <f t="shared" si="108"/>
        <v>0</v>
      </c>
      <c r="K159" s="71">
        <f t="shared" si="109"/>
        <v>0</v>
      </c>
      <c r="L159" s="49">
        <f t="shared" si="110"/>
        <v>0</v>
      </c>
      <c r="M159" s="73" cm="1">
        <f t="array" ref="M159">ROUND('Investoinnit ennen 2024'!K159*(Parametrit!$B$11/Parametrit!$B$7),_xlfn.IFS('2024'!U159=100,-2,'2024'!U159=10,-1))</f>
        <v>0</v>
      </c>
      <c r="N159" s="73"/>
      <c r="O159" s="71"/>
      <c r="P159" s="71"/>
      <c r="Q159" s="77">
        <v>40</v>
      </c>
      <c r="R159" s="77">
        <v>55</v>
      </c>
      <c r="S159" s="61" t="str">
        <f t="shared" si="111"/>
        <v>OK</v>
      </c>
      <c r="U159" s="16">
        <v>100</v>
      </c>
    </row>
    <row r="160" spans="1:21" ht="15.75" thickBot="1" x14ac:dyDescent="0.3">
      <c r="A160" s="38" t="s">
        <v>128</v>
      </c>
      <c r="B160" s="70">
        <f t="shared" si="105"/>
        <v>0</v>
      </c>
      <c r="C160" s="75"/>
      <c r="D160" s="71">
        <f t="shared" si="106"/>
        <v>0</v>
      </c>
      <c r="E160" s="71">
        <f>Parametrit!$B$4-2027</f>
        <v>-3</v>
      </c>
      <c r="F160" s="75"/>
      <c r="G160" s="75"/>
      <c r="H160" s="150" t="str">
        <f>IF('Investoinnit ennen 2024'!G160&gt;0,'Investoinnit ennen 2024'!G160,"")</f>
        <v/>
      </c>
      <c r="I160" s="72">
        <f t="shared" si="107"/>
        <v>0</v>
      </c>
      <c r="J160" s="71">
        <f t="shared" si="108"/>
        <v>0</v>
      </c>
      <c r="K160" s="71">
        <f t="shared" si="109"/>
        <v>0</v>
      </c>
      <c r="L160" s="49">
        <f t="shared" si="110"/>
        <v>0</v>
      </c>
      <c r="M160" s="73" cm="1">
        <f t="array" ref="M160">ROUND('Investoinnit ennen 2024'!K160*(Parametrit!$B$11/Parametrit!$B$7),_xlfn.IFS('2024'!U160=100,-2,'2024'!U160=10,-1))</f>
        <v>0</v>
      </c>
      <c r="N160" s="73"/>
      <c r="O160" s="71"/>
      <c r="P160" s="71"/>
      <c r="Q160" s="77">
        <v>40</v>
      </c>
      <c r="R160" s="77">
        <v>55</v>
      </c>
      <c r="S160" s="61" t="str">
        <f t="shared" si="111"/>
        <v>OK</v>
      </c>
      <c r="U160" s="16">
        <v>100</v>
      </c>
    </row>
    <row r="161" spans="1:21" ht="15.75" thickBot="1" x14ac:dyDescent="0.3">
      <c r="A161" s="38" t="s">
        <v>129</v>
      </c>
      <c r="B161" s="70">
        <f t="shared" si="105"/>
        <v>0</v>
      </c>
      <c r="C161" s="75"/>
      <c r="D161" s="71">
        <f t="shared" si="106"/>
        <v>0</v>
      </c>
      <c r="E161" s="71">
        <f>Parametrit!$B$4-2027</f>
        <v>-3</v>
      </c>
      <c r="F161" s="75"/>
      <c r="G161" s="75"/>
      <c r="H161" s="150" t="str">
        <f>IF('Investoinnit ennen 2024'!G161&gt;0,'Investoinnit ennen 2024'!G161,"")</f>
        <v/>
      </c>
      <c r="I161" s="72">
        <f t="shared" si="107"/>
        <v>0</v>
      </c>
      <c r="J161" s="71">
        <f t="shared" si="108"/>
        <v>0</v>
      </c>
      <c r="K161" s="71">
        <f t="shared" si="109"/>
        <v>0</v>
      </c>
      <c r="L161" s="49">
        <f t="shared" si="110"/>
        <v>0</v>
      </c>
      <c r="M161" s="73" cm="1">
        <f t="array" ref="M161">ROUND('Investoinnit ennen 2024'!K161*(Parametrit!$B$11/Parametrit!$B$7),_xlfn.IFS('2024'!U161=100,-2,'2024'!U161=10,-1))</f>
        <v>0</v>
      </c>
      <c r="N161" s="73"/>
      <c r="O161" s="71"/>
      <c r="P161" s="71"/>
      <c r="Q161" s="77">
        <v>40</v>
      </c>
      <c r="R161" s="77">
        <v>55</v>
      </c>
      <c r="S161" s="61" t="str">
        <f t="shared" si="111"/>
        <v>OK</v>
      </c>
      <c r="U161" s="16">
        <v>100</v>
      </c>
    </row>
    <row r="162" spans="1:21" ht="15.75" thickBot="1" x14ac:dyDescent="0.3">
      <c r="A162" s="14" t="s">
        <v>130</v>
      </c>
      <c r="B162" s="68"/>
      <c r="C162" s="114"/>
      <c r="D162" s="69"/>
      <c r="E162" s="69"/>
      <c r="F162" s="114"/>
      <c r="G162" s="114"/>
      <c r="H162" s="151"/>
      <c r="M162" s="80"/>
      <c r="N162" s="80"/>
      <c r="O162" s="66"/>
      <c r="P162" s="66"/>
      <c r="Q162" s="80"/>
      <c r="R162" s="80"/>
      <c r="S162" s="16"/>
    </row>
    <row r="163" spans="1:21" ht="15.75" thickBot="1" x14ac:dyDescent="0.3">
      <c r="A163" s="38" t="s">
        <v>131</v>
      </c>
      <c r="B163" s="70">
        <f t="shared" ref="B163:B169" si="112">F163-G163</f>
        <v>0</v>
      </c>
      <c r="C163" s="75"/>
      <c r="D163" s="71">
        <f t="shared" ref="D163:D169" si="113">B163*C163/100</f>
        <v>0</v>
      </c>
      <c r="E163" s="71">
        <f>Parametrit!$B$4-2027</f>
        <v>-3</v>
      </c>
      <c r="F163" s="75"/>
      <c r="G163" s="75"/>
      <c r="H163" s="150" t="str">
        <f>IF('Investoinnit ennen 2024'!G163&gt;0,'Investoinnit ennen 2024'!G163,"")</f>
        <v/>
      </c>
      <c r="I163" s="72">
        <f t="shared" ref="I163:I169" si="114">IF(N163="",(D163*(M163+O163))/1000,(D163*(N163+P163))/1000)</f>
        <v>0</v>
      </c>
      <c r="J163" s="71">
        <f t="shared" ref="J163:J169" si="115">IF(D163=0,0,I163*(1-E163/H163))</f>
        <v>0</v>
      </c>
      <c r="K163" s="71">
        <f t="shared" ref="K163:K169" si="116">IF(I163=0,0,I163/H163)</f>
        <v>0</v>
      </c>
      <c r="L163" s="49">
        <f t="shared" ref="L163:L169" si="117">IF(N163="",(F163*(C163/100)*(M163+O163))/1000,(F163*(C163/100)*(N163+P163)/1000))</f>
        <v>0</v>
      </c>
      <c r="M163" s="73" cm="1">
        <f t="array" ref="M163">ROUND('Investoinnit ennen 2024'!K163*(Parametrit!$B$11/Parametrit!$B$7),_xlfn.IFS('2024'!U163=100,-2,'2024'!U163=10,-1))</f>
        <v>0</v>
      </c>
      <c r="N163" s="73"/>
      <c r="O163" s="71"/>
      <c r="P163" s="71"/>
      <c r="Q163" s="77">
        <v>40</v>
      </c>
      <c r="R163" s="77">
        <v>55</v>
      </c>
      <c r="S163" s="61" t="str">
        <f t="shared" ref="S163:S169" si="118">IF(AND(B163&gt;0,C163=""),"Ilmoita tuella rahoitettu osuus",IF(C163&gt;100,"Tuella rahoitettu osuus ei voi olla yli 100",IF(AND(B163&gt;0,H163=""),"Pitoaika puuttuu",IF(E163&gt;H163,"Keski-ikä ei voi olla suurempi kuin pitoaika",IF(AND(B163&gt;0,E163=""),"Keski-ikä puuttuu",IF(AND(B163&gt;0,OR(H163&lt;Q163,H163&gt;R163)),"Syötetty pitoaika ei ole pitoaikavälin sisällä","OK"))))))</f>
        <v>OK</v>
      </c>
      <c r="U163" s="16">
        <v>100</v>
      </c>
    </row>
    <row r="164" spans="1:21" ht="15.75" thickBot="1" x14ac:dyDescent="0.3">
      <c r="A164" s="38" t="s">
        <v>132</v>
      </c>
      <c r="B164" s="70">
        <f t="shared" si="112"/>
        <v>0</v>
      </c>
      <c r="C164" s="75"/>
      <c r="D164" s="71">
        <f t="shared" si="113"/>
        <v>0</v>
      </c>
      <c r="E164" s="71">
        <f>Parametrit!$B$4-2027</f>
        <v>-3</v>
      </c>
      <c r="F164" s="75"/>
      <c r="G164" s="75"/>
      <c r="H164" s="150" t="str">
        <f>IF('Investoinnit ennen 2024'!G164&gt;0,'Investoinnit ennen 2024'!G164,"")</f>
        <v/>
      </c>
      <c r="I164" s="72">
        <f t="shared" si="114"/>
        <v>0</v>
      </c>
      <c r="J164" s="71">
        <f t="shared" si="115"/>
        <v>0</v>
      </c>
      <c r="K164" s="71">
        <f t="shared" si="116"/>
        <v>0</v>
      </c>
      <c r="L164" s="49">
        <f t="shared" si="117"/>
        <v>0</v>
      </c>
      <c r="M164" s="73" cm="1">
        <f t="array" ref="M164">ROUND('Investoinnit ennen 2024'!K164*(Parametrit!$B$11/Parametrit!$B$7),_xlfn.IFS('2024'!U164=100,-2,'2024'!U164=10,-1))</f>
        <v>0</v>
      </c>
      <c r="N164" s="73"/>
      <c r="O164" s="71"/>
      <c r="P164" s="71"/>
      <c r="Q164" s="77">
        <v>40</v>
      </c>
      <c r="R164" s="77">
        <v>55</v>
      </c>
      <c r="S164" s="61" t="str">
        <f t="shared" si="118"/>
        <v>OK</v>
      </c>
      <c r="U164" s="16">
        <v>100</v>
      </c>
    </row>
    <row r="165" spans="1:21" ht="15.75" thickBot="1" x14ac:dyDescent="0.3">
      <c r="A165" s="38" t="s">
        <v>77</v>
      </c>
      <c r="B165" s="70">
        <f t="shared" si="112"/>
        <v>0</v>
      </c>
      <c r="C165" s="75"/>
      <c r="D165" s="71">
        <f t="shared" si="113"/>
        <v>0</v>
      </c>
      <c r="E165" s="71">
        <f>Parametrit!$B$4-2027</f>
        <v>-3</v>
      </c>
      <c r="F165" s="75"/>
      <c r="G165" s="75"/>
      <c r="H165" s="150" t="str">
        <f>IF('Investoinnit ennen 2024'!G165&gt;0,'Investoinnit ennen 2024'!G165,"")</f>
        <v/>
      </c>
      <c r="I165" s="72">
        <f t="shared" si="114"/>
        <v>0</v>
      </c>
      <c r="J165" s="71">
        <f t="shared" si="115"/>
        <v>0</v>
      </c>
      <c r="K165" s="71">
        <f t="shared" si="116"/>
        <v>0</v>
      </c>
      <c r="L165" s="49">
        <f t="shared" si="117"/>
        <v>0</v>
      </c>
      <c r="M165" s="73" cm="1">
        <f t="array" ref="M165">ROUND('Investoinnit ennen 2024'!K165*(Parametrit!$B$11/Parametrit!$B$7),_xlfn.IFS('2024'!U165=100,-2,'2024'!U165=10,-1))</f>
        <v>0</v>
      </c>
      <c r="N165" s="73"/>
      <c r="O165" s="71"/>
      <c r="P165" s="71"/>
      <c r="Q165" s="77">
        <v>40</v>
      </c>
      <c r="R165" s="77">
        <v>55</v>
      </c>
      <c r="S165" s="61" t="str">
        <f t="shared" si="118"/>
        <v>OK</v>
      </c>
      <c r="U165" s="16">
        <v>100</v>
      </c>
    </row>
    <row r="166" spans="1:21" ht="15.75" thickBot="1" x14ac:dyDescent="0.3">
      <c r="A166" s="38" t="s">
        <v>78</v>
      </c>
      <c r="B166" s="70">
        <f t="shared" si="112"/>
        <v>0</v>
      </c>
      <c r="C166" s="75"/>
      <c r="D166" s="71">
        <f t="shared" si="113"/>
        <v>0</v>
      </c>
      <c r="E166" s="71">
        <f>Parametrit!$B$4-2027</f>
        <v>-3</v>
      </c>
      <c r="F166" s="75"/>
      <c r="G166" s="75"/>
      <c r="H166" s="150" t="str">
        <f>IF('Investoinnit ennen 2024'!G166&gt;0,'Investoinnit ennen 2024'!G166,"")</f>
        <v/>
      </c>
      <c r="I166" s="72">
        <f t="shared" si="114"/>
        <v>0</v>
      </c>
      <c r="J166" s="71">
        <f t="shared" si="115"/>
        <v>0</v>
      </c>
      <c r="K166" s="71">
        <f t="shared" si="116"/>
        <v>0</v>
      </c>
      <c r="L166" s="49">
        <f t="shared" si="117"/>
        <v>0</v>
      </c>
      <c r="M166" s="73" cm="1">
        <f t="array" ref="M166">ROUND('Investoinnit ennen 2024'!K166*(Parametrit!$B$11/Parametrit!$B$7),_xlfn.IFS('2024'!U166=100,-2,'2024'!U166=10,-1))</f>
        <v>0</v>
      </c>
      <c r="N166" s="73"/>
      <c r="O166" s="71"/>
      <c r="P166" s="71"/>
      <c r="Q166" s="77">
        <v>40</v>
      </c>
      <c r="R166" s="77">
        <v>55</v>
      </c>
      <c r="S166" s="61" t="str">
        <f t="shared" si="118"/>
        <v>OK</v>
      </c>
      <c r="U166" s="16">
        <v>100</v>
      </c>
    </row>
    <row r="167" spans="1:21" ht="15.75" thickBot="1" x14ac:dyDescent="0.3">
      <c r="A167" s="38" t="s">
        <v>79</v>
      </c>
      <c r="B167" s="70">
        <f t="shared" si="112"/>
        <v>0</v>
      </c>
      <c r="C167" s="75"/>
      <c r="D167" s="71">
        <f t="shared" si="113"/>
        <v>0</v>
      </c>
      <c r="E167" s="71">
        <f>Parametrit!$B$4-2027</f>
        <v>-3</v>
      </c>
      <c r="F167" s="75"/>
      <c r="G167" s="75"/>
      <c r="H167" s="150" t="str">
        <f>IF('Investoinnit ennen 2024'!G167&gt;0,'Investoinnit ennen 2024'!G167,"")</f>
        <v/>
      </c>
      <c r="I167" s="72">
        <f t="shared" si="114"/>
        <v>0</v>
      </c>
      <c r="J167" s="71">
        <f t="shared" si="115"/>
        <v>0</v>
      </c>
      <c r="K167" s="71">
        <f t="shared" si="116"/>
        <v>0</v>
      </c>
      <c r="L167" s="49">
        <f t="shared" si="117"/>
        <v>0</v>
      </c>
      <c r="M167" s="73" cm="1">
        <f t="array" ref="M167">ROUND('Investoinnit ennen 2024'!K167*(Parametrit!$B$11/Parametrit!$B$7),_xlfn.IFS('2024'!U167=100,-2,'2024'!U167=10,-1))</f>
        <v>0</v>
      </c>
      <c r="N167" s="73"/>
      <c r="O167" s="71"/>
      <c r="P167" s="71"/>
      <c r="Q167" s="77">
        <v>40</v>
      </c>
      <c r="R167" s="77">
        <v>55</v>
      </c>
      <c r="S167" s="61" t="str">
        <f t="shared" si="118"/>
        <v>OK</v>
      </c>
      <c r="U167" s="16">
        <v>100</v>
      </c>
    </row>
    <row r="168" spans="1:21" ht="15.75" thickBot="1" x14ac:dyDescent="0.3">
      <c r="A168" s="38" t="s">
        <v>133</v>
      </c>
      <c r="B168" s="70">
        <f t="shared" si="112"/>
        <v>0</v>
      </c>
      <c r="C168" s="75"/>
      <c r="D168" s="71">
        <f t="shared" si="113"/>
        <v>0</v>
      </c>
      <c r="E168" s="71">
        <f>Parametrit!$B$4-2027</f>
        <v>-3</v>
      </c>
      <c r="F168" s="75"/>
      <c r="G168" s="75"/>
      <c r="H168" s="150" t="str">
        <f>IF('Investoinnit ennen 2024'!G168&gt;0,'Investoinnit ennen 2024'!G168,"")</f>
        <v/>
      </c>
      <c r="I168" s="72">
        <f t="shared" si="114"/>
        <v>0</v>
      </c>
      <c r="J168" s="71">
        <f t="shared" si="115"/>
        <v>0</v>
      </c>
      <c r="K168" s="71">
        <f t="shared" si="116"/>
        <v>0</v>
      </c>
      <c r="L168" s="49">
        <f t="shared" si="117"/>
        <v>0</v>
      </c>
      <c r="M168" s="73" cm="1">
        <f t="array" ref="M168">ROUND('Investoinnit ennen 2024'!K168*(Parametrit!$B$11/Parametrit!$B$7),_xlfn.IFS('2024'!U168=100,-2,'2024'!U168=10,-1))</f>
        <v>0</v>
      </c>
      <c r="N168" s="73"/>
      <c r="O168" s="71"/>
      <c r="P168" s="71"/>
      <c r="Q168" s="77">
        <v>40</v>
      </c>
      <c r="R168" s="77">
        <v>55</v>
      </c>
      <c r="S168" s="61" t="str">
        <f t="shared" si="118"/>
        <v>OK</v>
      </c>
      <c r="U168" s="16">
        <v>100</v>
      </c>
    </row>
    <row r="169" spans="1:21" ht="15.75" thickBot="1" x14ac:dyDescent="0.3">
      <c r="A169" s="38" t="s">
        <v>134</v>
      </c>
      <c r="B169" s="70">
        <f t="shared" si="112"/>
        <v>0</v>
      </c>
      <c r="C169" s="75"/>
      <c r="D169" s="71">
        <f t="shared" si="113"/>
        <v>0</v>
      </c>
      <c r="E169" s="71">
        <f>Parametrit!$B$4-2027</f>
        <v>-3</v>
      </c>
      <c r="F169" s="75"/>
      <c r="G169" s="75"/>
      <c r="H169" s="150" t="str">
        <f>IF('Investoinnit ennen 2024'!G169&gt;0,'Investoinnit ennen 2024'!G169,"")</f>
        <v/>
      </c>
      <c r="I169" s="72">
        <f t="shared" si="114"/>
        <v>0</v>
      </c>
      <c r="J169" s="71">
        <f t="shared" si="115"/>
        <v>0</v>
      </c>
      <c r="K169" s="71">
        <f t="shared" si="116"/>
        <v>0</v>
      </c>
      <c r="L169" s="49">
        <f t="shared" si="117"/>
        <v>0</v>
      </c>
      <c r="M169" s="73" cm="1">
        <f t="array" ref="M169">ROUND('Investoinnit ennen 2024'!K169*(Parametrit!$B$11/Parametrit!$B$7),_xlfn.IFS('2024'!U169=100,-2,'2024'!U169=10,-1))</f>
        <v>0</v>
      </c>
      <c r="N169" s="73"/>
      <c r="O169" s="71"/>
      <c r="P169" s="71"/>
      <c r="Q169" s="77">
        <v>40</v>
      </c>
      <c r="R169" s="77">
        <v>55</v>
      </c>
      <c r="S169" s="61" t="str">
        <f t="shared" si="118"/>
        <v>OK</v>
      </c>
      <c r="U169" s="16">
        <v>100</v>
      </c>
    </row>
    <row r="170" spans="1:21" ht="15.75" thickBot="1" x14ac:dyDescent="0.3">
      <c r="A170" s="82" t="s">
        <v>81</v>
      </c>
      <c r="B170" s="68"/>
      <c r="C170" s="114"/>
      <c r="D170" s="69"/>
      <c r="E170" s="69"/>
      <c r="F170" s="114"/>
      <c r="G170" s="114"/>
      <c r="H170" s="151"/>
      <c r="M170" s="80"/>
      <c r="N170" s="80"/>
      <c r="O170" s="66"/>
      <c r="P170" s="66"/>
      <c r="Q170" s="80"/>
      <c r="R170" s="80"/>
      <c r="S170" s="16"/>
    </row>
    <row r="171" spans="1:21" ht="15.75" thickBot="1" x14ac:dyDescent="0.3">
      <c r="A171" s="38" t="s">
        <v>81</v>
      </c>
      <c r="B171" s="70">
        <f t="shared" ref="B171:B172" si="119">F171-G171</f>
        <v>0</v>
      </c>
      <c r="C171" s="75"/>
      <c r="D171" s="71">
        <f t="shared" ref="D171:D172" si="120">B171*C171/100</f>
        <v>0</v>
      </c>
      <c r="E171" s="71">
        <f>Parametrit!$B$4-2027</f>
        <v>-3</v>
      </c>
      <c r="F171" s="75"/>
      <c r="G171" s="75"/>
      <c r="H171" s="150" t="str">
        <f>IF('Investoinnit ennen 2024'!G171&gt;0,'Investoinnit ennen 2024'!G171,"")</f>
        <v/>
      </c>
      <c r="I171" s="72">
        <f>IF(N171="",(D171*(M171+O171))/1000,(D171*(N171+P171))/1000)</f>
        <v>0</v>
      </c>
      <c r="J171" s="71">
        <f t="shared" ref="J171:J172" si="121">IF(D171=0,0,I171*(1-E171/H171))</f>
        <v>0</v>
      </c>
      <c r="K171" s="71">
        <f t="shared" ref="K171:K172" si="122">IF(I171=0,0,I171/H171)</f>
        <v>0</v>
      </c>
      <c r="L171" s="49">
        <f>IF(N171="",(F171*(C171/100)*(M171+O171))/1000,(F171*(C171/100)*(N171+P171)/1000))</f>
        <v>0</v>
      </c>
      <c r="M171" s="73" cm="1">
        <f t="array" ref="M171">ROUND('Investoinnit ennen 2024'!K171*(Parametrit!$B$11/Parametrit!$B$7),_xlfn.IFS('2024'!U171=100,-2,'2024'!U171=10,-1))</f>
        <v>0</v>
      </c>
      <c r="N171" s="73"/>
      <c r="O171" s="71"/>
      <c r="P171" s="71"/>
      <c r="Q171" s="77">
        <v>40</v>
      </c>
      <c r="R171" s="77">
        <v>55</v>
      </c>
      <c r="S171" s="61" t="str">
        <f>IF(AND(B171&gt;0,C171=""),"Ilmoita tuella rahoitettu osuus",IF(C171&gt;100,"Tuella rahoitettu osuus ei voi olla yli 100",IF(AND(B171&gt;0,H171=""),"Pitoaika puuttuu",IF(E171&gt;H171,"Keski-ikä ei voi olla suurempi kuin pitoaika",IF(AND(B171&gt;0,E171=""),"Keski-ikä puuttuu",IF(AND(B171&gt;0,OR(H171&lt;Q171,H171&gt;R171)),"Syötetty pitoaika ei ole pitoaikavälin sisällä","OK"))))))</f>
        <v>OK</v>
      </c>
      <c r="U171" s="16">
        <v>100</v>
      </c>
    </row>
    <row r="172" spans="1:21" ht="15.75" thickBot="1" x14ac:dyDescent="0.3">
      <c r="A172" s="38" t="s">
        <v>82</v>
      </c>
      <c r="B172" s="70">
        <f t="shared" si="119"/>
        <v>0</v>
      </c>
      <c r="C172" s="75"/>
      <c r="D172" s="71">
        <f t="shared" si="120"/>
        <v>0</v>
      </c>
      <c r="E172" s="71">
        <f>Parametrit!$B$4-2027</f>
        <v>-3</v>
      </c>
      <c r="F172" s="75"/>
      <c r="G172" s="75"/>
      <c r="H172" s="150" t="str">
        <f>IF('Investoinnit ennen 2024'!G172&gt;0,'Investoinnit ennen 2024'!G172,"")</f>
        <v/>
      </c>
      <c r="I172" s="72">
        <f>IF(N172="",(D172*(M172+O172))/1000,(D172*(N172+P172))/1000)</f>
        <v>0</v>
      </c>
      <c r="J172" s="71">
        <f t="shared" si="121"/>
        <v>0</v>
      </c>
      <c r="K172" s="71">
        <f t="shared" si="122"/>
        <v>0</v>
      </c>
      <c r="L172" s="49">
        <f>IF(N172="",(F172*(C172/100)*(M172+O172))/1000,(F172*(C172/100)*(N172+P172)/1000))</f>
        <v>0</v>
      </c>
      <c r="M172" s="73" cm="1">
        <f t="array" ref="M172">ROUND('Investoinnit ennen 2024'!K172*(Parametrit!$B$11/Parametrit!$B$7),_xlfn.IFS('2024'!U172=100,-2,'2024'!U172=10,-1))</f>
        <v>0</v>
      </c>
      <c r="N172" s="73"/>
      <c r="O172" s="71"/>
      <c r="P172" s="71"/>
      <c r="Q172" s="77">
        <v>40</v>
      </c>
      <c r="R172" s="77">
        <v>55</v>
      </c>
      <c r="S172" s="61" t="str">
        <f>IF(AND(B172&gt;0,C172=""),"Ilmoita tuella rahoitettu osuus",IF(C172&gt;100,"Tuella rahoitettu osuus ei voi olla yli 100",IF(AND(B172&gt;0,H172=""),"Pitoaika puuttuu",IF(E172&gt;H172,"Keski-ikä ei voi olla suurempi kuin pitoaika",IF(AND(B172&gt;0,E172=""),"Keski-ikä puuttuu",IF(AND(B172&gt;0,OR(H172&lt;Q172,H172&gt;R172)),"Syötetty pitoaika ei ole pitoaikavälin sisällä","OK"))))))</f>
        <v>OK</v>
      </c>
      <c r="U172" s="16">
        <v>100</v>
      </c>
    </row>
    <row r="173" spans="1:21" ht="15.75" thickBot="1" x14ac:dyDescent="0.3">
      <c r="A173" s="76" t="s">
        <v>135</v>
      </c>
      <c r="B173" s="68"/>
      <c r="C173" s="114"/>
      <c r="D173" s="69"/>
      <c r="E173" s="69"/>
      <c r="F173" s="114"/>
      <c r="G173" s="114"/>
      <c r="H173" s="151"/>
      <c r="M173" s="25"/>
      <c r="N173" s="25"/>
      <c r="O173" s="66"/>
      <c r="P173" s="66"/>
      <c r="Q173" s="25"/>
      <c r="R173" s="25"/>
      <c r="S173" s="16"/>
    </row>
    <row r="174" spans="1:21" ht="15.75" thickBot="1" x14ac:dyDescent="0.3">
      <c r="A174" s="14" t="s">
        <v>136</v>
      </c>
      <c r="B174" s="68"/>
      <c r="C174" s="114"/>
      <c r="D174" s="69"/>
      <c r="E174" s="69"/>
      <c r="F174" s="114"/>
      <c r="G174" s="114"/>
      <c r="H174" s="151"/>
      <c r="M174" s="80"/>
      <c r="N174" s="80"/>
      <c r="O174" s="66"/>
      <c r="P174" s="66"/>
      <c r="Q174" s="80"/>
      <c r="R174" s="80"/>
      <c r="S174" s="16"/>
    </row>
    <row r="175" spans="1:21" ht="15.75" thickBot="1" x14ac:dyDescent="0.3">
      <c r="A175" s="38" t="s">
        <v>137</v>
      </c>
      <c r="B175" s="70">
        <f t="shared" ref="B175:B178" si="123">F175-G175</f>
        <v>0</v>
      </c>
      <c r="C175" s="75"/>
      <c r="D175" s="71">
        <f t="shared" ref="D175:D178" si="124">B175*C175/100</f>
        <v>0</v>
      </c>
      <c r="E175" s="71">
        <f>Parametrit!$B$4-2027</f>
        <v>-3</v>
      </c>
      <c r="F175" s="75"/>
      <c r="G175" s="75"/>
      <c r="H175" s="150" t="str">
        <f>IF('Investoinnit ennen 2024'!G175&gt;0,'Investoinnit ennen 2024'!G175,"")</f>
        <v/>
      </c>
      <c r="I175" s="72">
        <f>IF(N175="",(D175*(M175+O175))/1000,(D175*(N175+P175))/1000)</f>
        <v>0</v>
      </c>
      <c r="J175" s="71">
        <f t="shared" ref="J175:J178" si="125">IF(D175=0,0,I175*(1-E175/H175))</f>
        <v>0</v>
      </c>
      <c r="K175" s="71">
        <f t="shared" ref="K175:K178" si="126">IF(I175=0,0,I175/H175)</f>
        <v>0</v>
      </c>
      <c r="L175" s="49">
        <f>IF(N175="",(F175*(C175/100)*(M175+O175))/1000,(F175*(C175/100)*(N175+P175)/1000))</f>
        <v>0</v>
      </c>
      <c r="M175" s="73" cm="1">
        <f t="array" ref="M175">ROUND('Investoinnit ennen 2024'!K175*(Parametrit!$B$11/Parametrit!$B$7),_xlfn.IFS('2024'!U175=100,-2,'2024'!U175=10,-1))</f>
        <v>0</v>
      </c>
      <c r="N175" s="73"/>
      <c r="O175" s="71"/>
      <c r="P175" s="71"/>
      <c r="Q175" s="77">
        <v>35</v>
      </c>
      <c r="R175" s="77">
        <v>50</v>
      </c>
      <c r="S175" s="61" t="str">
        <f>IF(AND(B175&gt;0,C175=""),"Ilmoita tuella rahoitettu osuus",IF(C175&gt;100,"Tuella rahoitettu osuus ei voi olla yli 100",IF(AND(B175&gt;0,H175=""),"Pitoaika puuttuu",IF(E175&gt;H175,"Keski-ikä ei voi olla suurempi kuin pitoaika",IF(AND(B175&gt;0,E175=""),"Keski-ikä puuttuu",IF(AND(B175&gt;0,OR(H175&lt;Q175,H175&gt;R175)),"Syötetty pitoaika ei ole pitoaikavälin sisällä","OK"))))))</f>
        <v>OK</v>
      </c>
      <c r="U175" s="16">
        <v>10</v>
      </c>
    </row>
    <row r="176" spans="1:21" ht="15.75" thickBot="1" x14ac:dyDescent="0.3">
      <c r="A176" s="38" t="s">
        <v>138</v>
      </c>
      <c r="B176" s="70">
        <f t="shared" si="123"/>
        <v>0</v>
      </c>
      <c r="C176" s="75"/>
      <c r="D176" s="71">
        <f t="shared" si="124"/>
        <v>0</v>
      </c>
      <c r="E176" s="71">
        <f>Parametrit!$B$4-2027</f>
        <v>-3</v>
      </c>
      <c r="F176" s="75"/>
      <c r="G176" s="75"/>
      <c r="H176" s="150" t="str">
        <f>IF('Investoinnit ennen 2024'!G176&gt;0,'Investoinnit ennen 2024'!G176,"")</f>
        <v/>
      </c>
      <c r="I176" s="72">
        <f>IF(N176="",(D176*(M176+O176))/1000,(D176*(N176+P176))/1000)</f>
        <v>0</v>
      </c>
      <c r="J176" s="71">
        <f t="shared" si="125"/>
        <v>0</v>
      </c>
      <c r="K176" s="71">
        <f t="shared" si="126"/>
        <v>0</v>
      </c>
      <c r="L176" s="49">
        <f>IF(N176="",(F176*(C176/100)*(M176+O176))/1000,(F176*(C176/100)*(N176+P176)/1000))</f>
        <v>0</v>
      </c>
      <c r="M176" s="73" cm="1">
        <f t="array" ref="M176">ROUND('Investoinnit ennen 2024'!K176*(Parametrit!$B$11/Parametrit!$B$7),_xlfn.IFS('2024'!U176=100,-2,'2024'!U176=10,-1))</f>
        <v>0</v>
      </c>
      <c r="N176" s="73"/>
      <c r="O176" s="71"/>
      <c r="P176" s="71"/>
      <c r="Q176" s="77">
        <v>35</v>
      </c>
      <c r="R176" s="77">
        <v>50</v>
      </c>
      <c r="S176" s="61" t="str">
        <f>IF(AND(B176&gt;0,C176=""),"Ilmoita tuella rahoitettu osuus",IF(C176&gt;100,"Tuella rahoitettu osuus ei voi olla yli 100",IF(AND(B176&gt;0,H176=""),"Pitoaika puuttuu",IF(E176&gt;H176,"Keski-ikä ei voi olla suurempi kuin pitoaika",IF(AND(B176&gt;0,E176=""),"Keski-ikä puuttuu",IF(AND(B176&gt;0,OR(H176&lt;Q176,H176&gt;R176)),"Syötetty pitoaika ei ole pitoaikavälin sisällä","OK"))))))</f>
        <v>OK</v>
      </c>
      <c r="U176" s="16">
        <v>10</v>
      </c>
    </row>
    <row r="177" spans="1:21" ht="15.75" thickBot="1" x14ac:dyDescent="0.3">
      <c r="A177" s="38" t="s">
        <v>139</v>
      </c>
      <c r="B177" s="70">
        <f t="shared" si="123"/>
        <v>0</v>
      </c>
      <c r="C177" s="75"/>
      <c r="D177" s="71">
        <f t="shared" si="124"/>
        <v>0</v>
      </c>
      <c r="E177" s="71">
        <f>Parametrit!$B$4-2027</f>
        <v>-3</v>
      </c>
      <c r="F177" s="75"/>
      <c r="G177" s="75"/>
      <c r="H177" s="150" t="str">
        <f>IF('Investoinnit ennen 2024'!G177&gt;0,'Investoinnit ennen 2024'!G177,"")</f>
        <v/>
      </c>
      <c r="I177" s="72">
        <f>IF(N177="",(D177*(M177+O177))/1000,(D177*(N177+P177))/1000)</f>
        <v>0</v>
      </c>
      <c r="J177" s="71">
        <f t="shared" si="125"/>
        <v>0</v>
      </c>
      <c r="K177" s="71">
        <f t="shared" si="126"/>
        <v>0</v>
      </c>
      <c r="L177" s="49">
        <f>IF(N177="",(F177*(C177/100)*(M177+O177))/1000,(F177*(C177/100)*(N177+P177)/1000))</f>
        <v>0</v>
      </c>
      <c r="M177" s="73" cm="1">
        <f t="array" ref="M177">ROUND('Investoinnit ennen 2024'!K177*(Parametrit!$B$11/Parametrit!$B$7),_xlfn.IFS('2024'!U177=100,-2,'2024'!U177=10,-1))</f>
        <v>0</v>
      </c>
      <c r="N177" s="73"/>
      <c r="O177" s="71"/>
      <c r="P177" s="71"/>
      <c r="Q177" s="77">
        <v>35</v>
      </c>
      <c r="R177" s="77">
        <v>50</v>
      </c>
      <c r="S177" s="61" t="str">
        <f>IF(AND(B177&gt;0,C177=""),"Ilmoita tuella rahoitettu osuus",IF(C177&gt;100,"Tuella rahoitettu osuus ei voi olla yli 100",IF(AND(B177&gt;0,H177=""),"Pitoaika puuttuu",IF(E177&gt;H177,"Keski-ikä ei voi olla suurempi kuin pitoaika",IF(AND(B177&gt;0,E177=""),"Keski-ikä puuttuu",IF(AND(B177&gt;0,OR(H177&lt;Q177,H177&gt;R177)),"Syötetty pitoaika ei ole pitoaikavälin sisällä","OK"))))))</f>
        <v>OK</v>
      </c>
      <c r="U177" s="16">
        <v>10</v>
      </c>
    </row>
    <row r="178" spans="1:21" ht="15.75" thickBot="1" x14ac:dyDescent="0.3">
      <c r="A178" s="38" t="s">
        <v>140</v>
      </c>
      <c r="B178" s="70">
        <f t="shared" si="123"/>
        <v>0</v>
      </c>
      <c r="C178" s="75"/>
      <c r="D178" s="71">
        <f t="shared" si="124"/>
        <v>0</v>
      </c>
      <c r="E178" s="71">
        <f>Parametrit!$B$4-2027</f>
        <v>-3</v>
      </c>
      <c r="F178" s="75"/>
      <c r="G178" s="75"/>
      <c r="H178" s="150" t="str">
        <f>IF('Investoinnit ennen 2024'!G178&gt;0,'Investoinnit ennen 2024'!G178,"")</f>
        <v/>
      </c>
      <c r="I178" s="72">
        <f>IF(N178="",(D178*(M178+O178))/1000,(D178*(N178+P178))/1000)</f>
        <v>0</v>
      </c>
      <c r="J178" s="71">
        <f t="shared" si="125"/>
        <v>0</v>
      </c>
      <c r="K178" s="71">
        <f t="shared" si="126"/>
        <v>0</v>
      </c>
      <c r="L178" s="49">
        <f>IF(N178="",(F178*(C178/100)*(M178+O178))/1000,(F178*(C178/100)*(N178+P178)/1000))</f>
        <v>0</v>
      </c>
      <c r="M178" s="73" cm="1">
        <f t="array" ref="M178">ROUND('Investoinnit ennen 2024'!K178*(Parametrit!$B$11/Parametrit!$B$7),_xlfn.IFS('2024'!U178=100,-2,'2024'!U178=10,-1))</f>
        <v>0</v>
      </c>
      <c r="N178" s="73"/>
      <c r="O178" s="71"/>
      <c r="P178" s="71"/>
      <c r="Q178" s="77">
        <v>35</v>
      </c>
      <c r="R178" s="77">
        <v>50</v>
      </c>
      <c r="S178" s="61" t="str">
        <f>IF(AND(B178&gt;0,C178=""),"Ilmoita tuella rahoitettu osuus",IF(C178&gt;100,"Tuella rahoitettu osuus ei voi olla yli 100",IF(AND(B178&gt;0,H178=""),"Pitoaika puuttuu",IF(E178&gt;H178,"Keski-ikä ei voi olla suurempi kuin pitoaika",IF(AND(B178&gt;0,E178=""),"Keski-ikä puuttuu",IF(AND(B178&gt;0,OR(H178&lt;Q178,H178&gt;R178)),"Syötetty pitoaika ei ole pitoaikavälin sisällä","OK"))))))</f>
        <v>OK</v>
      </c>
      <c r="U178" s="16">
        <v>10</v>
      </c>
    </row>
    <row r="179" spans="1:21" ht="15.75" thickBot="1" x14ac:dyDescent="0.3">
      <c r="A179" s="81" t="s">
        <v>141</v>
      </c>
      <c r="B179" s="68"/>
      <c r="C179" s="114"/>
      <c r="D179" s="69"/>
      <c r="E179" s="69"/>
      <c r="F179" s="114"/>
      <c r="G179" s="114"/>
      <c r="H179" s="151"/>
      <c r="M179" s="80"/>
      <c r="N179" s="80"/>
      <c r="O179" s="66"/>
      <c r="P179" s="66"/>
      <c r="Q179" s="80"/>
      <c r="R179" s="80"/>
      <c r="S179" s="16"/>
    </row>
    <row r="180" spans="1:21" ht="15.75" thickBot="1" x14ac:dyDescent="0.3">
      <c r="A180" s="38" t="s">
        <v>142</v>
      </c>
      <c r="B180" s="70">
        <f t="shared" ref="B180:B181" si="127">F180-G180</f>
        <v>0</v>
      </c>
      <c r="C180" s="75"/>
      <c r="D180" s="71">
        <f t="shared" ref="D180:D181" si="128">B180*C180/100</f>
        <v>0</v>
      </c>
      <c r="E180" s="71">
        <f>Parametrit!$B$4-2027</f>
        <v>-3</v>
      </c>
      <c r="F180" s="75"/>
      <c r="G180" s="75"/>
      <c r="H180" s="150" t="str">
        <f>IF('Investoinnit ennen 2024'!G180&gt;0,'Investoinnit ennen 2024'!G180,"")</f>
        <v/>
      </c>
      <c r="I180" s="72">
        <f>IF(N180="",(D180*(M180+O180))/1000,(D180*(N180+P180))/1000)</f>
        <v>0</v>
      </c>
      <c r="J180" s="71">
        <f t="shared" ref="J180:J181" si="129">IF(D180=0,0,I180*(1-E180/H180))</f>
        <v>0</v>
      </c>
      <c r="K180" s="71">
        <f t="shared" ref="K180:K181" si="130">IF(I180=0,0,I180/H180)</f>
        <v>0</v>
      </c>
      <c r="L180" s="49">
        <f>IF(N180="",(F180*(C180/100)*(M180+O180))/1000,(F180*(C180/100)*(N180+P180)/1000))</f>
        <v>0</v>
      </c>
      <c r="M180" s="73" cm="1">
        <f t="array" ref="M180">ROUND('Investoinnit ennen 2024'!K180*(Parametrit!$B$11/Parametrit!$B$7),_xlfn.IFS('2024'!U180=100,-2,'2024'!U180=10,-1))</f>
        <v>0</v>
      </c>
      <c r="N180" s="73"/>
      <c r="O180" s="71"/>
      <c r="P180" s="71"/>
      <c r="Q180" s="77">
        <v>35</v>
      </c>
      <c r="R180" s="77">
        <v>50</v>
      </c>
      <c r="S180" s="61" t="str">
        <f>IF(AND(B180&gt;0,C180=""),"Ilmoita tuella rahoitettu osuus",IF(C180&gt;100,"Tuella rahoitettu osuus ei voi olla yli 100",IF(AND(B180&gt;0,H180=""),"Pitoaika puuttuu",IF(E180&gt;H180,"Keski-ikä ei voi olla suurempi kuin pitoaika",IF(AND(B180&gt;0,E180=""),"Keski-ikä puuttuu",IF(AND(B180&gt;0,OR(H180&lt;Q180,H180&gt;R180)),"Syötetty pitoaika ei ole pitoaikavälin sisällä","OK"))))))</f>
        <v>OK</v>
      </c>
      <c r="U180" s="16">
        <v>10</v>
      </c>
    </row>
    <row r="181" spans="1:21" ht="15.75" thickBot="1" x14ac:dyDescent="0.3">
      <c r="A181" s="38" t="s">
        <v>143</v>
      </c>
      <c r="B181" s="70">
        <f t="shared" si="127"/>
        <v>0</v>
      </c>
      <c r="C181" s="75"/>
      <c r="D181" s="71">
        <f t="shared" si="128"/>
        <v>0</v>
      </c>
      <c r="E181" s="71">
        <f>Parametrit!$B$4-2027</f>
        <v>-3</v>
      </c>
      <c r="F181" s="75"/>
      <c r="G181" s="75"/>
      <c r="H181" s="150" t="str">
        <f>IF('Investoinnit ennen 2024'!G181&gt;0,'Investoinnit ennen 2024'!G181,"")</f>
        <v/>
      </c>
      <c r="I181" s="72">
        <f>IF(N181="",(D181*(M181+O181))/1000,(D181*(N181+P181))/1000)</f>
        <v>0</v>
      </c>
      <c r="J181" s="71">
        <f t="shared" si="129"/>
        <v>0</v>
      </c>
      <c r="K181" s="71">
        <f t="shared" si="130"/>
        <v>0</v>
      </c>
      <c r="L181" s="49">
        <f>IF(N181="",(F181*(C181/100)*(M181+O181))/1000,(F181*(C181/100)*(N181+P181)/1000))</f>
        <v>0</v>
      </c>
      <c r="M181" s="73" cm="1">
        <f t="array" ref="M181">ROUND('Investoinnit ennen 2024'!K181*(Parametrit!$B$11/Parametrit!$B$7),_xlfn.IFS('2024'!U181=100,-2,'2024'!U181=10,-1))</f>
        <v>0</v>
      </c>
      <c r="N181" s="73"/>
      <c r="O181" s="71"/>
      <c r="P181" s="71"/>
      <c r="Q181" s="77">
        <v>35</v>
      </c>
      <c r="R181" s="77">
        <v>50</v>
      </c>
      <c r="S181" s="61" t="str">
        <f>IF(AND(B181&gt;0,C181=""),"Ilmoita tuella rahoitettu osuus",IF(C181&gt;100,"Tuella rahoitettu osuus ei voi olla yli 100",IF(AND(B181&gt;0,H181=""),"Pitoaika puuttuu",IF(E181&gt;H181,"Keski-ikä ei voi olla suurempi kuin pitoaika",IF(AND(B181&gt;0,E181=""),"Keski-ikä puuttuu",IF(AND(B181&gt;0,OR(H181&lt;Q181,H181&gt;R181)),"Syötetty pitoaika ei ole pitoaikavälin sisällä","OK"))))))</f>
        <v>OK</v>
      </c>
      <c r="U181" s="16">
        <v>10</v>
      </c>
    </row>
    <row r="182" spans="1:21" ht="15.75" thickBot="1" x14ac:dyDescent="0.3">
      <c r="A182" s="14" t="s">
        <v>144</v>
      </c>
      <c r="B182" s="68"/>
      <c r="C182" s="114"/>
      <c r="D182" s="69"/>
      <c r="E182" s="69"/>
      <c r="F182" s="114"/>
      <c r="G182" s="114"/>
      <c r="H182" s="151"/>
      <c r="M182" s="80"/>
      <c r="N182" s="80"/>
      <c r="O182" s="66"/>
      <c r="P182" s="66"/>
      <c r="Q182" s="80"/>
      <c r="R182" s="80"/>
      <c r="S182" s="16"/>
    </row>
    <row r="183" spans="1:21" ht="15.75" thickBot="1" x14ac:dyDescent="0.3">
      <c r="A183" s="38" t="s">
        <v>145</v>
      </c>
      <c r="B183" s="70">
        <f t="shared" ref="B183:B186" si="131">F183-G183</f>
        <v>0</v>
      </c>
      <c r="C183" s="75"/>
      <c r="D183" s="71">
        <f t="shared" ref="D183:D186" si="132">B183*C183/100</f>
        <v>0</v>
      </c>
      <c r="E183" s="71">
        <f>Parametrit!$B$4-2027</f>
        <v>-3</v>
      </c>
      <c r="F183" s="75"/>
      <c r="G183" s="75"/>
      <c r="H183" s="150" t="str">
        <f>IF('Investoinnit ennen 2024'!G183&gt;0,'Investoinnit ennen 2024'!G183,"")</f>
        <v/>
      </c>
      <c r="I183" s="72">
        <f>IF(N183="",(D183*(M183+O183))/1000,(D183*(N183+P183))/1000)</f>
        <v>0</v>
      </c>
      <c r="J183" s="71">
        <f t="shared" ref="J183:J186" si="133">IF(D183=0,0,I183*(1-E183/H183))</f>
        <v>0</v>
      </c>
      <c r="K183" s="71">
        <f t="shared" ref="K183:K186" si="134">IF(I183=0,0,I183/H183)</f>
        <v>0</v>
      </c>
      <c r="L183" s="49">
        <f>IF(N183="",(F183*(C183/100)*(M183+O183))/1000,(F183*(C183/100)*(N183+P183)/1000))</f>
        <v>0</v>
      </c>
      <c r="M183" s="73" cm="1">
        <f t="array" ref="M183">ROUND('Investoinnit ennen 2024'!K183*(Parametrit!$B$11/Parametrit!$B$7),_xlfn.IFS('2024'!U183=100,-2,'2024'!U183=10,-1))</f>
        <v>0</v>
      </c>
      <c r="N183" s="73"/>
      <c r="O183" s="71"/>
      <c r="P183" s="71"/>
      <c r="Q183" s="77">
        <v>35</v>
      </c>
      <c r="R183" s="77">
        <v>50</v>
      </c>
      <c r="S183" s="61" t="str">
        <f>IF(AND(B183&gt;0,C183=""),"Ilmoita tuella rahoitettu osuus",IF(C183&gt;100,"Tuella rahoitettu osuus ei voi olla yli 100",IF(AND(B183&gt;0,H183=""),"Pitoaika puuttuu",IF(E183&gt;H183,"Keski-ikä ei voi olla suurempi kuin pitoaika",IF(AND(B183&gt;0,E183=""),"Keski-ikä puuttuu",IF(AND(B183&gt;0,OR(H183&lt;Q183,H183&gt;R183)),"Syötetty pitoaika ei ole pitoaikavälin sisällä","OK"))))))</f>
        <v>OK</v>
      </c>
      <c r="U183" s="16">
        <v>10</v>
      </c>
    </row>
    <row r="184" spans="1:21" ht="15.75" thickBot="1" x14ac:dyDescent="0.3">
      <c r="A184" s="38" t="s">
        <v>146</v>
      </c>
      <c r="B184" s="70">
        <f t="shared" si="131"/>
        <v>0</v>
      </c>
      <c r="C184" s="75"/>
      <c r="D184" s="71">
        <f t="shared" si="132"/>
        <v>0</v>
      </c>
      <c r="E184" s="71">
        <f>Parametrit!$B$4-2027</f>
        <v>-3</v>
      </c>
      <c r="F184" s="75"/>
      <c r="G184" s="75"/>
      <c r="H184" s="150" t="str">
        <f>IF('Investoinnit ennen 2024'!G184&gt;0,'Investoinnit ennen 2024'!G184,"")</f>
        <v/>
      </c>
      <c r="I184" s="72">
        <f>IF(N184="",(D184*(M184+O184))/1000,(D184*(N184+P184))/1000)</f>
        <v>0</v>
      </c>
      <c r="J184" s="71">
        <f t="shared" si="133"/>
        <v>0</v>
      </c>
      <c r="K184" s="71">
        <f t="shared" si="134"/>
        <v>0</v>
      </c>
      <c r="L184" s="49">
        <f>IF(N184="",(F184*(C184/100)*(M184+O184))/1000,(F184*(C184/100)*(N184+P184)/1000))</f>
        <v>0</v>
      </c>
      <c r="M184" s="73" cm="1">
        <f t="array" ref="M184">ROUND('Investoinnit ennen 2024'!K184*(Parametrit!$B$11/Parametrit!$B$7),_xlfn.IFS('2024'!U184=100,-2,'2024'!U184=10,-1))</f>
        <v>0</v>
      </c>
      <c r="N184" s="73"/>
      <c r="O184" s="71"/>
      <c r="P184" s="71"/>
      <c r="Q184" s="77">
        <v>35</v>
      </c>
      <c r="R184" s="77">
        <v>50</v>
      </c>
      <c r="S184" s="61" t="str">
        <f>IF(AND(B184&gt;0,C184=""),"Ilmoita tuella rahoitettu osuus",IF(C184&gt;100,"Tuella rahoitettu osuus ei voi olla yli 100",IF(AND(B184&gt;0,H184=""),"Pitoaika puuttuu",IF(E184&gt;H184,"Keski-ikä ei voi olla suurempi kuin pitoaika",IF(AND(B184&gt;0,E184=""),"Keski-ikä puuttuu",IF(AND(B184&gt;0,OR(H184&lt;Q184,H184&gt;R184)),"Syötetty pitoaika ei ole pitoaikavälin sisällä","OK"))))))</f>
        <v>OK</v>
      </c>
      <c r="U184" s="16">
        <v>10</v>
      </c>
    </row>
    <row r="185" spans="1:21" ht="15.75" thickBot="1" x14ac:dyDescent="0.3">
      <c r="A185" s="38" t="s">
        <v>147</v>
      </c>
      <c r="B185" s="70">
        <f t="shared" si="131"/>
        <v>0</v>
      </c>
      <c r="C185" s="75"/>
      <c r="D185" s="71">
        <f t="shared" si="132"/>
        <v>0</v>
      </c>
      <c r="E185" s="71">
        <f>Parametrit!$B$4-2027</f>
        <v>-3</v>
      </c>
      <c r="F185" s="75"/>
      <c r="G185" s="75"/>
      <c r="H185" s="150" t="str">
        <f>IF('Investoinnit ennen 2024'!G185&gt;0,'Investoinnit ennen 2024'!G185,"")</f>
        <v/>
      </c>
      <c r="I185" s="72">
        <f>IF(N185="",(D185*(M185+O185))/1000,(D185*(N185+P185))/1000)</f>
        <v>0</v>
      </c>
      <c r="J185" s="71">
        <f t="shared" si="133"/>
        <v>0</v>
      </c>
      <c r="K185" s="71">
        <f t="shared" si="134"/>
        <v>0</v>
      </c>
      <c r="L185" s="49">
        <f>IF(N185="",(F185*(C185/100)*(M185+O185))/1000,(F185*(C185/100)*(N185+P185)/1000))</f>
        <v>0</v>
      </c>
      <c r="M185" s="73" cm="1">
        <f t="array" ref="M185">ROUND('Investoinnit ennen 2024'!K185*(Parametrit!$B$11/Parametrit!$B$7),_xlfn.IFS('2024'!U185=100,-2,'2024'!U185=10,-1))</f>
        <v>0</v>
      </c>
      <c r="N185" s="73"/>
      <c r="O185" s="71"/>
      <c r="P185" s="71"/>
      <c r="Q185" s="77">
        <v>35</v>
      </c>
      <c r="R185" s="77">
        <v>50</v>
      </c>
      <c r="S185" s="61" t="str">
        <f>IF(AND(B185&gt;0,C185=""),"Ilmoita tuella rahoitettu osuus",IF(C185&gt;100,"Tuella rahoitettu osuus ei voi olla yli 100",IF(AND(B185&gt;0,H185=""),"Pitoaika puuttuu",IF(E185&gt;H185,"Keski-ikä ei voi olla suurempi kuin pitoaika",IF(AND(B185&gt;0,E185=""),"Keski-ikä puuttuu",IF(AND(B185&gt;0,OR(H185&lt;Q185,H185&gt;R185)),"Syötetty pitoaika ei ole pitoaikavälin sisällä","OK"))))))</f>
        <v>OK</v>
      </c>
      <c r="U185" s="16">
        <v>10</v>
      </c>
    </row>
    <row r="186" spans="1:21" ht="15.75" thickBot="1" x14ac:dyDescent="0.3">
      <c r="A186" s="38" t="s">
        <v>148</v>
      </c>
      <c r="B186" s="70">
        <f t="shared" si="131"/>
        <v>0</v>
      </c>
      <c r="C186" s="75"/>
      <c r="D186" s="71">
        <f t="shared" si="132"/>
        <v>0</v>
      </c>
      <c r="E186" s="71">
        <f>Parametrit!$B$4-2027</f>
        <v>-3</v>
      </c>
      <c r="F186" s="75"/>
      <c r="G186" s="75"/>
      <c r="H186" s="150" t="str">
        <f>IF('Investoinnit ennen 2024'!G186&gt;0,'Investoinnit ennen 2024'!G186,"")</f>
        <v/>
      </c>
      <c r="I186" s="72">
        <f>IF(N186="",(D186*(M186+O186))/1000,(D186*(N186+P186))/1000)</f>
        <v>0</v>
      </c>
      <c r="J186" s="71">
        <f t="shared" si="133"/>
        <v>0</v>
      </c>
      <c r="K186" s="71">
        <f t="shared" si="134"/>
        <v>0</v>
      </c>
      <c r="L186" s="49">
        <f>IF(N186="",(F186*(C186/100)*(M186+O186))/1000,(F186*(C186/100)*(N186+P186)/1000))</f>
        <v>0</v>
      </c>
      <c r="M186" s="73" cm="1">
        <f t="array" ref="M186">ROUND('Investoinnit ennen 2024'!K186*(Parametrit!$B$11/Parametrit!$B$7),_xlfn.IFS('2024'!U186=100,-2,'2024'!U186=10,-1))</f>
        <v>0</v>
      </c>
      <c r="N186" s="73"/>
      <c r="O186" s="71"/>
      <c r="P186" s="71"/>
      <c r="Q186" s="77">
        <v>35</v>
      </c>
      <c r="R186" s="77">
        <v>50</v>
      </c>
      <c r="S186" s="61" t="str">
        <f>IF(AND(B186&gt;0,C186=""),"Ilmoita tuella rahoitettu osuus",IF(C186&gt;100,"Tuella rahoitettu osuus ei voi olla yli 100",IF(AND(B186&gt;0,H186=""),"Pitoaika puuttuu",IF(E186&gt;H186,"Keski-ikä ei voi olla suurempi kuin pitoaika",IF(AND(B186&gt;0,E186=""),"Keski-ikä puuttuu",IF(AND(B186&gt;0,OR(H186&lt;Q186,H186&gt;R186)),"Syötetty pitoaika ei ole pitoaikavälin sisällä","OK"))))))</f>
        <v>OK</v>
      </c>
      <c r="U186" s="16">
        <v>10</v>
      </c>
    </row>
    <row r="187" spans="1:21" ht="15.75" thickBot="1" x14ac:dyDescent="0.3">
      <c r="A187" s="14" t="s">
        <v>149</v>
      </c>
      <c r="B187" s="68"/>
      <c r="C187" s="114"/>
      <c r="D187" s="69"/>
      <c r="E187" s="69"/>
      <c r="F187" s="114"/>
      <c r="G187" s="114"/>
      <c r="H187" s="151"/>
      <c r="M187" s="80"/>
      <c r="N187" s="80"/>
      <c r="O187" s="66"/>
      <c r="P187" s="66"/>
      <c r="Q187" s="80"/>
      <c r="R187" s="80"/>
      <c r="S187" s="16"/>
    </row>
    <row r="188" spans="1:21" ht="15.75" thickBot="1" x14ac:dyDescent="0.3">
      <c r="A188" s="38" t="s">
        <v>150</v>
      </c>
      <c r="B188" s="70">
        <f t="shared" ref="B188:B189" si="135">F188-G188</f>
        <v>0</v>
      </c>
      <c r="C188" s="75"/>
      <c r="D188" s="71">
        <f t="shared" ref="D188:D189" si="136">B188*C188/100</f>
        <v>0</v>
      </c>
      <c r="E188" s="71">
        <f>Parametrit!$B$4-2027</f>
        <v>-3</v>
      </c>
      <c r="F188" s="75"/>
      <c r="G188" s="75"/>
      <c r="H188" s="150" t="str">
        <f>IF('Investoinnit ennen 2024'!G188&gt;0,'Investoinnit ennen 2024'!G188,"")</f>
        <v/>
      </c>
      <c r="I188" s="72">
        <f>IF(N188="",(D188*(M188+O188))/1000,(D188*(N188+P188))/1000)</f>
        <v>0</v>
      </c>
      <c r="J188" s="71">
        <f t="shared" ref="J188:J189" si="137">IF(D188=0,0,I188*(1-E188/H188))</f>
        <v>0</v>
      </c>
      <c r="K188" s="71">
        <f t="shared" ref="K188:K189" si="138">IF(I188=0,0,I188/H188)</f>
        <v>0</v>
      </c>
      <c r="L188" s="49">
        <f>IF(N188="",(F188*(C188/100)*(M188+O188))/1000,(F188*(C188/100)*(N188+P188)/1000))</f>
        <v>0</v>
      </c>
      <c r="M188" s="73" cm="1">
        <f t="array" ref="M188">ROUND('Investoinnit ennen 2024'!K188*(Parametrit!$B$11/Parametrit!$B$7),_xlfn.IFS('2024'!U188=100,-2,'2024'!U188=10,-1))</f>
        <v>0</v>
      </c>
      <c r="N188" s="73"/>
      <c r="O188" s="71"/>
      <c r="P188" s="71"/>
      <c r="Q188" s="77">
        <v>35</v>
      </c>
      <c r="R188" s="77">
        <v>50</v>
      </c>
      <c r="S188" s="61" t="str">
        <f>IF(AND(B188&gt;0,C188=""),"Ilmoita tuella rahoitettu osuus",IF(C188&gt;100,"Tuella rahoitettu osuus ei voi olla yli 100",IF(AND(B188&gt;0,H188=""),"Pitoaika puuttuu",IF(E188&gt;H188,"Keski-ikä ei voi olla suurempi kuin pitoaika",IF(AND(B188&gt;0,E188=""),"Keski-ikä puuttuu",IF(AND(B188&gt;0,OR(H188&lt;Q188,H188&gt;R188)),"Syötetty pitoaika ei ole pitoaikavälin sisällä","OK"))))))</f>
        <v>OK</v>
      </c>
      <c r="U188" s="16">
        <v>10</v>
      </c>
    </row>
    <row r="189" spans="1:21" ht="15.75" thickBot="1" x14ac:dyDescent="0.3">
      <c r="A189" s="38" t="s">
        <v>151</v>
      </c>
      <c r="B189" s="70">
        <f t="shared" si="135"/>
        <v>0</v>
      </c>
      <c r="C189" s="75"/>
      <c r="D189" s="71">
        <f t="shared" si="136"/>
        <v>0</v>
      </c>
      <c r="E189" s="71">
        <f>Parametrit!$B$4-2027</f>
        <v>-3</v>
      </c>
      <c r="F189" s="75"/>
      <c r="G189" s="75"/>
      <c r="H189" s="150" t="str">
        <f>IF('Investoinnit ennen 2024'!G189&gt;0,'Investoinnit ennen 2024'!G189,"")</f>
        <v/>
      </c>
      <c r="I189" s="72">
        <f>IF(N189="",(D189*(M189+O189))/1000,(D189*(N189+P189))/1000)</f>
        <v>0</v>
      </c>
      <c r="J189" s="71">
        <f t="shared" si="137"/>
        <v>0</v>
      </c>
      <c r="K189" s="71">
        <f t="shared" si="138"/>
        <v>0</v>
      </c>
      <c r="L189" s="49">
        <f>IF(N189="",(F189*(C189/100)*(M189+O189))/1000,(F189*(C189/100)*(N189+P189)/1000))</f>
        <v>0</v>
      </c>
      <c r="M189" s="73" cm="1">
        <f t="array" ref="M189">ROUND('Investoinnit ennen 2024'!K189*(Parametrit!$B$11/Parametrit!$B$7),_xlfn.IFS('2024'!U189=100,-2,'2024'!U189=10,-1))</f>
        <v>0</v>
      </c>
      <c r="N189" s="73"/>
      <c r="O189" s="71"/>
      <c r="P189" s="71"/>
      <c r="Q189" s="77">
        <v>35</v>
      </c>
      <c r="R189" s="77">
        <v>50</v>
      </c>
      <c r="S189" s="61" t="str">
        <f>IF(AND(B189&gt;0,C189=""),"Ilmoita tuella rahoitettu osuus",IF(C189&gt;100,"Tuella rahoitettu osuus ei voi olla yli 100",IF(AND(B189&gt;0,H189=""),"Pitoaika puuttuu",IF(E189&gt;H189,"Keski-ikä ei voi olla suurempi kuin pitoaika",IF(AND(B189&gt;0,E189=""),"Keski-ikä puuttuu",IF(AND(B189&gt;0,OR(H189&lt;Q189,H189&gt;R189)),"Syötetty pitoaika ei ole pitoaikavälin sisällä","OK"))))))</f>
        <v>OK</v>
      </c>
      <c r="U189" s="16">
        <v>10</v>
      </c>
    </row>
    <row r="190" spans="1:21" ht="15.75" thickBot="1" x14ac:dyDescent="0.3">
      <c r="A190" s="78" t="s">
        <v>152</v>
      </c>
      <c r="B190" s="68"/>
      <c r="C190" s="114"/>
      <c r="D190" s="69"/>
      <c r="E190" s="69"/>
      <c r="F190" s="114"/>
      <c r="G190" s="114"/>
      <c r="H190" s="151"/>
      <c r="M190" s="25"/>
      <c r="N190" s="25"/>
      <c r="O190" s="66"/>
      <c r="P190" s="66"/>
      <c r="Q190" s="25"/>
      <c r="R190" s="25"/>
      <c r="S190" s="16"/>
    </row>
    <row r="191" spans="1:21" ht="15.75" thickBot="1" x14ac:dyDescent="0.3">
      <c r="A191" s="83" t="s">
        <v>153</v>
      </c>
      <c r="B191" s="68"/>
      <c r="C191" s="114"/>
      <c r="D191" s="69"/>
      <c r="E191" s="69"/>
      <c r="F191" s="114"/>
      <c r="G191" s="114"/>
      <c r="H191" s="151"/>
      <c r="M191" s="80"/>
      <c r="N191" s="80"/>
      <c r="O191" s="66"/>
      <c r="P191" s="66"/>
      <c r="Q191" s="80"/>
      <c r="R191" s="80"/>
      <c r="S191" s="16"/>
    </row>
    <row r="192" spans="1:21" ht="15.75" thickBot="1" x14ac:dyDescent="0.3">
      <c r="A192" s="38" t="s">
        <v>154</v>
      </c>
      <c r="B192" s="70">
        <f t="shared" ref="B192:B201" si="139">F192-G192</f>
        <v>0</v>
      </c>
      <c r="C192" s="75"/>
      <c r="D192" s="71">
        <f t="shared" ref="D192:D201" si="140">B192*C192/100</f>
        <v>0</v>
      </c>
      <c r="E192" s="71">
        <f>Parametrit!$B$4-2027</f>
        <v>-3</v>
      </c>
      <c r="F192" s="75"/>
      <c r="G192" s="75"/>
      <c r="H192" s="150" t="str">
        <f>IF('Investoinnit ennen 2024'!G192&gt;0,'Investoinnit ennen 2024'!G192,"")</f>
        <v/>
      </c>
      <c r="I192" s="72">
        <f t="shared" ref="I192:I201" si="141">IF(N192="",(D192*(M192+O192))/1000,(D192*(N192+P192))/1000)</f>
        <v>0</v>
      </c>
      <c r="J192" s="71">
        <f t="shared" ref="J192:J201" si="142">IF(D192=0,0,I192*(1-E192/H192))</f>
        <v>0</v>
      </c>
      <c r="K192" s="71">
        <f t="shared" ref="K192:K201" si="143">IF(I192=0,0,I192/H192)</f>
        <v>0</v>
      </c>
      <c r="L192" s="49">
        <f t="shared" ref="L192:L201" si="144">IF(N192="",(F192*(C192/100)*(M192+O192))/1000,(F192*(C192/100)*(N192+P192)/1000))</f>
        <v>0</v>
      </c>
      <c r="M192" s="73" cm="1">
        <f t="array" ref="M192">ROUND('Investoinnit ennen 2024'!K192*(Parametrit!$B$11/Parametrit!$B$7),_xlfn.IFS('2024'!U192=100,-2,'2024'!U192=10,-1))</f>
        <v>0</v>
      </c>
      <c r="N192" s="73"/>
      <c r="O192" s="71"/>
      <c r="P192" s="71"/>
      <c r="Q192" s="77">
        <v>35</v>
      </c>
      <c r="R192" s="77">
        <v>50</v>
      </c>
      <c r="S192" s="61" t="str">
        <f t="shared" ref="S192:S201" si="145">IF(AND(B192&gt;0,C192=""),"Ilmoita tuella rahoitettu osuus",IF(C192&gt;100,"Tuella rahoitettu osuus ei voi olla yli 100",IF(AND(B192&gt;0,H192=""),"Pitoaika puuttuu",IF(E192&gt;H192,"Keski-ikä ei voi olla suurempi kuin pitoaika",IF(AND(B192&gt;0,E192=""),"Keski-ikä puuttuu",IF(AND(B192&gt;0,OR(H192&lt;Q192,H192&gt;R192)),"Syötetty pitoaika ei ole pitoaikavälin sisällä","OK"))))))</f>
        <v>OK</v>
      </c>
      <c r="U192" s="16">
        <v>100</v>
      </c>
    </row>
    <row r="193" spans="1:21" ht="15.75" thickBot="1" x14ac:dyDescent="0.3">
      <c r="A193" s="38" t="s">
        <v>155</v>
      </c>
      <c r="B193" s="70">
        <f t="shared" si="139"/>
        <v>0</v>
      </c>
      <c r="C193" s="75"/>
      <c r="D193" s="71">
        <f t="shared" si="140"/>
        <v>0</v>
      </c>
      <c r="E193" s="71">
        <f>Parametrit!$B$4-2027</f>
        <v>-3</v>
      </c>
      <c r="F193" s="75"/>
      <c r="G193" s="75"/>
      <c r="H193" s="150" t="str">
        <f>IF('Investoinnit ennen 2024'!G193&gt;0,'Investoinnit ennen 2024'!G193,"")</f>
        <v/>
      </c>
      <c r="I193" s="72">
        <f t="shared" si="141"/>
        <v>0</v>
      </c>
      <c r="J193" s="71">
        <f t="shared" si="142"/>
        <v>0</v>
      </c>
      <c r="K193" s="71">
        <f t="shared" si="143"/>
        <v>0</v>
      </c>
      <c r="L193" s="49">
        <f t="shared" si="144"/>
        <v>0</v>
      </c>
      <c r="M193" s="73" cm="1">
        <f t="array" ref="M193">ROUND('Investoinnit ennen 2024'!K193*(Parametrit!$B$11/Parametrit!$B$7),_xlfn.IFS('2024'!U193=100,-2,'2024'!U193=10,-1))</f>
        <v>0</v>
      </c>
      <c r="N193" s="73"/>
      <c r="O193" s="71"/>
      <c r="P193" s="71"/>
      <c r="Q193" s="77">
        <v>35</v>
      </c>
      <c r="R193" s="77">
        <v>50</v>
      </c>
      <c r="S193" s="61" t="str">
        <f t="shared" si="145"/>
        <v>OK</v>
      </c>
      <c r="U193" s="16">
        <v>100</v>
      </c>
    </row>
    <row r="194" spans="1:21" ht="15.75" thickBot="1" x14ac:dyDescent="0.3">
      <c r="A194" s="38" t="s">
        <v>156</v>
      </c>
      <c r="B194" s="70">
        <f t="shared" si="139"/>
        <v>0</v>
      </c>
      <c r="C194" s="75"/>
      <c r="D194" s="71">
        <f t="shared" si="140"/>
        <v>0</v>
      </c>
      <c r="E194" s="71">
        <f>Parametrit!$B$4-2027</f>
        <v>-3</v>
      </c>
      <c r="F194" s="75"/>
      <c r="G194" s="75"/>
      <c r="H194" s="150" t="str">
        <f>IF('Investoinnit ennen 2024'!G194&gt;0,'Investoinnit ennen 2024'!G194,"")</f>
        <v/>
      </c>
      <c r="I194" s="72">
        <f t="shared" si="141"/>
        <v>0</v>
      </c>
      <c r="J194" s="71">
        <f t="shared" si="142"/>
        <v>0</v>
      </c>
      <c r="K194" s="71">
        <f t="shared" si="143"/>
        <v>0</v>
      </c>
      <c r="L194" s="49">
        <f t="shared" si="144"/>
        <v>0</v>
      </c>
      <c r="M194" s="73" cm="1">
        <f t="array" ref="M194">ROUND('Investoinnit ennen 2024'!K194*(Parametrit!$B$11/Parametrit!$B$7),_xlfn.IFS('2024'!U194=100,-2,'2024'!U194=10,-1))</f>
        <v>0</v>
      </c>
      <c r="N194" s="73"/>
      <c r="O194" s="71"/>
      <c r="P194" s="71"/>
      <c r="Q194" s="77">
        <v>35</v>
      </c>
      <c r="R194" s="77">
        <v>50</v>
      </c>
      <c r="S194" s="61" t="str">
        <f t="shared" si="145"/>
        <v>OK</v>
      </c>
      <c r="U194" s="16">
        <v>100</v>
      </c>
    </row>
    <row r="195" spans="1:21" ht="15.75" thickBot="1" x14ac:dyDescent="0.3">
      <c r="A195" s="38" t="s">
        <v>157</v>
      </c>
      <c r="B195" s="70">
        <f t="shared" si="139"/>
        <v>0</v>
      </c>
      <c r="C195" s="75"/>
      <c r="D195" s="71">
        <f t="shared" si="140"/>
        <v>0</v>
      </c>
      <c r="E195" s="71">
        <f>Parametrit!$B$4-2027</f>
        <v>-3</v>
      </c>
      <c r="F195" s="75"/>
      <c r="G195" s="75"/>
      <c r="H195" s="150" t="str">
        <f>IF('Investoinnit ennen 2024'!G195&gt;0,'Investoinnit ennen 2024'!G195,"")</f>
        <v/>
      </c>
      <c r="I195" s="72">
        <f t="shared" si="141"/>
        <v>0</v>
      </c>
      <c r="J195" s="71">
        <f t="shared" si="142"/>
        <v>0</v>
      </c>
      <c r="K195" s="71">
        <f t="shared" si="143"/>
        <v>0</v>
      </c>
      <c r="L195" s="49">
        <f t="shared" si="144"/>
        <v>0</v>
      </c>
      <c r="M195" s="73" cm="1">
        <f t="array" ref="M195">ROUND('Investoinnit ennen 2024'!K195*(Parametrit!$B$11/Parametrit!$B$7),_xlfn.IFS('2024'!U195=100,-2,'2024'!U195=10,-1))</f>
        <v>0</v>
      </c>
      <c r="N195" s="73"/>
      <c r="O195" s="71"/>
      <c r="P195" s="71"/>
      <c r="Q195" s="77">
        <v>35</v>
      </c>
      <c r="R195" s="77">
        <v>50</v>
      </c>
      <c r="S195" s="61" t="str">
        <f t="shared" si="145"/>
        <v>OK</v>
      </c>
      <c r="U195" s="16">
        <v>100</v>
      </c>
    </row>
    <row r="196" spans="1:21" ht="15.75" thickBot="1" x14ac:dyDescent="0.3">
      <c r="A196" s="38" t="s">
        <v>158</v>
      </c>
      <c r="B196" s="70">
        <f t="shared" si="139"/>
        <v>0</v>
      </c>
      <c r="C196" s="75"/>
      <c r="D196" s="71">
        <f t="shared" si="140"/>
        <v>0</v>
      </c>
      <c r="E196" s="71">
        <f>Parametrit!$B$4-2027</f>
        <v>-3</v>
      </c>
      <c r="F196" s="75"/>
      <c r="G196" s="75"/>
      <c r="H196" s="150" t="str">
        <f>IF('Investoinnit ennen 2024'!G196&gt;0,'Investoinnit ennen 2024'!G196,"")</f>
        <v/>
      </c>
      <c r="I196" s="72">
        <f t="shared" si="141"/>
        <v>0</v>
      </c>
      <c r="J196" s="71">
        <f t="shared" si="142"/>
        <v>0</v>
      </c>
      <c r="K196" s="71">
        <f t="shared" si="143"/>
        <v>0</v>
      </c>
      <c r="L196" s="49">
        <f t="shared" si="144"/>
        <v>0</v>
      </c>
      <c r="M196" s="73" cm="1">
        <f t="array" ref="M196">ROUND('Investoinnit ennen 2024'!K196*(Parametrit!$B$11/Parametrit!$B$7),_xlfn.IFS('2024'!U196=100,-2,'2024'!U196=10,-1))</f>
        <v>0</v>
      </c>
      <c r="N196" s="73"/>
      <c r="O196" s="71"/>
      <c r="P196" s="71"/>
      <c r="Q196" s="77">
        <v>35</v>
      </c>
      <c r="R196" s="77">
        <v>50</v>
      </c>
      <c r="S196" s="61" t="str">
        <f t="shared" si="145"/>
        <v>OK</v>
      </c>
      <c r="U196" s="16">
        <v>100</v>
      </c>
    </row>
    <row r="197" spans="1:21" ht="15.75" thickBot="1" x14ac:dyDescent="0.3">
      <c r="A197" s="38" t="s">
        <v>159</v>
      </c>
      <c r="B197" s="70">
        <f t="shared" si="139"/>
        <v>0</v>
      </c>
      <c r="C197" s="75"/>
      <c r="D197" s="71">
        <f t="shared" si="140"/>
        <v>0</v>
      </c>
      <c r="E197" s="71">
        <f>Parametrit!$B$4-2027</f>
        <v>-3</v>
      </c>
      <c r="F197" s="75"/>
      <c r="G197" s="75"/>
      <c r="H197" s="150" t="str">
        <f>IF('Investoinnit ennen 2024'!G197&gt;0,'Investoinnit ennen 2024'!G197,"")</f>
        <v/>
      </c>
      <c r="I197" s="72">
        <f t="shared" si="141"/>
        <v>0</v>
      </c>
      <c r="J197" s="71">
        <f t="shared" si="142"/>
        <v>0</v>
      </c>
      <c r="K197" s="71">
        <f t="shared" si="143"/>
        <v>0</v>
      </c>
      <c r="L197" s="49">
        <f t="shared" si="144"/>
        <v>0</v>
      </c>
      <c r="M197" s="73" cm="1">
        <f t="array" ref="M197">ROUND('Investoinnit ennen 2024'!K197*(Parametrit!$B$11/Parametrit!$B$7),_xlfn.IFS('2024'!U197=100,-2,'2024'!U197=10,-1))</f>
        <v>0</v>
      </c>
      <c r="N197" s="73"/>
      <c r="O197" s="71"/>
      <c r="P197" s="71"/>
      <c r="Q197" s="77">
        <v>35</v>
      </c>
      <c r="R197" s="77">
        <v>50</v>
      </c>
      <c r="S197" s="61" t="str">
        <f t="shared" si="145"/>
        <v>OK</v>
      </c>
      <c r="U197" s="16">
        <v>100</v>
      </c>
    </row>
    <row r="198" spans="1:21" ht="15.75" thickBot="1" x14ac:dyDescent="0.3">
      <c r="A198" s="38" t="s">
        <v>160</v>
      </c>
      <c r="B198" s="70">
        <f t="shared" si="139"/>
        <v>0</v>
      </c>
      <c r="C198" s="75"/>
      <c r="D198" s="71">
        <f t="shared" si="140"/>
        <v>0</v>
      </c>
      <c r="E198" s="71">
        <f>Parametrit!$B$4-2027</f>
        <v>-3</v>
      </c>
      <c r="F198" s="75"/>
      <c r="G198" s="75"/>
      <c r="H198" s="150" t="str">
        <f>IF('Investoinnit ennen 2024'!G198&gt;0,'Investoinnit ennen 2024'!G198,"")</f>
        <v/>
      </c>
      <c r="I198" s="72">
        <f t="shared" si="141"/>
        <v>0</v>
      </c>
      <c r="J198" s="71">
        <f t="shared" si="142"/>
        <v>0</v>
      </c>
      <c r="K198" s="71">
        <f t="shared" si="143"/>
        <v>0</v>
      </c>
      <c r="L198" s="49">
        <f t="shared" si="144"/>
        <v>0</v>
      </c>
      <c r="M198" s="73" cm="1">
        <f t="array" ref="M198">ROUND('Investoinnit ennen 2024'!K198*(Parametrit!$B$11/Parametrit!$B$7),_xlfn.IFS('2024'!U198=100,-2,'2024'!U198=10,-1))</f>
        <v>0</v>
      </c>
      <c r="N198" s="73"/>
      <c r="O198" s="71"/>
      <c r="P198" s="71"/>
      <c r="Q198" s="77">
        <v>35</v>
      </c>
      <c r="R198" s="77">
        <v>50</v>
      </c>
      <c r="S198" s="61" t="str">
        <f t="shared" si="145"/>
        <v>OK</v>
      </c>
      <c r="U198" s="16">
        <v>100</v>
      </c>
    </row>
    <row r="199" spans="1:21" ht="15.75" thickBot="1" x14ac:dyDescent="0.3">
      <c r="A199" s="38" t="s">
        <v>161</v>
      </c>
      <c r="B199" s="70">
        <f t="shared" si="139"/>
        <v>0</v>
      </c>
      <c r="C199" s="75"/>
      <c r="D199" s="71">
        <f t="shared" si="140"/>
        <v>0</v>
      </c>
      <c r="E199" s="71">
        <f>Parametrit!$B$4-2027</f>
        <v>-3</v>
      </c>
      <c r="F199" s="75"/>
      <c r="G199" s="75"/>
      <c r="H199" s="150" t="str">
        <f>IF('Investoinnit ennen 2024'!G199&gt;0,'Investoinnit ennen 2024'!G199,"")</f>
        <v/>
      </c>
      <c r="I199" s="72">
        <f t="shared" si="141"/>
        <v>0</v>
      </c>
      <c r="J199" s="71">
        <f t="shared" si="142"/>
        <v>0</v>
      </c>
      <c r="K199" s="71">
        <f t="shared" si="143"/>
        <v>0</v>
      </c>
      <c r="L199" s="49">
        <f t="shared" si="144"/>
        <v>0</v>
      </c>
      <c r="M199" s="73" cm="1">
        <f t="array" ref="M199">ROUND('Investoinnit ennen 2024'!K199*(Parametrit!$B$11/Parametrit!$B$7),_xlfn.IFS('2024'!U199=100,-2,'2024'!U199=10,-1))</f>
        <v>0</v>
      </c>
      <c r="N199" s="73"/>
      <c r="O199" s="71"/>
      <c r="P199" s="71"/>
      <c r="Q199" s="77">
        <v>35</v>
      </c>
      <c r="R199" s="77">
        <v>50</v>
      </c>
      <c r="S199" s="61" t="str">
        <f t="shared" si="145"/>
        <v>OK</v>
      </c>
      <c r="U199" s="16">
        <v>100</v>
      </c>
    </row>
    <row r="200" spans="1:21" ht="15.75" thickBot="1" x14ac:dyDescent="0.3">
      <c r="A200" s="38" t="s">
        <v>162</v>
      </c>
      <c r="B200" s="70">
        <f t="shared" si="139"/>
        <v>0</v>
      </c>
      <c r="C200" s="75"/>
      <c r="D200" s="71">
        <f t="shared" si="140"/>
        <v>0</v>
      </c>
      <c r="E200" s="71">
        <f>Parametrit!$B$4-2027</f>
        <v>-3</v>
      </c>
      <c r="F200" s="75"/>
      <c r="G200" s="75"/>
      <c r="H200" s="150" t="str">
        <f>IF('Investoinnit ennen 2024'!G200&gt;0,'Investoinnit ennen 2024'!G200,"")</f>
        <v/>
      </c>
      <c r="I200" s="72">
        <f t="shared" si="141"/>
        <v>0</v>
      </c>
      <c r="J200" s="71">
        <f t="shared" si="142"/>
        <v>0</v>
      </c>
      <c r="K200" s="71">
        <f t="shared" si="143"/>
        <v>0</v>
      </c>
      <c r="L200" s="49">
        <f t="shared" si="144"/>
        <v>0</v>
      </c>
      <c r="M200" s="73" cm="1">
        <f t="array" ref="M200">ROUND('Investoinnit ennen 2024'!K200*(Parametrit!$B$11/Parametrit!$B$7),_xlfn.IFS('2024'!U200=100,-2,'2024'!U200=10,-1))</f>
        <v>0</v>
      </c>
      <c r="N200" s="73"/>
      <c r="O200" s="71"/>
      <c r="P200" s="71"/>
      <c r="Q200" s="77">
        <v>35</v>
      </c>
      <c r="R200" s="77">
        <v>50</v>
      </c>
      <c r="S200" s="61" t="str">
        <f t="shared" si="145"/>
        <v>OK</v>
      </c>
      <c r="U200" s="16">
        <v>100</v>
      </c>
    </row>
    <row r="201" spans="1:21" ht="15.75" thickBot="1" x14ac:dyDescent="0.3">
      <c r="A201" s="38" t="s">
        <v>163</v>
      </c>
      <c r="B201" s="70">
        <f t="shared" si="139"/>
        <v>0</v>
      </c>
      <c r="C201" s="75"/>
      <c r="D201" s="71">
        <f t="shared" si="140"/>
        <v>0</v>
      </c>
      <c r="E201" s="71">
        <f>Parametrit!$B$4-2027</f>
        <v>-3</v>
      </c>
      <c r="F201" s="75"/>
      <c r="G201" s="75"/>
      <c r="H201" s="150" t="str">
        <f>IF('Investoinnit ennen 2024'!G201&gt;0,'Investoinnit ennen 2024'!G201,"")</f>
        <v/>
      </c>
      <c r="I201" s="72">
        <f t="shared" si="141"/>
        <v>0</v>
      </c>
      <c r="J201" s="71">
        <f t="shared" si="142"/>
        <v>0</v>
      </c>
      <c r="K201" s="71">
        <f t="shared" si="143"/>
        <v>0</v>
      </c>
      <c r="L201" s="49">
        <f t="shared" si="144"/>
        <v>0</v>
      </c>
      <c r="M201" s="73" cm="1">
        <f t="array" ref="M201">ROUND('Investoinnit ennen 2024'!K201*(Parametrit!$B$11/Parametrit!$B$7),_xlfn.IFS('2024'!U201=100,-2,'2024'!U201=10,-1))</f>
        <v>0</v>
      </c>
      <c r="N201" s="73"/>
      <c r="O201" s="71"/>
      <c r="P201" s="71"/>
      <c r="Q201" s="77">
        <v>35</v>
      </c>
      <c r="R201" s="77">
        <v>50</v>
      </c>
      <c r="S201" s="61" t="str">
        <f t="shared" si="145"/>
        <v>OK</v>
      </c>
      <c r="U201" s="16">
        <v>100</v>
      </c>
    </row>
    <row r="202" spans="1:21" ht="15.75" thickBot="1" x14ac:dyDescent="0.3">
      <c r="A202" s="14" t="s">
        <v>164</v>
      </c>
      <c r="B202" s="68"/>
      <c r="C202" s="114"/>
      <c r="D202" s="69"/>
      <c r="E202" s="69"/>
      <c r="F202" s="114"/>
      <c r="G202" s="114"/>
      <c r="H202" s="151"/>
      <c r="M202" s="80"/>
      <c r="N202" s="80"/>
      <c r="O202" s="66"/>
      <c r="P202" s="66"/>
      <c r="Q202" s="80"/>
      <c r="R202" s="80"/>
      <c r="S202" s="16"/>
    </row>
    <row r="203" spans="1:21" ht="15.75" thickBot="1" x14ac:dyDescent="0.3">
      <c r="A203" s="38" t="s">
        <v>165</v>
      </c>
      <c r="B203" s="70">
        <f t="shared" ref="B203:B212" si="146">F203-G203</f>
        <v>0</v>
      </c>
      <c r="C203" s="75"/>
      <c r="D203" s="71">
        <f t="shared" ref="D203:D212" si="147">B203*C203/100</f>
        <v>0</v>
      </c>
      <c r="E203" s="71">
        <f>Parametrit!$B$4-2027</f>
        <v>-3</v>
      </c>
      <c r="F203" s="75"/>
      <c r="G203" s="75"/>
      <c r="H203" s="150" t="str">
        <f>IF('Investoinnit ennen 2024'!G203&gt;0,'Investoinnit ennen 2024'!G203,"")</f>
        <v/>
      </c>
      <c r="I203" s="72">
        <f t="shared" ref="I203:I212" si="148">IF(N203="",(D203*(M203+O203))/1000,(D203*(N203+P203))/1000)</f>
        <v>0</v>
      </c>
      <c r="J203" s="71">
        <f t="shared" ref="J203:J212" si="149">IF(D203=0,0,I203*(1-E203/H203))</f>
        <v>0</v>
      </c>
      <c r="K203" s="71">
        <f t="shared" ref="K203:K212" si="150">IF(I203=0,0,I203/H203)</f>
        <v>0</v>
      </c>
      <c r="L203" s="49">
        <f t="shared" ref="L203:L212" si="151">IF(N203="",(F203*(C203/100)*(M203+O203))/1000,(F203*(C203/100)*(N203+P203)/1000))</f>
        <v>0</v>
      </c>
      <c r="M203" s="73" cm="1">
        <f t="array" ref="M203">ROUND('Investoinnit ennen 2024'!K203*(Parametrit!$B$11/Parametrit!$B$7),_xlfn.IFS('2024'!U203=100,-2,'2024'!U203=10,-1))</f>
        <v>0</v>
      </c>
      <c r="N203" s="73"/>
      <c r="O203" s="71"/>
      <c r="P203" s="71"/>
      <c r="Q203" s="77">
        <v>35</v>
      </c>
      <c r="R203" s="77">
        <v>50</v>
      </c>
      <c r="S203" s="61" t="str">
        <f t="shared" ref="S203:S212" si="152">IF(AND(B203&gt;0,C203=""),"Ilmoita tuella rahoitettu osuus",IF(C203&gt;100,"Tuella rahoitettu osuus ei voi olla yli 100",IF(AND(B203&gt;0,H203=""),"Pitoaika puuttuu",IF(E203&gt;H203,"Keski-ikä ei voi olla suurempi kuin pitoaika",IF(AND(B203&gt;0,E203=""),"Keski-ikä puuttuu",IF(AND(B203&gt;0,OR(H203&lt;Q203,H203&gt;R203)),"Syötetty pitoaika ei ole pitoaikavälin sisällä","OK"))))))</f>
        <v>OK</v>
      </c>
      <c r="U203" s="16">
        <v>100</v>
      </c>
    </row>
    <row r="204" spans="1:21" ht="15.75" thickBot="1" x14ac:dyDescent="0.3">
      <c r="A204" s="38" t="s">
        <v>156</v>
      </c>
      <c r="B204" s="70">
        <f t="shared" si="146"/>
        <v>0</v>
      </c>
      <c r="C204" s="75"/>
      <c r="D204" s="71">
        <f t="shared" si="147"/>
        <v>0</v>
      </c>
      <c r="E204" s="71">
        <f>Parametrit!$B$4-2027</f>
        <v>-3</v>
      </c>
      <c r="F204" s="75"/>
      <c r="G204" s="75"/>
      <c r="H204" s="150" t="str">
        <f>IF('Investoinnit ennen 2024'!G204&gt;0,'Investoinnit ennen 2024'!G204,"")</f>
        <v/>
      </c>
      <c r="I204" s="72">
        <f t="shared" si="148"/>
        <v>0</v>
      </c>
      <c r="J204" s="71">
        <f t="shared" si="149"/>
        <v>0</v>
      </c>
      <c r="K204" s="71">
        <f t="shared" si="150"/>
        <v>0</v>
      </c>
      <c r="L204" s="49">
        <f t="shared" si="151"/>
        <v>0</v>
      </c>
      <c r="M204" s="73" cm="1">
        <f t="array" ref="M204">ROUND('Investoinnit ennen 2024'!K204*(Parametrit!$B$11/Parametrit!$B$7),_xlfn.IFS('2024'!U204=100,-2,'2024'!U204=10,-1))</f>
        <v>0</v>
      </c>
      <c r="N204" s="73"/>
      <c r="O204" s="71"/>
      <c r="P204" s="71"/>
      <c r="Q204" s="77">
        <v>35</v>
      </c>
      <c r="R204" s="77">
        <v>50</v>
      </c>
      <c r="S204" s="61" t="str">
        <f t="shared" si="152"/>
        <v>OK</v>
      </c>
      <c r="U204" s="16">
        <v>100</v>
      </c>
    </row>
    <row r="205" spans="1:21" ht="15.75" thickBot="1" x14ac:dyDescent="0.3">
      <c r="A205" s="38" t="s">
        <v>157</v>
      </c>
      <c r="B205" s="70">
        <f t="shared" si="146"/>
        <v>0</v>
      </c>
      <c r="C205" s="75"/>
      <c r="D205" s="71">
        <f t="shared" si="147"/>
        <v>0</v>
      </c>
      <c r="E205" s="71">
        <f>Parametrit!$B$4-2027</f>
        <v>-3</v>
      </c>
      <c r="F205" s="75"/>
      <c r="G205" s="75"/>
      <c r="H205" s="150" t="str">
        <f>IF('Investoinnit ennen 2024'!G205&gt;0,'Investoinnit ennen 2024'!G205,"")</f>
        <v/>
      </c>
      <c r="I205" s="72">
        <f t="shared" si="148"/>
        <v>0</v>
      </c>
      <c r="J205" s="71">
        <f t="shared" si="149"/>
        <v>0</v>
      </c>
      <c r="K205" s="71">
        <f t="shared" si="150"/>
        <v>0</v>
      </c>
      <c r="L205" s="49">
        <f t="shared" si="151"/>
        <v>0</v>
      </c>
      <c r="M205" s="73" cm="1">
        <f t="array" ref="M205">ROUND('Investoinnit ennen 2024'!K205*(Parametrit!$B$11/Parametrit!$B$7),_xlfn.IFS('2024'!U205=100,-2,'2024'!U205=10,-1))</f>
        <v>0</v>
      </c>
      <c r="N205" s="73"/>
      <c r="O205" s="71"/>
      <c r="P205" s="71"/>
      <c r="Q205" s="77">
        <v>35</v>
      </c>
      <c r="R205" s="77">
        <v>50</v>
      </c>
      <c r="S205" s="61" t="str">
        <f t="shared" si="152"/>
        <v>OK</v>
      </c>
      <c r="U205" s="16">
        <v>100</v>
      </c>
    </row>
    <row r="206" spans="1:21" ht="15.75" thickBot="1" x14ac:dyDescent="0.3">
      <c r="A206" s="38" t="s">
        <v>158</v>
      </c>
      <c r="B206" s="70">
        <f t="shared" si="146"/>
        <v>0</v>
      </c>
      <c r="C206" s="75"/>
      <c r="D206" s="71">
        <f t="shared" si="147"/>
        <v>0</v>
      </c>
      <c r="E206" s="71">
        <f>Parametrit!$B$4-2027</f>
        <v>-3</v>
      </c>
      <c r="F206" s="75"/>
      <c r="G206" s="75"/>
      <c r="H206" s="150" t="str">
        <f>IF('Investoinnit ennen 2024'!G206&gt;0,'Investoinnit ennen 2024'!G206,"")</f>
        <v/>
      </c>
      <c r="I206" s="72">
        <f t="shared" si="148"/>
        <v>0</v>
      </c>
      <c r="J206" s="71">
        <f t="shared" si="149"/>
        <v>0</v>
      </c>
      <c r="K206" s="71">
        <f t="shared" si="150"/>
        <v>0</v>
      </c>
      <c r="L206" s="49">
        <f t="shared" si="151"/>
        <v>0</v>
      </c>
      <c r="M206" s="73" cm="1">
        <f t="array" ref="M206">ROUND('Investoinnit ennen 2024'!K206*(Parametrit!$B$11/Parametrit!$B$7),_xlfn.IFS('2024'!U206=100,-2,'2024'!U206=10,-1))</f>
        <v>0</v>
      </c>
      <c r="N206" s="73"/>
      <c r="O206" s="71"/>
      <c r="P206" s="71"/>
      <c r="Q206" s="77">
        <v>35</v>
      </c>
      <c r="R206" s="77">
        <v>50</v>
      </c>
      <c r="S206" s="61" t="str">
        <f t="shared" si="152"/>
        <v>OK</v>
      </c>
      <c r="U206" s="16">
        <v>100</v>
      </c>
    </row>
    <row r="207" spans="1:21" ht="15.75" thickBot="1" x14ac:dyDescent="0.3">
      <c r="A207" s="38" t="s">
        <v>166</v>
      </c>
      <c r="B207" s="70">
        <f t="shared" si="146"/>
        <v>0</v>
      </c>
      <c r="C207" s="75"/>
      <c r="D207" s="71">
        <f t="shared" si="147"/>
        <v>0</v>
      </c>
      <c r="E207" s="71">
        <f>Parametrit!$B$4-2027</f>
        <v>-3</v>
      </c>
      <c r="F207" s="75"/>
      <c r="G207" s="75"/>
      <c r="H207" s="150" t="str">
        <f>IF('Investoinnit ennen 2024'!G207&gt;0,'Investoinnit ennen 2024'!G207,"")</f>
        <v/>
      </c>
      <c r="I207" s="72">
        <f t="shared" si="148"/>
        <v>0</v>
      </c>
      <c r="J207" s="71">
        <f t="shared" si="149"/>
        <v>0</v>
      </c>
      <c r="K207" s="71">
        <f t="shared" si="150"/>
        <v>0</v>
      </c>
      <c r="L207" s="49">
        <f t="shared" si="151"/>
        <v>0</v>
      </c>
      <c r="M207" s="73" cm="1">
        <f t="array" ref="M207">ROUND('Investoinnit ennen 2024'!K207*(Parametrit!$B$11/Parametrit!$B$7),_xlfn.IFS('2024'!U207=100,-2,'2024'!U207=10,-1))</f>
        <v>0</v>
      </c>
      <c r="N207" s="73"/>
      <c r="O207" s="71"/>
      <c r="P207" s="71"/>
      <c r="Q207" s="77">
        <v>35</v>
      </c>
      <c r="R207" s="77">
        <v>50</v>
      </c>
      <c r="S207" s="61" t="str">
        <f t="shared" si="152"/>
        <v>OK</v>
      </c>
      <c r="U207" s="16">
        <v>100</v>
      </c>
    </row>
    <row r="208" spans="1:21" ht="15.75" thickBot="1" x14ac:dyDescent="0.3">
      <c r="A208" s="38" t="s">
        <v>167</v>
      </c>
      <c r="B208" s="70">
        <f t="shared" si="146"/>
        <v>0</v>
      </c>
      <c r="C208" s="75"/>
      <c r="D208" s="71">
        <f t="shared" si="147"/>
        <v>0</v>
      </c>
      <c r="E208" s="71">
        <f>Parametrit!$B$4-2027</f>
        <v>-3</v>
      </c>
      <c r="F208" s="75"/>
      <c r="G208" s="75"/>
      <c r="H208" s="150" t="str">
        <f>IF('Investoinnit ennen 2024'!G208&gt;0,'Investoinnit ennen 2024'!G208,"")</f>
        <v/>
      </c>
      <c r="I208" s="72">
        <f t="shared" si="148"/>
        <v>0</v>
      </c>
      <c r="J208" s="71">
        <f t="shared" si="149"/>
        <v>0</v>
      </c>
      <c r="K208" s="71">
        <f t="shared" si="150"/>
        <v>0</v>
      </c>
      <c r="L208" s="49">
        <f t="shared" si="151"/>
        <v>0</v>
      </c>
      <c r="M208" s="73" cm="1">
        <f t="array" ref="M208">ROUND('Investoinnit ennen 2024'!K208*(Parametrit!$B$11/Parametrit!$B$7),_xlfn.IFS('2024'!U208=100,-2,'2024'!U208=10,-1))</f>
        <v>0</v>
      </c>
      <c r="N208" s="73"/>
      <c r="O208" s="71"/>
      <c r="P208" s="71"/>
      <c r="Q208" s="77">
        <v>35</v>
      </c>
      <c r="R208" s="77">
        <v>50</v>
      </c>
      <c r="S208" s="61" t="str">
        <f t="shared" si="152"/>
        <v>OK</v>
      </c>
      <c r="U208" s="16">
        <v>100</v>
      </c>
    </row>
    <row r="209" spans="1:21" ht="15.75" thickBot="1" x14ac:dyDescent="0.3">
      <c r="A209" s="38" t="s">
        <v>161</v>
      </c>
      <c r="B209" s="70">
        <f t="shared" si="146"/>
        <v>0</v>
      </c>
      <c r="C209" s="75"/>
      <c r="D209" s="71">
        <f t="shared" si="147"/>
        <v>0</v>
      </c>
      <c r="E209" s="71">
        <f>Parametrit!$B$4-2027</f>
        <v>-3</v>
      </c>
      <c r="F209" s="75"/>
      <c r="G209" s="75"/>
      <c r="H209" s="150" t="str">
        <f>IF('Investoinnit ennen 2024'!G209&gt;0,'Investoinnit ennen 2024'!G209,"")</f>
        <v/>
      </c>
      <c r="I209" s="72">
        <f t="shared" si="148"/>
        <v>0</v>
      </c>
      <c r="J209" s="71">
        <f t="shared" si="149"/>
        <v>0</v>
      </c>
      <c r="K209" s="71">
        <f t="shared" si="150"/>
        <v>0</v>
      </c>
      <c r="L209" s="49">
        <f t="shared" si="151"/>
        <v>0</v>
      </c>
      <c r="M209" s="73" cm="1">
        <f t="array" ref="M209">ROUND('Investoinnit ennen 2024'!K209*(Parametrit!$B$11/Parametrit!$B$7),_xlfn.IFS('2024'!U209=100,-2,'2024'!U209=10,-1))</f>
        <v>0</v>
      </c>
      <c r="N209" s="73"/>
      <c r="O209" s="71"/>
      <c r="P209" s="71"/>
      <c r="Q209" s="77">
        <v>35</v>
      </c>
      <c r="R209" s="77">
        <v>50</v>
      </c>
      <c r="S209" s="61" t="str">
        <f t="shared" si="152"/>
        <v>OK</v>
      </c>
      <c r="U209" s="16">
        <v>100</v>
      </c>
    </row>
    <row r="210" spans="1:21" ht="15.75" thickBot="1" x14ac:dyDescent="0.3">
      <c r="A210" s="38" t="s">
        <v>162</v>
      </c>
      <c r="B210" s="70">
        <f t="shared" si="146"/>
        <v>0</v>
      </c>
      <c r="C210" s="75"/>
      <c r="D210" s="71">
        <f t="shared" si="147"/>
        <v>0</v>
      </c>
      <c r="E210" s="71">
        <f>Parametrit!$B$4-2027</f>
        <v>-3</v>
      </c>
      <c r="F210" s="75"/>
      <c r="G210" s="75"/>
      <c r="H210" s="150" t="str">
        <f>IF('Investoinnit ennen 2024'!G210&gt;0,'Investoinnit ennen 2024'!G210,"")</f>
        <v/>
      </c>
      <c r="I210" s="72">
        <f t="shared" si="148"/>
        <v>0</v>
      </c>
      <c r="J210" s="71">
        <f t="shared" si="149"/>
        <v>0</v>
      </c>
      <c r="K210" s="71">
        <f t="shared" si="150"/>
        <v>0</v>
      </c>
      <c r="L210" s="49">
        <f t="shared" si="151"/>
        <v>0</v>
      </c>
      <c r="M210" s="73" cm="1">
        <f t="array" ref="M210">ROUND('Investoinnit ennen 2024'!K210*(Parametrit!$B$11/Parametrit!$B$7),_xlfn.IFS('2024'!U210=100,-2,'2024'!U210=10,-1))</f>
        <v>0</v>
      </c>
      <c r="N210" s="73"/>
      <c r="O210" s="71"/>
      <c r="P210" s="71"/>
      <c r="Q210" s="77">
        <v>35</v>
      </c>
      <c r="R210" s="77">
        <v>50</v>
      </c>
      <c r="S210" s="61" t="str">
        <f t="shared" si="152"/>
        <v>OK</v>
      </c>
      <c r="U210" s="16">
        <v>100</v>
      </c>
    </row>
    <row r="211" spans="1:21" ht="15.75" thickBot="1" x14ac:dyDescent="0.3">
      <c r="A211" s="38" t="s">
        <v>168</v>
      </c>
      <c r="B211" s="70">
        <f t="shared" si="146"/>
        <v>0</v>
      </c>
      <c r="C211" s="75"/>
      <c r="D211" s="71">
        <f t="shared" si="147"/>
        <v>0</v>
      </c>
      <c r="E211" s="71">
        <f>Parametrit!$B$4-2027</f>
        <v>-3</v>
      </c>
      <c r="F211" s="75"/>
      <c r="G211" s="75"/>
      <c r="H211" s="150" t="str">
        <f>IF('Investoinnit ennen 2024'!G211&gt;0,'Investoinnit ennen 2024'!G211,"")</f>
        <v/>
      </c>
      <c r="I211" s="72">
        <f t="shared" si="148"/>
        <v>0</v>
      </c>
      <c r="J211" s="71">
        <f t="shared" si="149"/>
        <v>0</v>
      </c>
      <c r="K211" s="71">
        <f t="shared" si="150"/>
        <v>0</v>
      </c>
      <c r="L211" s="49">
        <f t="shared" si="151"/>
        <v>0</v>
      </c>
      <c r="M211" s="73" cm="1">
        <f t="array" ref="M211">ROUND('Investoinnit ennen 2024'!K211*(Parametrit!$B$11/Parametrit!$B$7),_xlfn.IFS('2024'!U211=100,-2,'2024'!U211=10,-1))</f>
        <v>0</v>
      </c>
      <c r="N211" s="73"/>
      <c r="O211" s="71"/>
      <c r="P211" s="71"/>
      <c r="Q211" s="77">
        <v>35</v>
      </c>
      <c r="R211" s="77">
        <v>50</v>
      </c>
      <c r="S211" s="61" t="str">
        <f t="shared" si="152"/>
        <v>OK</v>
      </c>
      <c r="U211" s="16">
        <v>100</v>
      </c>
    </row>
    <row r="212" spans="1:21" ht="15.75" thickBot="1" x14ac:dyDescent="0.3">
      <c r="A212" s="38" t="s">
        <v>169</v>
      </c>
      <c r="B212" s="70">
        <f t="shared" si="146"/>
        <v>0</v>
      </c>
      <c r="C212" s="75"/>
      <c r="D212" s="71">
        <f t="shared" si="147"/>
        <v>0</v>
      </c>
      <c r="E212" s="71">
        <f>Parametrit!$B$4-2027</f>
        <v>-3</v>
      </c>
      <c r="F212" s="75"/>
      <c r="G212" s="75"/>
      <c r="H212" s="150" t="str">
        <f>IF('Investoinnit ennen 2024'!G212&gt;0,'Investoinnit ennen 2024'!G212,"")</f>
        <v/>
      </c>
      <c r="I212" s="72">
        <f t="shared" si="148"/>
        <v>0</v>
      </c>
      <c r="J212" s="71">
        <f t="shared" si="149"/>
        <v>0</v>
      </c>
      <c r="K212" s="71">
        <f t="shared" si="150"/>
        <v>0</v>
      </c>
      <c r="L212" s="49">
        <f t="shared" si="151"/>
        <v>0</v>
      </c>
      <c r="M212" s="73" cm="1">
        <f t="array" ref="M212">ROUND('Investoinnit ennen 2024'!K212*(Parametrit!$B$11/Parametrit!$B$7),_xlfn.IFS('2024'!U212=100,-2,'2024'!U212=10,-1))</f>
        <v>0</v>
      </c>
      <c r="N212" s="73"/>
      <c r="O212" s="71"/>
      <c r="P212" s="71"/>
      <c r="Q212" s="77">
        <v>35</v>
      </c>
      <c r="R212" s="77">
        <v>50</v>
      </c>
      <c r="S212" s="61" t="str">
        <f t="shared" si="152"/>
        <v>OK</v>
      </c>
      <c r="U212" s="16">
        <v>100</v>
      </c>
    </row>
    <row r="213" spans="1:21" ht="15.75" thickBot="1" x14ac:dyDescent="0.3">
      <c r="A213" s="14" t="s">
        <v>170</v>
      </c>
      <c r="B213" s="68"/>
      <c r="C213" s="114"/>
      <c r="D213" s="69"/>
      <c r="E213" s="69"/>
      <c r="F213" s="114"/>
      <c r="G213" s="114"/>
      <c r="H213" s="151"/>
      <c r="M213" s="80"/>
      <c r="N213" s="80"/>
      <c r="O213" s="66"/>
      <c r="P213" s="66"/>
      <c r="Q213" s="80"/>
      <c r="R213" s="80"/>
      <c r="S213" s="16"/>
    </row>
    <row r="214" spans="1:21" ht="15.75" thickBot="1" x14ac:dyDescent="0.3">
      <c r="A214" s="38" t="s">
        <v>171</v>
      </c>
      <c r="B214" s="70">
        <f t="shared" ref="B214:B215" si="153">F214-G214</f>
        <v>0</v>
      </c>
      <c r="C214" s="75"/>
      <c r="D214" s="71">
        <f t="shared" ref="D214:D215" si="154">B214*C214/100</f>
        <v>0</v>
      </c>
      <c r="E214" s="71">
        <f>Parametrit!$B$4-2027</f>
        <v>-3</v>
      </c>
      <c r="F214" s="75"/>
      <c r="G214" s="75"/>
      <c r="H214" s="150" t="str">
        <f>IF('Investoinnit ennen 2024'!G214&gt;0,'Investoinnit ennen 2024'!G214,"")</f>
        <v/>
      </c>
      <c r="I214" s="72">
        <f>IF(N214="",(D214*(M214+O214))/1000,(D214*(N214+P214))/1000)</f>
        <v>0</v>
      </c>
      <c r="J214" s="71">
        <f t="shared" ref="J214:J215" si="155">IF(D214=0,0,I214*(1-E214/H214))</f>
        <v>0</v>
      </c>
      <c r="K214" s="71">
        <f t="shared" ref="K214:K215" si="156">IF(I214=0,0,I214/H214)</f>
        <v>0</v>
      </c>
      <c r="L214" s="49">
        <f>IF(N214="",(F214*(C214/100)*(M214+O214))/1000,(F214*(C214/100)*(N214+P214)/1000))</f>
        <v>0</v>
      </c>
      <c r="M214" s="73" cm="1">
        <f t="array" ref="M214">ROUND('Investoinnit ennen 2024'!K214*(Parametrit!$B$11/Parametrit!$B$7),_xlfn.IFS('2024'!U214=100,-2,'2024'!U214=10,-1))</f>
        <v>0</v>
      </c>
      <c r="N214" s="73"/>
      <c r="O214" s="71"/>
      <c r="P214" s="71"/>
      <c r="Q214" s="77">
        <v>35</v>
      </c>
      <c r="R214" s="77">
        <v>50</v>
      </c>
      <c r="S214" s="61" t="str">
        <f>IF(AND(B214&gt;0,C214=""),"Ilmoita tuella rahoitettu osuus",IF(C214&gt;100,"Tuella rahoitettu osuus ei voi olla yli 100",IF(AND(B214&gt;0,H214=""),"Pitoaika puuttuu",IF(E214&gt;H214,"Keski-ikä ei voi olla suurempi kuin pitoaika",IF(AND(B214&gt;0,E214=""),"Keski-ikä puuttuu",IF(AND(B214&gt;0,OR(H214&lt;Q214,H214&gt;R214)),"Syötetty pitoaika ei ole pitoaikavälin sisällä","OK"))))))</f>
        <v>OK</v>
      </c>
      <c r="U214" s="16">
        <v>100</v>
      </c>
    </row>
    <row r="215" spans="1:21" ht="15.75" thickBot="1" x14ac:dyDescent="0.3">
      <c r="A215" s="38" t="s">
        <v>172</v>
      </c>
      <c r="B215" s="70">
        <f t="shared" si="153"/>
        <v>0</v>
      </c>
      <c r="C215" s="75"/>
      <c r="D215" s="71">
        <f t="shared" si="154"/>
        <v>0</v>
      </c>
      <c r="E215" s="71">
        <f>Parametrit!$B$4-2027</f>
        <v>-3</v>
      </c>
      <c r="F215" s="75"/>
      <c r="G215" s="75"/>
      <c r="H215" s="150" t="str">
        <f>IF('Investoinnit ennen 2024'!G215&gt;0,'Investoinnit ennen 2024'!G215,"")</f>
        <v/>
      </c>
      <c r="I215" s="72">
        <f>IF(N215="",(D215*(M215+O215))/1000,(D215*(N215+P215))/1000)</f>
        <v>0</v>
      </c>
      <c r="J215" s="71">
        <f t="shared" si="155"/>
        <v>0</v>
      </c>
      <c r="K215" s="71">
        <f t="shared" si="156"/>
        <v>0</v>
      </c>
      <c r="L215" s="49">
        <f>IF(N215="",(F215*(C215/100)*(M215+O215))/1000,(F215*(C215/100)*(N215+P215)/1000))</f>
        <v>0</v>
      </c>
      <c r="M215" s="73" cm="1">
        <f t="array" ref="M215">ROUND('Investoinnit ennen 2024'!K215*(Parametrit!$B$11/Parametrit!$B$7),_xlfn.IFS('2024'!U215=100,-2,'2024'!U215=10,-1))</f>
        <v>0</v>
      </c>
      <c r="N215" s="73"/>
      <c r="O215" s="71"/>
      <c r="P215" s="71"/>
      <c r="Q215" s="77">
        <v>35</v>
      </c>
      <c r="R215" s="77">
        <v>50</v>
      </c>
      <c r="S215" s="61" t="str">
        <f>IF(AND(B215&gt;0,C215=""),"Ilmoita tuella rahoitettu osuus",IF(C215&gt;100,"Tuella rahoitettu osuus ei voi olla yli 100",IF(AND(B215&gt;0,H215=""),"Pitoaika puuttuu",IF(E215&gt;H215,"Keski-ikä ei voi olla suurempi kuin pitoaika",IF(AND(B215&gt;0,E215=""),"Keski-ikä puuttuu",IF(AND(B215&gt;0,OR(H215&lt;Q215,H215&gt;R215)),"Syötetty pitoaika ei ole pitoaikavälin sisällä","OK"))))))</f>
        <v>OK</v>
      </c>
      <c r="U215" s="16">
        <v>100</v>
      </c>
    </row>
    <row r="216" spans="1:21" ht="15.75" thickBot="1" x14ac:dyDescent="0.3">
      <c r="A216" s="14" t="s">
        <v>173</v>
      </c>
      <c r="B216" s="68"/>
      <c r="C216" s="114"/>
      <c r="D216" s="69"/>
      <c r="E216" s="69"/>
      <c r="F216" s="114"/>
      <c r="G216" s="114"/>
      <c r="H216" s="151"/>
      <c r="M216" s="80"/>
      <c r="N216" s="80"/>
      <c r="O216" s="66"/>
      <c r="P216" s="66"/>
      <c r="Q216" s="80"/>
      <c r="R216" s="80"/>
      <c r="S216" s="16"/>
    </row>
    <row r="217" spans="1:21" ht="15.75" thickBot="1" x14ac:dyDescent="0.3">
      <c r="A217" s="38" t="s">
        <v>174</v>
      </c>
      <c r="B217" s="70">
        <f t="shared" ref="B217:B219" si="157">F217-G217</f>
        <v>0</v>
      </c>
      <c r="C217" s="75"/>
      <c r="D217" s="71">
        <f t="shared" ref="D217:D219" si="158">B217*C217/100</f>
        <v>0</v>
      </c>
      <c r="E217" s="71">
        <f>Parametrit!$B$4-2027</f>
        <v>-3</v>
      </c>
      <c r="F217" s="75"/>
      <c r="G217" s="75"/>
      <c r="H217" s="150" t="str">
        <f>IF('Investoinnit ennen 2024'!G217&gt;0,'Investoinnit ennen 2024'!G217,"")</f>
        <v/>
      </c>
      <c r="I217" s="72">
        <f>IF(N217="",(D217*(M217+O217))/1000,(D217*(N217+P217))/1000)</f>
        <v>0</v>
      </c>
      <c r="J217" s="71">
        <f t="shared" ref="J217:J219" si="159">IF(D217=0,0,I217*(1-E217/H217))</f>
        <v>0</v>
      </c>
      <c r="K217" s="71">
        <f t="shared" ref="K217:K219" si="160">IF(I217=0,0,I217/H217)</f>
        <v>0</v>
      </c>
      <c r="L217" s="49">
        <f>IF(N217="",(F217*(C217/100)*(M217+O217))/1000,(F217*(C217/100)*(N217+P217)/1000))</f>
        <v>0</v>
      </c>
      <c r="M217" s="73" cm="1">
        <f t="array" ref="M217">ROUND('Investoinnit ennen 2024'!K217*(Parametrit!$B$11/Parametrit!$B$7),_xlfn.IFS('2024'!U217=100,-2,'2024'!U217=10,-1))</f>
        <v>0</v>
      </c>
      <c r="N217" s="73"/>
      <c r="O217" s="71"/>
      <c r="P217" s="71"/>
      <c r="Q217" s="77">
        <v>35</v>
      </c>
      <c r="R217" s="77">
        <v>50</v>
      </c>
      <c r="S217" s="61" t="str">
        <f>IF(AND(B217&gt;0,C217=""),"Ilmoita tuella rahoitettu osuus",IF(C217&gt;100,"Tuella rahoitettu osuus ei voi olla yli 100",IF(AND(B217&gt;0,H217=""),"Pitoaika puuttuu",IF(E217&gt;H217,"Keski-ikä ei voi olla suurempi kuin pitoaika",IF(AND(B217&gt;0,E217=""),"Keski-ikä puuttuu",IF(AND(B217&gt;0,OR(H217&lt;Q217,H217&gt;R217)),"Syötetty pitoaika ei ole pitoaikavälin sisällä","OK"))))))</f>
        <v>OK</v>
      </c>
      <c r="U217" s="16">
        <v>100</v>
      </c>
    </row>
    <row r="218" spans="1:21" ht="15.75" thickBot="1" x14ac:dyDescent="0.3">
      <c r="A218" s="38" t="s">
        <v>175</v>
      </c>
      <c r="B218" s="70">
        <f t="shared" si="157"/>
        <v>0</v>
      </c>
      <c r="C218" s="75"/>
      <c r="D218" s="71">
        <f t="shared" si="158"/>
        <v>0</v>
      </c>
      <c r="E218" s="71">
        <f>Parametrit!$B$4-2027</f>
        <v>-3</v>
      </c>
      <c r="F218" s="75"/>
      <c r="G218" s="75"/>
      <c r="H218" s="150" t="str">
        <f>IF('Investoinnit ennen 2024'!G218&gt;0,'Investoinnit ennen 2024'!G218,"")</f>
        <v/>
      </c>
      <c r="I218" s="72">
        <f>IF(N218="",(D218*(M218+O218))/1000,(D218*(N218+P218))/1000)</f>
        <v>0</v>
      </c>
      <c r="J218" s="71">
        <f t="shared" si="159"/>
        <v>0</v>
      </c>
      <c r="K218" s="71">
        <f t="shared" si="160"/>
        <v>0</v>
      </c>
      <c r="L218" s="49">
        <f>IF(N218="",(F218*(C218/100)*(M218+O218))/1000,(F218*(C218/100)*(N218+P218)/1000))</f>
        <v>0</v>
      </c>
      <c r="M218" s="73" cm="1">
        <f t="array" ref="M218">ROUND('Investoinnit ennen 2024'!K218*(Parametrit!$B$11/Parametrit!$B$7),_xlfn.IFS('2024'!U218=100,-2,'2024'!U218=10,-1))</f>
        <v>0</v>
      </c>
      <c r="N218" s="73"/>
      <c r="O218" s="71"/>
      <c r="P218" s="71"/>
      <c r="Q218" s="77">
        <v>35</v>
      </c>
      <c r="R218" s="77">
        <v>50</v>
      </c>
      <c r="S218" s="61" t="str">
        <f>IF(AND(B218&gt;0,C218=""),"Ilmoita tuella rahoitettu osuus",IF(C218&gt;100,"Tuella rahoitettu osuus ei voi olla yli 100",IF(AND(B218&gt;0,H218=""),"Pitoaika puuttuu",IF(E218&gt;H218,"Keski-ikä ei voi olla suurempi kuin pitoaika",IF(AND(B218&gt;0,E218=""),"Keski-ikä puuttuu",IF(AND(B218&gt;0,OR(H218&lt;Q218,H218&gt;R218)),"Syötetty pitoaika ei ole pitoaikavälin sisällä","OK"))))))</f>
        <v>OK</v>
      </c>
      <c r="U218" s="16">
        <v>100</v>
      </c>
    </row>
    <row r="219" spans="1:21" ht="15.75" thickBot="1" x14ac:dyDescent="0.3">
      <c r="A219" s="38" t="s">
        <v>176</v>
      </c>
      <c r="B219" s="70">
        <f t="shared" si="157"/>
        <v>0</v>
      </c>
      <c r="C219" s="75"/>
      <c r="D219" s="71">
        <f t="shared" si="158"/>
        <v>0</v>
      </c>
      <c r="E219" s="71">
        <f>Parametrit!$B$4-2027</f>
        <v>-3</v>
      </c>
      <c r="F219" s="75"/>
      <c r="G219" s="75"/>
      <c r="H219" s="150" t="str">
        <f>IF('Investoinnit ennen 2024'!G219&gt;0,'Investoinnit ennen 2024'!G219,"")</f>
        <v/>
      </c>
      <c r="I219" s="72">
        <f>IF(N219="",(D219*(M219+O219))/1000,(D219*(N219+P219))/1000)</f>
        <v>0</v>
      </c>
      <c r="J219" s="71">
        <f t="shared" si="159"/>
        <v>0</v>
      </c>
      <c r="K219" s="71">
        <f t="shared" si="160"/>
        <v>0</v>
      </c>
      <c r="L219" s="49">
        <f>IF(N219="",(F219*(C219/100)*(M219+O219))/1000,(F219*(C219/100)*(N219+P219)/1000))</f>
        <v>0</v>
      </c>
      <c r="M219" s="73" cm="1">
        <f t="array" ref="M219">ROUND('Investoinnit ennen 2024'!K219*(Parametrit!$B$11/Parametrit!$B$7),_xlfn.IFS('2024'!U219=100,-2,'2024'!U219=10,-1))</f>
        <v>0</v>
      </c>
      <c r="N219" s="73"/>
      <c r="O219" s="71"/>
      <c r="P219" s="71"/>
      <c r="Q219" s="77">
        <v>35</v>
      </c>
      <c r="R219" s="77">
        <v>50</v>
      </c>
      <c r="S219" s="61" t="str">
        <f>IF(AND(B219&gt;0,C219=""),"Ilmoita tuella rahoitettu osuus",IF(C219&gt;100,"Tuella rahoitettu osuus ei voi olla yli 100",IF(AND(B219&gt;0,H219=""),"Pitoaika puuttuu",IF(E219&gt;H219,"Keski-ikä ei voi olla suurempi kuin pitoaika",IF(AND(B219&gt;0,E219=""),"Keski-ikä puuttuu",IF(AND(B219&gt;0,OR(H219&lt;Q219,H219&gt;R219)),"Syötetty pitoaika ei ole pitoaikavälin sisällä","OK"))))))</f>
        <v>OK</v>
      </c>
      <c r="U219" s="16">
        <v>100</v>
      </c>
    </row>
    <row r="220" spans="1:21" ht="15.75" thickBot="1" x14ac:dyDescent="0.3">
      <c r="A220" s="14" t="s">
        <v>177</v>
      </c>
      <c r="B220" s="68"/>
      <c r="C220" s="114"/>
      <c r="D220" s="69"/>
      <c r="E220" s="69"/>
      <c r="F220" s="114"/>
      <c r="G220" s="114"/>
      <c r="H220" s="151"/>
      <c r="M220" s="80"/>
      <c r="N220" s="80"/>
      <c r="O220" s="66"/>
      <c r="P220" s="66"/>
      <c r="Q220" s="80"/>
      <c r="R220" s="80"/>
      <c r="S220" s="16"/>
    </row>
    <row r="221" spans="1:21" ht="15.75" thickBot="1" x14ac:dyDescent="0.3">
      <c r="A221" s="38" t="s">
        <v>178</v>
      </c>
      <c r="B221" s="70">
        <f t="shared" ref="B221:B223" si="161">F221-G221</f>
        <v>0</v>
      </c>
      <c r="C221" s="75"/>
      <c r="D221" s="71">
        <f t="shared" ref="D221:D223" si="162">B221*C221/100</f>
        <v>0</v>
      </c>
      <c r="E221" s="71">
        <f>Parametrit!$B$4-2027</f>
        <v>-3</v>
      </c>
      <c r="F221" s="75"/>
      <c r="G221" s="75"/>
      <c r="H221" s="150" t="str">
        <f>IF('Investoinnit ennen 2024'!G221&gt;0,'Investoinnit ennen 2024'!G221,"")</f>
        <v/>
      </c>
      <c r="I221" s="72">
        <f>IF(N221="",(D221*(M221+O221))/1000,(D221*(N221+P221))/1000)</f>
        <v>0</v>
      </c>
      <c r="J221" s="71">
        <f t="shared" ref="J221:J223" si="163">IF(D221=0,0,I221*(1-E221/H221))</f>
        <v>0</v>
      </c>
      <c r="K221" s="71">
        <f t="shared" ref="K221:K223" si="164">IF(I221=0,0,I221/H221)</f>
        <v>0</v>
      </c>
      <c r="L221" s="49">
        <f>IF(N221="",(F221*(C221/100)*(M221+O221))/1000,(F221*(C221/100)*(N221+P221)/1000))</f>
        <v>0</v>
      </c>
      <c r="M221" s="73" cm="1">
        <f t="array" ref="M221">ROUND('Investoinnit ennen 2024'!K221*(Parametrit!$B$11/Parametrit!$B$7),_xlfn.IFS('2024'!U221=100,-2,'2024'!U221=10,-1))</f>
        <v>0</v>
      </c>
      <c r="N221" s="73"/>
      <c r="O221" s="71"/>
      <c r="P221" s="71"/>
      <c r="Q221" s="77">
        <v>35</v>
      </c>
      <c r="R221" s="77">
        <v>50</v>
      </c>
      <c r="S221" s="61" t="str">
        <f>IF(AND(B221&gt;0,C221=""),"Ilmoita tuella rahoitettu osuus",IF(C221&gt;100,"Tuella rahoitettu osuus ei voi olla yli 100",IF(AND(B221&gt;0,H221=""),"Pitoaika puuttuu",IF(E221&gt;H221,"Keski-ikä ei voi olla suurempi kuin pitoaika",IF(AND(B221&gt;0,E221=""),"Keski-ikä puuttuu",IF(AND(B221&gt;0,OR(H221&lt;Q221,H221&gt;R221)),"Syötetty pitoaika ei ole pitoaikavälin sisällä","OK"))))))</f>
        <v>OK</v>
      </c>
      <c r="U221" s="16">
        <v>100</v>
      </c>
    </row>
    <row r="222" spans="1:21" ht="15.75" thickBot="1" x14ac:dyDescent="0.3">
      <c r="A222" s="38" t="s">
        <v>179</v>
      </c>
      <c r="B222" s="70">
        <f t="shared" si="161"/>
        <v>0</v>
      </c>
      <c r="C222" s="75"/>
      <c r="D222" s="71">
        <f t="shared" si="162"/>
        <v>0</v>
      </c>
      <c r="E222" s="71">
        <f>Parametrit!$B$4-2027</f>
        <v>-3</v>
      </c>
      <c r="F222" s="75"/>
      <c r="G222" s="75"/>
      <c r="H222" s="150" t="str">
        <f>IF('Investoinnit ennen 2024'!G222&gt;0,'Investoinnit ennen 2024'!G222,"")</f>
        <v/>
      </c>
      <c r="I222" s="72">
        <f>IF(N222="",(D222*(M222+O222))/1000,(D222*(N222+P222))/1000)</f>
        <v>0</v>
      </c>
      <c r="J222" s="71">
        <f t="shared" si="163"/>
        <v>0</v>
      </c>
      <c r="K222" s="71">
        <f t="shared" si="164"/>
        <v>0</v>
      </c>
      <c r="L222" s="49">
        <f>IF(N222="",(F222*(C222/100)*(M222+O222))/1000,(F222*(C222/100)*(N222+P222)/1000))</f>
        <v>0</v>
      </c>
      <c r="M222" s="73" cm="1">
        <f t="array" ref="M222">ROUND('Investoinnit ennen 2024'!K222*(Parametrit!$B$11/Parametrit!$B$7),_xlfn.IFS('2024'!U222=100,-2,'2024'!U222=10,-1))</f>
        <v>0</v>
      </c>
      <c r="N222" s="73"/>
      <c r="O222" s="71"/>
      <c r="P222" s="71"/>
      <c r="Q222" s="77">
        <v>35</v>
      </c>
      <c r="R222" s="77">
        <v>50</v>
      </c>
      <c r="S222" s="61" t="str">
        <f>IF(AND(B222&gt;0,C222=""),"Ilmoita tuella rahoitettu osuus",IF(C222&gt;100,"Tuella rahoitettu osuus ei voi olla yli 100",IF(AND(B222&gt;0,H222=""),"Pitoaika puuttuu",IF(E222&gt;H222,"Keski-ikä ei voi olla suurempi kuin pitoaika",IF(AND(B222&gt;0,E222=""),"Keski-ikä puuttuu",IF(AND(B222&gt;0,OR(H222&lt;Q222,H222&gt;R222)),"Syötetty pitoaika ei ole pitoaikavälin sisällä","OK"))))))</f>
        <v>OK</v>
      </c>
      <c r="U222" s="16">
        <v>100</v>
      </c>
    </row>
    <row r="223" spans="1:21" ht="15.75" thickBot="1" x14ac:dyDescent="0.3">
      <c r="A223" s="38" t="s">
        <v>180</v>
      </c>
      <c r="B223" s="70">
        <f t="shared" si="161"/>
        <v>0</v>
      </c>
      <c r="C223" s="75"/>
      <c r="D223" s="71">
        <f t="shared" si="162"/>
        <v>0</v>
      </c>
      <c r="E223" s="71">
        <f>Parametrit!$B$4-2027</f>
        <v>-3</v>
      </c>
      <c r="F223" s="75"/>
      <c r="G223" s="75"/>
      <c r="H223" s="150" t="str">
        <f>IF('Investoinnit ennen 2024'!G223&gt;0,'Investoinnit ennen 2024'!G223,"")</f>
        <v/>
      </c>
      <c r="I223" s="72">
        <f>IF(N223="",(D223*(M223+O223))/1000,(D223*(N223+P223))/1000)</f>
        <v>0</v>
      </c>
      <c r="J223" s="71">
        <f t="shared" si="163"/>
        <v>0</v>
      </c>
      <c r="K223" s="71">
        <f t="shared" si="164"/>
        <v>0</v>
      </c>
      <c r="L223" s="49">
        <f>IF(N223="",(F223*(C223/100)*(M223+O223))/1000,(F223*(C223/100)*(N223+P223)/1000))</f>
        <v>0</v>
      </c>
      <c r="M223" s="73" cm="1">
        <f t="array" ref="M223">ROUND('Investoinnit ennen 2024'!K223*(Parametrit!$B$11/Parametrit!$B$7),_xlfn.IFS('2024'!U223=100,-2,'2024'!U223=10,-1))</f>
        <v>0</v>
      </c>
      <c r="N223" s="73"/>
      <c r="O223" s="71"/>
      <c r="P223" s="71"/>
      <c r="Q223" s="77">
        <v>35</v>
      </c>
      <c r="R223" s="77">
        <v>50</v>
      </c>
      <c r="S223" s="61" t="str">
        <f>IF(AND(B223&gt;0,C223=""),"Ilmoita tuella rahoitettu osuus",IF(C223&gt;100,"Tuella rahoitettu osuus ei voi olla yli 100",IF(AND(B223&gt;0,H223=""),"Pitoaika puuttuu",IF(E223&gt;H223,"Keski-ikä ei voi olla suurempi kuin pitoaika",IF(AND(B223&gt;0,E223=""),"Keski-ikä puuttuu",IF(AND(B223&gt;0,OR(H223&lt;Q223,H223&gt;R223)),"Syötetty pitoaika ei ole pitoaikavälin sisällä","OK"))))))</f>
        <v>OK</v>
      </c>
      <c r="U223" s="16">
        <v>100</v>
      </c>
    </row>
    <row r="224" spans="1:21" ht="15.75" thickBot="1" x14ac:dyDescent="0.3">
      <c r="A224" s="12" t="s">
        <v>181</v>
      </c>
      <c r="B224" s="68"/>
      <c r="C224" s="114"/>
      <c r="D224" s="69"/>
      <c r="E224" s="69"/>
      <c r="F224" s="114"/>
      <c r="G224" s="114"/>
      <c r="H224" s="151"/>
      <c r="M224" s="25"/>
      <c r="N224" s="25"/>
      <c r="O224" s="66"/>
      <c r="P224" s="66"/>
      <c r="Q224" s="25"/>
      <c r="R224" s="25"/>
      <c r="S224" s="16"/>
    </row>
    <row r="225" spans="1:21" ht="15.75" thickBot="1" x14ac:dyDescent="0.3">
      <c r="A225" s="38" t="s">
        <v>182</v>
      </c>
      <c r="B225" s="70">
        <f t="shared" ref="B225:B229" si="165">F225-G225</f>
        <v>0</v>
      </c>
      <c r="C225" s="75"/>
      <c r="D225" s="71">
        <f t="shared" ref="D225:D229" si="166">B225*C225/100</f>
        <v>0</v>
      </c>
      <c r="E225" s="71">
        <f>Parametrit!$B$4-2027</f>
        <v>-3</v>
      </c>
      <c r="F225" s="75"/>
      <c r="G225" s="75"/>
      <c r="H225" s="150" t="str">
        <f>IF('Investoinnit ennen 2024'!G225&gt;0,'Investoinnit ennen 2024'!G225,"")</f>
        <v/>
      </c>
      <c r="I225" s="72">
        <f>IF(N225="",(D225*(M225+O225))/1000,(D225*(N225+P225))/1000)</f>
        <v>0</v>
      </c>
      <c r="J225" s="71">
        <f t="shared" ref="J225:J229" si="167">IF(D225=0,0,I225*(1-E225/H225))</f>
        <v>0</v>
      </c>
      <c r="K225" s="71">
        <f t="shared" ref="K225:K229" si="168">IF(I225=0,0,I225/H225)</f>
        <v>0</v>
      </c>
      <c r="L225" s="49">
        <f>IF(N225="",(F225*(C225/100)*(M225+O225))/1000,(F225*(C225/100)*(N225+P225)/1000))</f>
        <v>0</v>
      </c>
      <c r="M225" s="73" cm="1">
        <f t="array" ref="M225">ROUND('Investoinnit ennen 2024'!K225*(Parametrit!$B$11/Parametrit!$B$7),_xlfn.IFS('2024'!U225=100,-2,'2024'!U225=10,-1))</f>
        <v>0</v>
      </c>
      <c r="N225" s="73"/>
      <c r="O225" s="71"/>
      <c r="P225" s="71"/>
      <c r="Q225" s="77">
        <v>35</v>
      </c>
      <c r="R225" s="77">
        <v>50</v>
      </c>
      <c r="S225" s="61" t="str">
        <f>IF(AND(B225&gt;0,C225=""),"Ilmoita tuella rahoitettu osuus",IF(C225&gt;100,"Tuella rahoitettu osuus ei voi olla yli 100",IF(AND(B225&gt;0,H225=""),"Pitoaika puuttuu",IF(E225&gt;H225,"Keski-ikä ei voi olla suurempi kuin pitoaika",IF(AND(B225&gt;0,E225=""),"Keski-ikä puuttuu",IF(AND(B225&gt;0,OR(H225&lt;Q225,H225&gt;R225)),"Syötetty pitoaika ei ole pitoaikavälin sisällä","OK"))))))</f>
        <v>OK</v>
      </c>
      <c r="U225" s="16">
        <v>100</v>
      </c>
    </row>
    <row r="226" spans="1:21" ht="15.75" thickBot="1" x14ac:dyDescent="0.3">
      <c r="A226" s="38" t="s">
        <v>183</v>
      </c>
      <c r="B226" s="70">
        <f t="shared" si="165"/>
        <v>0</v>
      </c>
      <c r="C226" s="75"/>
      <c r="D226" s="71">
        <f t="shared" si="166"/>
        <v>0</v>
      </c>
      <c r="E226" s="71">
        <f>Parametrit!$B$4-2027</f>
        <v>-3</v>
      </c>
      <c r="F226" s="75"/>
      <c r="G226" s="75"/>
      <c r="H226" s="150" t="str">
        <f>IF('Investoinnit ennen 2024'!G226&gt;0,'Investoinnit ennen 2024'!G226,"")</f>
        <v/>
      </c>
      <c r="I226" s="72">
        <f>IF(N226="",(D226*(M226+O226))/1000,(D226*(N226+P226))/1000)</f>
        <v>0</v>
      </c>
      <c r="J226" s="71">
        <f t="shared" si="167"/>
        <v>0</v>
      </c>
      <c r="K226" s="71">
        <f t="shared" si="168"/>
        <v>0</v>
      </c>
      <c r="L226" s="49">
        <f>IF(N226="",(F226*(C226/100)*(M226+O226))/1000,(F226*(C226/100)*(N226+P226)/1000))</f>
        <v>0</v>
      </c>
      <c r="M226" s="73" cm="1">
        <f t="array" ref="M226">ROUND('Investoinnit ennen 2024'!K226*(Parametrit!$B$11/Parametrit!$B$7),_xlfn.IFS('2024'!U226=100,-2,'2024'!U226=10,-1))</f>
        <v>0</v>
      </c>
      <c r="N226" s="73"/>
      <c r="O226" s="71"/>
      <c r="P226" s="71"/>
      <c r="Q226" s="77">
        <v>35</v>
      </c>
      <c r="R226" s="77">
        <v>50</v>
      </c>
      <c r="S226" s="61" t="str">
        <f>IF(AND(B226&gt;0,C226=""),"Ilmoita tuella rahoitettu osuus",IF(C226&gt;100,"Tuella rahoitettu osuus ei voi olla yli 100",IF(AND(B226&gt;0,H226=""),"Pitoaika puuttuu",IF(E226&gt;H226,"Keski-ikä ei voi olla suurempi kuin pitoaika",IF(AND(B226&gt;0,E226=""),"Keski-ikä puuttuu",IF(AND(B226&gt;0,OR(H226&lt;Q226,H226&gt;R226)),"Syötetty pitoaika ei ole pitoaikavälin sisällä","OK"))))))</f>
        <v>OK</v>
      </c>
      <c r="U226" s="16">
        <v>100</v>
      </c>
    </row>
    <row r="227" spans="1:21" ht="15.75" thickBot="1" x14ac:dyDescent="0.3">
      <c r="A227" s="38" t="s">
        <v>184</v>
      </c>
      <c r="B227" s="70">
        <f t="shared" si="165"/>
        <v>0</v>
      </c>
      <c r="C227" s="75"/>
      <c r="D227" s="71">
        <f t="shared" si="166"/>
        <v>0</v>
      </c>
      <c r="E227" s="71">
        <f>Parametrit!$B$4-2027</f>
        <v>-3</v>
      </c>
      <c r="F227" s="75"/>
      <c r="G227" s="75"/>
      <c r="H227" s="150" t="str">
        <f>IF('Investoinnit ennen 2024'!G227&gt;0,'Investoinnit ennen 2024'!G227,"")</f>
        <v/>
      </c>
      <c r="I227" s="72">
        <f>IF(N227="",(D227*(M227+O227))/1000,(D227*(N227+P227))/1000)</f>
        <v>0</v>
      </c>
      <c r="J227" s="71">
        <f t="shared" si="167"/>
        <v>0</v>
      </c>
      <c r="K227" s="71">
        <f t="shared" si="168"/>
        <v>0</v>
      </c>
      <c r="L227" s="49">
        <f>IF(N227="",(F227*(C227/100)*(M227+O227))/1000,(F227*(C227/100)*(N227+P227)/1000))</f>
        <v>0</v>
      </c>
      <c r="M227" s="73" cm="1">
        <f t="array" ref="M227">ROUND('Investoinnit ennen 2024'!K227*(Parametrit!$B$11/Parametrit!$B$7),_xlfn.IFS('2024'!U227=100,-2,'2024'!U227=10,-1))</f>
        <v>0</v>
      </c>
      <c r="N227" s="73"/>
      <c r="O227" s="71"/>
      <c r="P227" s="71"/>
      <c r="Q227" s="77">
        <v>35</v>
      </c>
      <c r="R227" s="77">
        <v>50</v>
      </c>
      <c r="S227" s="61" t="str">
        <f>IF(AND(B227&gt;0,C227=""),"Ilmoita tuella rahoitettu osuus",IF(C227&gt;100,"Tuella rahoitettu osuus ei voi olla yli 100",IF(AND(B227&gt;0,H227=""),"Pitoaika puuttuu",IF(E227&gt;H227,"Keski-ikä ei voi olla suurempi kuin pitoaika",IF(AND(B227&gt;0,E227=""),"Keski-ikä puuttuu",IF(AND(B227&gt;0,OR(H227&lt;Q227,H227&gt;R227)),"Syötetty pitoaika ei ole pitoaikavälin sisällä","OK"))))))</f>
        <v>OK</v>
      </c>
      <c r="U227" s="16">
        <v>100</v>
      </c>
    </row>
    <row r="228" spans="1:21" ht="15.75" thickBot="1" x14ac:dyDescent="0.3">
      <c r="A228" s="38" t="s">
        <v>185</v>
      </c>
      <c r="B228" s="70">
        <f t="shared" si="165"/>
        <v>0</v>
      </c>
      <c r="C228" s="75"/>
      <c r="D228" s="71">
        <f t="shared" si="166"/>
        <v>0</v>
      </c>
      <c r="E228" s="71">
        <f>Parametrit!$B$4-2027</f>
        <v>-3</v>
      </c>
      <c r="F228" s="75"/>
      <c r="G228" s="75"/>
      <c r="H228" s="150" t="str">
        <f>IF('Investoinnit ennen 2024'!G228&gt;0,'Investoinnit ennen 2024'!G228,"")</f>
        <v/>
      </c>
      <c r="I228" s="72">
        <f>IF(N228="",(D228*(M228+O228))/1000,(D228*(N228+P228))/1000)</f>
        <v>0</v>
      </c>
      <c r="J228" s="71">
        <f t="shared" si="167"/>
        <v>0</v>
      </c>
      <c r="K228" s="71">
        <f t="shared" si="168"/>
        <v>0</v>
      </c>
      <c r="L228" s="49">
        <f>IF(N228="",(F228*(C228/100)*(M228+O228))/1000,(F228*(C228/100)*(N228+P228)/1000))</f>
        <v>0</v>
      </c>
      <c r="M228" s="73" cm="1">
        <f t="array" ref="M228">ROUND('Investoinnit ennen 2024'!K228*(Parametrit!$B$11/Parametrit!$B$7),_xlfn.IFS('2024'!U228=100,-2,'2024'!U228=10,-1))</f>
        <v>0</v>
      </c>
      <c r="N228" s="73"/>
      <c r="O228" s="71"/>
      <c r="P228" s="71"/>
      <c r="Q228" s="77">
        <v>35</v>
      </c>
      <c r="R228" s="77">
        <v>50</v>
      </c>
      <c r="S228" s="61" t="str">
        <f>IF(AND(B228&gt;0,C228=""),"Ilmoita tuella rahoitettu osuus",IF(C228&gt;100,"Tuella rahoitettu osuus ei voi olla yli 100",IF(AND(B228&gt;0,H228=""),"Pitoaika puuttuu",IF(E228&gt;H228,"Keski-ikä ei voi olla suurempi kuin pitoaika",IF(AND(B228&gt;0,E228=""),"Keski-ikä puuttuu",IF(AND(B228&gt;0,OR(H228&lt;Q228,H228&gt;R228)),"Syötetty pitoaika ei ole pitoaikavälin sisällä","OK"))))))</f>
        <v>OK</v>
      </c>
      <c r="U228" s="16">
        <v>100</v>
      </c>
    </row>
    <row r="229" spans="1:21" ht="15.75" thickBot="1" x14ac:dyDescent="0.3">
      <c r="A229" s="38" t="s">
        <v>186</v>
      </c>
      <c r="B229" s="70">
        <f t="shared" si="165"/>
        <v>0</v>
      </c>
      <c r="C229" s="75"/>
      <c r="D229" s="71">
        <f t="shared" si="166"/>
        <v>0</v>
      </c>
      <c r="E229" s="71">
        <f>Parametrit!$B$4-2027</f>
        <v>-3</v>
      </c>
      <c r="F229" s="75"/>
      <c r="G229" s="75"/>
      <c r="H229" s="150" t="str">
        <f>IF('Investoinnit ennen 2024'!G229&gt;0,'Investoinnit ennen 2024'!G229,"")</f>
        <v/>
      </c>
      <c r="I229" s="72">
        <f>IF(N229="",(D229*(M229+O229))/1000,(D229*(N229+P229))/1000)</f>
        <v>0</v>
      </c>
      <c r="J229" s="71">
        <f t="shared" si="167"/>
        <v>0</v>
      </c>
      <c r="K229" s="71">
        <f t="shared" si="168"/>
        <v>0</v>
      </c>
      <c r="L229" s="49">
        <f>IF(N229="",(F229*(C229/100)*(M229+O229))/1000,(F229*(C229/100)*(N229+P229)/1000))</f>
        <v>0</v>
      </c>
      <c r="M229" s="73" cm="1">
        <f t="array" ref="M229">ROUND('Investoinnit ennen 2024'!K229*(Parametrit!$B$11/Parametrit!$B$7),_xlfn.IFS('2024'!U229=100,-2,'2024'!U229=10,-1))</f>
        <v>0</v>
      </c>
      <c r="N229" s="73"/>
      <c r="O229" s="71"/>
      <c r="P229" s="71"/>
      <c r="Q229" s="77">
        <v>35</v>
      </c>
      <c r="R229" s="77">
        <v>50</v>
      </c>
      <c r="S229" s="61" t="str">
        <f>IF(AND(B229&gt;0,C229=""),"Ilmoita tuella rahoitettu osuus",IF(C229&gt;100,"Tuella rahoitettu osuus ei voi olla yli 100",IF(AND(B229&gt;0,H229=""),"Pitoaika puuttuu",IF(E229&gt;H229,"Keski-ikä ei voi olla suurempi kuin pitoaika",IF(AND(B229&gt;0,E229=""),"Keski-ikä puuttuu",IF(AND(B229&gt;0,OR(H229&lt;Q229,H229&gt;R229)),"Syötetty pitoaika ei ole pitoaikavälin sisällä","OK"))))))</f>
        <v>OK</v>
      </c>
      <c r="U229" s="16">
        <v>100</v>
      </c>
    </row>
    <row r="230" spans="1:21" ht="15.75" thickBot="1" x14ac:dyDescent="0.3">
      <c r="A230" s="78" t="s">
        <v>187</v>
      </c>
      <c r="B230" s="68"/>
      <c r="C230" s="114"/>
      <c r="D230" s="69"/>
      <c r="E230" s="69"/>
      <c r="F230" s="114"/>
      <c r="G230" s="114"/>
      <c r="H230" s="151"/>
      <c r="M230" s="25"/>
      <c r="N230" s="25"/>
      <c r="O230" s="66"/>
      <c r="P230" s="66"/>
      <c r="Q230" s="25"/>
      <c r="R230" s="25"/>
      <c r="S230" s="16"/>
    </row>
    <row r="231" spans="1:21" ht="15.75" thickBot="1" x14ac:dyDescent="0.3">
      <c r="A231" s="38" t="s">
        <v>188</v>
      </c>
      <c r="B231" s="70">
        <f t="shared" ref="B231:B234" si="169">F231-G231</f>
        <v>0</v>
      </c>
      <c r="C231" s="75"/>
      <c r="D231" s="71">
        <f t="shared" ref="D231:D234" si="170">B231*C231/100</f>
        <v>0</v>
      </c>
      <c r="E231" s="71">
        <f>Parametrit!$B$4-2027</f>
        <v>-3</v>
      </c>
      <c r="F231" s="75"/>
      <c r="G231" s="75"/>
      <c r="H231" s="150" t="str">
        <f>IF('Investoinnit ennen 2024'!G231&gt;0,'Investoinnit ennen 2024'!G231,"")</f>
        <v/>
      </c>
      <c r="I231" s="72">
        <f>IF(N231="",(D231*(M231+O231))/1000,(D231*(N231+P231))/1000)</f>
        <v>0</v>
      </c>
      <c r="J231" s="71">
        <f t="shared" ref="J231:J234" si="171">IF(D231=0,0,I231*(1-E231/H231))</f>
        <v>0</v>
      </c>
      <c r="K231" s="71">
        <f t="shared" ref="K231:K234" si="172">IF(I231=0,0,I231/H231)</f>
        <v>0</v>
      </c>
      <c r="L231" s="49">
        <f>IF(N231="",(F231*(C231/100)*(M231+O231))/1000,(F231*(C231/100)*(N231+P231)/1000))</f>
        <v>0</v>
      </c>
      <c r="M231" s="73" cm="1">
        <f t="array" ref="M231">ROUND('Investoinnit ennen 2024'!K231*(Parametrit!$B$11/Parametrit!$B$7),_xlfn.IFS('2024'!U231=100,-2,'2024'!U231=10,-1))</f>
        <v>0</v>
      </c>
      <c r="N231" s="73"/>
      <c r="O231" s="71"/>
      <c r="P231" s="71"/>
      <c r="Q231" s="77">
        <v>30</v>
      </c>
      <c r="R231" s="77">
        <v>40</v>
      </c>
      <c r="S231" s="61" t="str">
        <f>IF(AND(B231&gt;0,C231=""),"Ilmoita tuella rahoitettu osuus",IF(C231&gt;100,"Tuella rahoitettu osuus ei voi olla yli 100",IF(AND(B231&gt;0,H231=""),"Pitoaika puuttuu",IF(E231&gt;H231,"Keski-ikä ei voi olla suurempi kuin pitoaika",IF(AND(B231&gt;0,E231=""),"Keski-ikä puuttuu",IF(AND(B231&gt;0,OR(H231&lt;Q231,H231&gt;R231)),"Syötetty pitoaika ei ole pitoaikavälin sisällä","OK"))))))</f>
        <v>OK</v>
      </c>
      <c r="U231" s="16">
        <v>10</v>
      </c>
    </row>
    <row r="232" spans="1:21" ht="15.75" thickBot="1" x14ac:dyDescent="0.3">
      <c r="A232" s="38" t="s">
        <v>189</v>
      </c>
      <c r="B232" s="70">
        <f t="shared" si="169"/>
        <v>0</v>
      </c>
      <c r="C232" s="75"/>
      <c r="D232" s="71">
        <f t="shared" si="170"/>
        <v>0</v>
      </c>
      <c r="E232" s="71">
        <f>Parametrit!$B$4-2027</f>
        <v>-3</v>
      </c>
      <c r="F232" s="75"/>
      <c r="G232" s="75"/>
      <c r="H232" s="150" t="str">
        <f>IF('Investoinnit ennen 2024'!G232&gt;0,'Investoinnit ennen 2024'!G232,"")</f>
        <v/>
      </c>
      <c r="I232" s="72">
        <f>IF(N232="",(D232*(M232+O232))/1000,(D232*(N232+P232))/1000)</f>
        <v>0</v>
      </c>
      <c r="J232" s="71">
        <f t="shared" si="171"/>
        <v>0</v>
      </c>
      <c r="K232" s="71">
        <f t="shared" si="172"/>
        <v>0</v>
      </c>
      <c r="L232" s="49">
        <f>IF(N232="",(F232*(C232/100)*(M232+O232))/1000,(F232*(C232/100)*(N232+P232)/1000))</f>
        <v>0</v>
      </c>
      <c r="M232" s="73" cm="1">
        <f t="array" ref="M232">ROUND('Investoinnit ennen 2024'!K232*(Parametrit!$B$11/Parametrit!$B$7),_xlfn.IFS('2024'!U232=100,-2,'2024'!U232=10,-1))</f>
        <v>0</v>
      </c>
      <c r="N232" s="73"/>
      <c r="O232" s="71"/>
      <c r="P232" s="71"/>
      <c r="Q232" s="77">
        <v>20</v>
      </c>
      <c r="R232" s="77">
        <v>35</v>
      </c>
      <c r="S232" s="61" t="str">
        <f>IF(AND(B232&gt;0,C232=""),"Ilmoita tuella rahoitettu osuus",IF(C232&gt;100,"Tuella rahoitettu osuus ei voi olla yli 100",IF(AND(B232&gt;0,H232=""),"Pitoaika puuttuu",IF(E232&gt;H232,"Keski-ikä ei voi olla suurempi kuin pitoaika",IF(AND(B232&gt;0,E232=""),"Keski-ikä puuttuu",IF(AND(B232&gt;0,OR(H232&lt;Q232,H232&gt;R232)),"Syötetty pitoaika ei ole pitoaikavälin sisällä","OK"))))))</f>
        <v>OK</v>
      </c>
      <c r="U232" s="16">
        <v>10</v>
      </c>
    </row>
    <row r="233" spans="1:21" ht="15.75" thickBot="1" x14ac:dyDescent="0.3">
      <c r="A233" s="38" t="s">
        <v>190</v>
      </c>
      <c r="B233" s="70">
        <f t="shared" si="169"/>
        <v>0</v>
      </c>
      <c r="C233" s="75"/>
      <c r="D233" s="71">
        <f t="shared" si="170"/>
        <v>0</v>
      </c>
      <c r="E233" s="71">
        <f>Parametrit!$B$4-2027</f>
        <v>-3</v>
      </c>
      <c r="F233" s="75"/>
      <c r="G233" s="75"/>
      <c r="H233" s="150" t="str">
        <f>IF('Investoinnit ennen 2024'!G233&gt;0,'Investoinnit ennen 2024'!G233,"")</f>
        <v/>
      </c>
      <c r="I233" s="72">
        <f>IF(N233="",(D233*(M233+O233))/1000,(D233*(N233+P233))/1000)</f>
        <v>0</v>
      </c>
      <c r="J233" s="71">
        <f t="shared" si="171"/>
        <v>0</v>
      </c>
      <c r="K233" s="71">
        <f t="shared" si="172"/>
        <v>0</v>
      </c>
      <c r="L233" s="49">
        <f>IF(N233="",(F233*(C233/100)*(M233+O233))/1000,(F233*(C233/100)*(N233+P233)/1000))</f>
        <v>0</v>
      </c>
      <c r="M233" s="73" cm="1">
        <f t="array" ref="M233">ROUND('Investoinnit ennen 2024'!K233*(Parametrit!$B$11/Parametrit!$B$7),_xlfn.IFS('2024'!U233=100,-2,'2024'!U233=10,-1))</f>
        <v>0</v>
      </c>
      <c r="N233" s="73"/>
      <c r="O233" s="71"/>
      <c r="P233" s="71"/>
      <c r="Q233" s="77">
        <v>15</v>
      </c>
      <c r="R233" s="77">
        <v>30</v>
      </c>
      <c r="S233" s="61" t="str">
        <f>IF(AND(B233&gt;0,C233=""),"Ilmoita tuella rahoitettu osuus",IF(C233&gt;100,"Tuella rahoitettu osuus ei voi olla yli 100",IF(AND(B233&gt;0,H233=""),"Pitoaika puuttuu",IF(E233&gt;H233,"Keski-ikä ei voi olla suurempi kuin pitoaika",IF(AND(B233&gt;0,E233=""),"Keski-ikä puuttuu",IF(AND(B233&gt;0,OR(H233&lt;Q233,H233&gt;R233)),"Syötetty pitoaika ei ole pitoaikavälin sisällä","OK"))))))</f>
        <v>OK</v>
      </c>
      <c r="U233" s="16">
        <v>10</v>
      </c>
    </row>
    <row r="234" spans="1:21" ht="15.75" thickBot="1" x14ac:dyDescent="0.3">
      <c r="A234" s="38" t="s">
        <v>42</v>
      </c>
      <c r="B234" s="70">
        <f t="shared" si="169"/>
        <v>0</v>
      </c>
      <c r="C234" s="75"/>
      <c r="D234" s="71">
        <f t="shared" si="170"/>
        <v>0</v>
      </c>
      <c r="E234" s="71">
        <f>Parametrit!$B$4-2027</f>
        <v>-3</v>
      </c>
      <c r="F234" s="75"/>
      <c r="G234" s="75"/>
      <c r="H234" s="150" t="str">
        <f>IF('Investoinnit ennen 2024'!G234&gt;0,'Investoinnit ennen 2024'!G234,"")</f>
        <v/>
      </c>
      <c r="I234" s="72">
        <f>IF(N234="",(D234*(M234+O234))/1000,(D234*(N234+P234))/1000)</f>
        <v>0</v>
      </c>
      <c r="J234" s="71">
        <f t="shared" si="171"/>
        <v>0</v>
      </c>
      <c r="K234" s="71">
        <f t="shared" si="172"/>
        <v>0</v>
      </c>
      <c r="L234" s="49">
        <f>IF(N234="",(F234*(C234/100)*(M234+O234))/1000,(F234*(C234/100)*(N234+P234)/1000))</f>
        <v>0</v>
      </c>
      <c r="M234" s="73" cm="1">
        <f t="array" ref="M234">ROUND('Investoinnit ennen 2024'!K234*(Parametrit!$B$11/Parametrit!$B$7),_xlfn.IFS('2024'!U234=100,-2,'2024'!U234=10,-1))</f>
        <v>0</v>
      </c>
      <c r="N234" s="73"/>
      <c r="O234" s="71"/>
      <c r="P234" s="71"/>
      <c r="Q234" s="77">
        <v>15</v>
      </c>
      <c r="R234" s="77">
        <v>30</v>
      </c>
      <c r="S234" s="61" t="str">
        <f>IF(AND(B234&gt;0,C234=""),"Ilmoita tuella rahoitettu osuus",IF(C234&gt;100,"Tuella rahoitettu osuus ei voi olla yli 100",IF(AND(B234&gt;0,H234=""),"Pitoaika puuttuu",IF(E234&gt;H234,"Keski-ikä ei voi olla suurempi kuin pitoaika",IF(AND(B234&gt;0,E234=""),"Keski-ikä puuttuu",IF(AND(B234&gt;0,OR(H234&lt;Q234,H234&gt;R234)),"Syötetty pitoaika ei ole pitoaikavälin sisällä","OK"))))))</f>
        <v>OK</v>
      </c>
      <c r="U234" s="16">
        <v>10</v>
      </c>
    </row>
    <row r="235" spans="1:21" ht="15.75" thickBot="1" x14ac:dyDescent="0.3">
      <c r="A235" s="12" t="s">
        <v>191</v>
      </c>
      <c r="B235" s="68"/>
      <c r="C235" s="114"/>
      <c r="D235" s="69"/>
      <c r="E235" s="69"/>
      <c r="F235" s="114"/>
      <c r="G235" s="114"/>
      <c r="H235" s="151"/>
      <c r="M235" s="25"/>
      <c r="N235" s="25"/>
      <c r="O235" s="66"/>
      <c r="P235" s="66"/>
      <c r="Q235" s="25"/>
      <c r="R235" s="25"/>
      <c r="S235" s="16"/>
    </row>
    <row r="236" spans="1:21" ht="15.75" thickBot="1" x14ac:dyDescent="0.3">
      <c r="A236" s="38" t="s">
        <v>192</v>
      </c>
      <c r="B236" s="70">
        <f>F236-G236</f>
        <v>0</v>
      </c>
      <c r="C236" s="75"/>
      <c r="D236" s="71">
        <f>B236*C236/100</f>
        <v>0</v>
      </c>
      <c r="E236" s="71">
        <f>Parametrit!$B$4-2027</f>
        <v>-3</v>
      </c>
      <c r="F236" s="75"/>
      <c r="G236" s="75"/>
      <c r="H236" s="150" t="str">
        <f>IF('Investoinnit ennen 2024'!G236&gt;0,'Investoinnit ennen 2024'!G236,"")</f>
        <v/>
      </c>
      <c r="I236" s="72">
        <f>IF(N236="",(D236*(M236+O236))/1000,(D236*(N236+P236))/1000)</f>
        <v>0</v>
      </c>
      <c r="J236" s="71">
        <f>IF(D236=0,0,I236*(1-E236/H236))</f>
        <v>0</v>
      </c>
      <c r="K236" s="71">
        <f>IF(I236=0,0,I236/H236)</f>
        <v>0</v>
      </c>
      <c r="L236" s="49">
        <f>IF(N236="",(F236*(C236/100)*(M236+O236))/1000,(F236*(C236/100)*(N236+P236)/1000))</f>
        <v>0</v>
      </c>
      <c r="M236" s="73" cm="1">
        <f t="array" ref="M236">ROUND('Investoinnit ennen 2024'!K236*(Parametrit!$B$11/Parametrit!$B$7),_xlfn.IFS('2024'!U236=100,-2,'2024'!U236=10,-1))</f>
        <v>0</v>
      </c>
      <c r="N236" s="73"/>
      <c r="O236" s="71" cm="1">
        <f t="array" ref="O236">_xlfn.IFS($V$2=2024,'Kaivun hintavaikutus'!$B$4,$V$2=2025,'Kaivun hintavaikutus'!$B$5,$V$2=2026,'Kaivun hintavaikutus'!$B$6,$V$2=2027,'Kaivun hintavaikutus'!$B$7)</f>
        <v>0</v>
      </c>
      <c r="P236" s="71" cm="1">
        <f t="array" ref="P236">_xlfn.IFS($V$2=2024,'Kaivun hintavaikutus'!$C$4,$V$2=2025,'Kaivun hintavaikutus'!$C$5,$V$2=2026,'Kaivun hintavaikutus'!$C$6,$V$2=2027,'Kaivun hintavaikutus'!$C$7)</f>
        <v>0</v>
      </c>
      <c r="Q236" s="77">
        <v>40</v>
      </c>
      <c r="R236" s="77">
        <v>55</v>
      </c>
      <c r="S236" s="61" t="str">
        <f>IF(AND(B236&gt;0,C236=""),"Ilmoita tuella rahoitettu osuus",IF(C236&gt;100,"Tuella rahoitettu osuus ei voi olla yli 100",IF(AND(B236&gt;0,H236=""),"Pitoaika puuttuu",IF(E236&gt;H236,"Keski-ikä ei voi olla suurempi kuin pitoaika",IF(AND(B236&gt;0,E236=""),"Keski-ikä puuttuu",IF(AND(B236&gt;0,OR(H236&lt;Q236,H236&gt;R236)),"Syötetty pitoaika ei ole pitoaikavälin sisällä",IF(AND(B236&gt;0,O236=0),"Syötä kaivun hintavaikutus Kaivun hintavaikutus -välilehdelle","OK")))))))</f>
        <v>OK</v>
      </c>
      <c r="U236" s="16">
        <v>100</v>
      </c>
    </row>
    <row r="237" spans="1:21" ht="15.75" thickBot="1" x14ac:dyDescent="0.3">
      <c r="A237" s="11" t="s">
        <v>193</v>
      </c>
      <c r="B237" s="68"/>
      <c r="C237" s="114"/>
      <c r="D237" s="69"/>
      <c r="E237" s="69"/>
      <c r="F237" s="114"/>
      <c r="G237" s="114"/>
      <c r="H237" s="151"/>
      <c r="M237" s="25"/>
      <c r="N237" s="25"/>
      <c r="O237" s="66"/>
      <c r="P237" s="66"/>
      <c r="Q237" s="25"/>
      <c r="R237" s="25"/>
      <c r="S237" s="16"/>
    </row>
    <row r="238" spans="1:21" ht="15.75" thickBot="1" x14ac:dyDescent="0.3">
      <c r="A238" s="12" t="s">
        <v>194</v>
      </c>
      <c r="B238" s="68"/>
      <c r="C238" s="114"/>
      <c r="D238" s="69"/>
      <c r="E238" s="69"/>
      <c r="F238" s="114"/>
      <c r="G238" s="114"/>
      <c r="H238" s="151"/>
      <c r="M238" s="25"/>
      <c r="N238" s="25"/>
      <c r="O238" s="66"/>
      <c r="P238" s="66"/>
      <c r="Q238" s="25"/>
      <c r="R238" s="25"/>
      <c r="S238" s="16"/>
    </row>
    <row r="239" spans="1:21" ht="15.75" thickBot="1" x14ac:dyDescent="0.3">
      <c r="A239" s="14" t="s">
        <v>195</v>
      </c>
      <c r="B239" s="68"/>
      <c r="C239" s="114"/>
      <c r="D239" s="69"/>
      <c r="E239" s="69"/>
      <c r="F239" s="114"/>
      <c r="G239" s="114"/>
      <c r="H239" s="151"/>
      <c r="M239" s="80"/>
      <c r="N239" s="80"/>
      <c r="O239" s="66"/>
      <c r="P239" s="66"/>
      <c r="Q239" s="80"/>
      <c r="R239" s="80"/>
      <c r="S239" s="16"/>
    </row>
    <row r="240" spans="1:21" ht="15.75" thickBot="1" x14ac:dyDescent="0.3">
      <c r="A240" s="38" t="s">
        <v>196</v>
      </c>
      <c r="B240" s="70">
        <f t="shared" ref="B240:B252" si="173">F240-G240</f>
        <v>0</v>
      </c>
      <c r="C240" s="75"/>
      <c r="D240" s="71">
        <f t="shared" ref="D240:D252" si="174">B240*C240/100</f>
        <v>0</v>
      </c>
      <c r="E240" s="71">
        <f>Parametrit!$B$4-2027</f>
        <v>-3</v>
      </c>
      <c r="F240" s="75"/>
      <c r="G240" s="75"/>
      <c r="H240" s="150" t="str">
        <f>IF('Investoinnit ennen 2024'!G240&gt;0,'Investoinnit ennen 2024'!G240,"")</f>
        <v/>
      </c>
      <c r="I240" s="72">
        <f t="shared" ref="I240:I252" si="175">IF(N240="",(D240*(M240+O240))/1000,(D240*(N240+P240))/1000)</f>
        <v>0</v>
      </c>
      <c r="J240" s="71">
        <f t="shared" ref="J240:J252" si="176">IF(D240=0,0,I240*(1-E240/H240))</f>
        <v>0</v>
      </c>
      <c r="K240" s="71">
        <f t="shared" ref="K240:K252" si="177">IF(I240=0,0,I240/H240)</f>
        <v>0</v>
      </c>
      <c r="L240" s="49">
        <f t="shared" ref="L240:L252" si="178">IF(N240="",(F240*(C240/100)*(M240+O240))/1000,(F240*(C240/100)*(N240+P240)/1000))</f>
        <v>0</v>
      </c>
      <c r="M240" s="73" cm="1">
        <f t="array" ref="M240">ROUND('Investoinnit ennen 2024'!K240*(Parametrit!$B$11/Parametrit!$B$7),_xlfn.IFS('2024'!U240=100,-2,'2024'!U240=10,-1))</f>
        <v>0</v>
      </c>
      <c r="N240" s="73"/>
      <c r="O240" s="71"/>
      <c r="P240" s="71"/>
      <c r="Q240" s="77">
        <v>35</v>
      </c>
      <c r="R240" s="77">
        <v>45</v>
      </c>
      <c r="S240" s="61" t="str">
        <f t="shared" ref="S240:S252" si="179">IF(AND(B240&gt;0,C240=""),"Ilmoita tuella rahoitettu osuus",IF(C240&gt;100,"Tuella rahoitettu osuus ei voi olla yli 100",IF(AND(B240&gt;0,H240=""),"Pitoaika puuttuu",IF(E240&gt;H240,"Keski-ikä ei voi olla suurempi kuin pitoaika",IF(AND(B240&gt;0,E240=""),"Keski-ikä puuttuu",IF(AND(B240&gt;0,OR(H240&lt;Q240,H240&gt;R240)),"Syötetty pitoaika ei ole pitoaikavälin sisällä","OK"))))))</f>
        <v>OK</v>
      </c>
      <c r="U240" s="16">
        <v>100</v>
      </c>
    </row>
    <row r="241" spans="1:21" ht="15.75" thickBot="1" x14ac:dyDescent="0.3">
      <c r="A241" s="38" t="s">
        <v>197</v>
      </c>
      <c r="B241" s="70">
        <f t="shared" si="173"/>
        <v>0</v>
      </c>
      <c r="C241" s="75"/>
      <c r="D241" s="71">
        <f t="shared" si="174"/>
        <v>0</v>
      </c>
      <c r="E241" s="71">
        <f>Parametrit!$B$4-2027</f>
        <v>-3</v>
      </c>
      <c r="F241" s="75"/>
      <c r="G241" s="75"/>
      <c r="H241" s="150" t="str">
        <f>IF('Investoinnit ennen 2024'!G241&gt;0,'Investoinnit ennen 2024'!G241,"")</f>
        <v/>
      </c>
      <c r="I241" s="72">
        <f t="shared" si="175"/>
        <v>0</v>
      </c>
      <c r="J241" s="71">
        <f t="shared" si="176"/>
        <v>0</v>
      </c>
      <c r="K241" s="71">
        <f t="shared" si="177"/>
        <v>0</v>
      </c>
      <c r="L241" s="49">
        <f t="shared" si="178"/>
        <v>0</v>
      </c>
      <c r="M241" s="73" cm="1">
        <f t="array" ref="M241">ROUND('Investoinnit ennen 2024'!K241*(Parametrit!$B$11/Parametrit!$B$7),_xlfn.IFS('2024'!U241=100,-2,'2024'!U241=10,-1))</f>
        <v>0</v>
      </c>
      <c r="N241" s="73"/>
      <c r="O241" s="71"/>
      <c r="P241" s="71"/>
      <c r="Q241" s="77">
        <v>35</v>
      </c>
      <c r="R241" s="77">
        <v>45</v>
      </c>
      <c r="S241" s="61" t="str">
        <f t="shared" si="179"/>
        <v>OK</v>
      </c>
      <c r="U241" s="16">
        <v>100</v>
      </c>
    </row>
    <row r="242" spans="1:21" ht="15.75" thickBot="1" x14ac:dyDescent="0.3">
      <c r="A242" s="38" t="s">
        <v>198</v>
      </c>
      <c r="B242" s="70">
        <f t="shared" si="173"/>
        <v>0</v>
      </c>
      <c r="C242" s="75"/>
      <c r="D242" s="71">
        <f t="shared" si="174"/>
        <v>0</v>
      </c>
      <c r="E242" s="71">
        <f>Parametrit!$B$4-2027</f>
        <v>-3</v>
      </c>
      <c r="F242" s="75"/>
      <c r="G242" s="75"/>
      <c r="H242" s="150" t="str">
        <f>IF('Investoinnit ennen 2024'!G242&gt;0,'Investoinnit ennen 2024'!G242,"")</f>
        <v/>
      </c>
      <c r="I242" s="72">
        <f t="shared" si="175"/>
        <v>0</v>
      </c>
      <c r="J242" s="71">
        <f t="shared" si="176"/>
        <v>0</v>
      </c>
      <c r="K242" s="71">
        <f t="shared" si="177"/>
        <v>0</v>
      </c>
      <c r="L242" s="49">
        <f t="shared" si="178"/>
        <v>0</v>
      </c>
      <c r="M242" s="73" cm="1">
        <f t="array" ref="M242">ROUND('Investoinnit ennen 2024'!K242*(Parametrit!$B$11/Parametrit!$B$7),_xlfn.IFS('2024'!U242=100,-2,'2024'!U242=10,-1))</f>
        <v>0</v>
      </c>
      <c r="N242" s="73"/>
      <c r="O242" s="71"/>
      <c r="P242" s="71"/>
      <c r="Q242" s="77">
        <v>35</v>
      </c>
      <c r="R242" s="77">
        <v>45</v>
      </c>
      <c r="S242" s="61" t="str">
        <f t="shared" si="179"/>
        <v>OK</v>
      </c>
      <c r="U242" s="16">
        <v>100</v>
      </c>
    </row>
    <row r="243" spans="1:21" ht="15.75" thickBot="1" x14ac:dyDescent="0.3">
      <c r="A243" s="38" t="s">
        <v>199</v>
      </c>
      <c r="B243" s="70">
        <f t="shared" si="173"/>
        <v>0</v>
      </c>
      <c r="C243" s="75"/>
      <c r="D243" s="71">
        <f t="shared" si="174"/>
        <v>0</v>
      </c>
      <c r="E243" s="71">
        <f>Parametrit!$B$4-2027</f>
        <v>-3</v>
      </c>
      <c r="F243" s="75"/>
      <c r="G243" s="75"/>
      <c r="H243" s="150" t="str">
        <f>IF('Investoinnit ennen 2024'!G243&gt;0,'Investoinnit ennen 2024'!G243,"")</f>
        <v/>
      </c>
      <c r="I243" s="72">
        <f t="shared" si="175"/>
        <v>0</v>
      </c>
      <c r="J243" s="71">
        <f t="shared" si="176"/>
        <v>0</v>
      </c>
      <c r="K243" s="71">
        <f t="shared" si="177"/>
        <v>0</v>
      </c>
      <c r="L243" s="49">
        <f t="shared" si="178"/>
        <v>0</v>
      </c>
      <c r="M243" s="73" cm="1">
        <f t="array" ref="M243">ROUND('Investoinnit ennen 2024'!K243*(Parametrit!$B$11/Parametrit!$B$7),_xlfn.IFS('2024'!U243=100,-2,'2024'!U243=10,-1))</f>
        <v>0</v>
      </c>
      <c r="N243" s="73"/>
      <c r="O243" s="71"/>
      <c r="P243" s="71"/>
      <c r="Q243" s="77">
        <v>35</v>
      </c>
      <c r="R243" s="77">
        <v>45</v>
      </c>
      <c r="S243" s="61" t="str">
        <f t="shared" si="179"/>
        <v>OK</v>
      </c>
      <c r="U243" s="16">
        <v>100</v>
      </c>
    </row>
    <row r="244" spans="1:21" ht="15.75" thickBot="1" x14ac:dyDescent="0.3">
      <c r="A244" s="38" t="s">
        <v>200</v>
      </c>
      <c r="B244" s="70">
        <f t="shared" si="173"/>
        <v>0</v>
      </c>
      <c r="C244" s="75"/>
      <c r="D244" s="71">
        <f t="shared" si="174"/>
        <v>0</v>
      </c>
      <c r="E244" s="71">
        <f>Parametrit!$B$4-2027</f>
        <v>-3</v>
      </c>
      <c r="F244" s="75"/>
      <c r="G244" s="75"/>
      <c r="H244" s="150" t="str">
        <f>IF('Investoinnit ennen 2024'!G244&gt;0,'Investoinnit ennen 2024'!G244,"")</f>
        <v/>
      </c>
      <c r="I244" s="72">
        <f t="shared" si="175"/>
        <v>0</v>
      </c>
      <c r="J244" s="71">
        <f t="shared" si="176"/>
        <v>0</v>
      </c>
      <c r="K244" s="71">
        <f t="shared" si="177"/>
        <v>0</v>
      </c>
      <c r="L244" s="49">
        <f t="shared" si="178"/>
        <v>0</v>
      </c>
      <c r="M244" s="73" cm="1">
        <f t="array" ref="M244">ROUND('Investoinnit ennen 2024'!K244*(Parametrit!$B$11/Parametrit!$B$7),_xlfn.IFS('2024'!U244=100,-2,'2024'!U244=10,-1))</f>
        <v>0</v>
      </c>
      <c r="N244" s="73"/>
      <c r="O244" s="71"/>
      <c r="P244" s="71"/>
      <c r="Q244" s="77">
        <v>35</v>
      </c>
      <c r="R244" s="77">
        <v>45</v>
      </c>
      <c r="S244" s="61" t="str">
        <f t="shared" si="179"/>
        <v>OK</v>
      </c>
      <c r="U244" s="16">
        <v>100</v>
      </c>
    </row>
    <row r="245" spans="1:21" ht="15.75" thickBot="1" x14ac:dyDescent="0.3">
      <c r="A245" s="38" t="s">
        <v>201</v>
      </c>
      <c r="B245" s="70">
        <f t="shared" si="173"/>
        <v>0</v>
      </c>
      <c r="C245" s="75"/>
      <c r="D245" s="71">
        <f t="shared" si="174"/>
        <v>0</v>
      </c>
      <c r="E245" s="71">
        <f>Parametrit!$B$4-2027</f>
        <v>-3</v>
      </c>
      <c r="F245" s="75"/>
      <c r="G245" s="75"/>
      <c r="H245" s="150" t="str">
        <f>IF('Investoinnit ennen 2024'!G245&gt;0,'Investoinnit ennen 2024'!G245,"")</f>
        <v/>
      </c>
      <c r="I245" s="72">
        <f t="shared" si="175"/>
        <v>0</v>
      </c>
      <c r="J245" s="71">
        <f t="shared" si="176"/>
        <v>0</v>
      </c>
      <c r="K245" s="71">
        <f t="shared" si="177"/>
        <v>0</v>
      </c>
      <c r="L245" s="49">
        <f t="shared" si="178"/>
        <v>0</v>
      </c>
      <c r="M245" s="73" cm="1">
        <f t="array" ref="M245">ROUND('Investoinnit ennen 2024'!K245*(Parametrit!$B$11/Parametrit!$B$7),_xlfn.IFS('2024'!U245=100,-2,'2024'!U245=10,-1))</f>
        <v>0</v>
      </c>
      <c r="N245" s="73"/>
      <c r="O245" s="71"/>
      <c r="P245" s="71"/>
      <c r="Q245" s="77">
        <v>35</v>
      </c>
      <c r="R245" s="77">
        <v>45</v>
      </c>
      <c r="S245" s="61" t="str">
        <f t="shared" si="179"/>
        <v>OK</v>
      </c>
      <c r="U245" s="16">
        <v>100</v>
      </c>
    </row>
    <row r="246" spans="1:21" ht="15.75" thickBot="1" x14ac:dyDescent="0.3">
      <c r="A246" s="38" t="s">
        <v>202</v>
      </c>
      <c r="B246" s="70">
        <f t="shared" si="173"/>
        <v>0</v>
      </c>
      <c r="C246" s="75"/>
      <c r="D246" s="71">
        <f t="shared" si="174"/>
        <v>0</v>
      </c>
      <c r="E246" s="71">
        <f>Parametrit!$B$4-2027</f>
        <v>-3</v>
      </c>
      <c r="F246" s="75"/>
      <c r="G246" s="75"/>
      <c r="H246" s="150" t="str">
        <f>IF('Investoinnit ennen 2024'!G246&gt;0,'Investoinnit ennen 2024'!G246,"")</f>
        <v/>
      </c>
      <c r="I246" s="72">
        <f t="shared" si="175"/>
        <v>0</v>
      </c>
      <c r="J246" s="71">
        <f t="shared" si="176"/>
        <v>0</v>
      </c>
      <c r="K246" s="71">
        <f t="shared" si="177"/>
        <v>0</v>
      </c>
      <c r="L246" s="49">
        <f t="shared" si="178"/>
        <v>0</v>
      </c>
      <c r="M246" s="73" cm="1">
        <f t="array" ref="M246">ROUND('Investoinnit ennen 2024'!K246*(Parametrit!$B$11/Parametrit!$B$7),_xlfn.IFS('2024'!U246=100,-2,'2024'!U246=10,-1))</f>
        <v>0</v>
      </c>
      <c r="N246" s="73"/>
      <c r="O246" s="71"/>
      <c r="P246" s="71"/>
      <c r="Q246" s="77">
        <v>35</v>
      </c>
      <c r="R246" s="77">
        <v>45</v>
      </c>
      <c r="S246" s="61" t="str">
        <f t="shared" si="179"/>
        <v>OK</v>
      </c>
      <c r="U246" s="16">
        <v>100</v>
      </c>
    </row>
    <row r="247" spans="1:21" ht="15.75" thickBot="1" x14ac:dyDescent="0.3">
      <c r="A247" s="38" t="s">
        <v>203</v>
      </c>
      <c r="B247" s="70">
        <f t="shared" si="173"/>
        <v>0</v>
      </c>
      <c r="C247" s="75"/>
      <c r="D247" s="71">
        <f t="shared" si="174"/>
        <v>0</v>
      </c>
      <c r="E247" s="71">
        <f>Parametrit!$B$4-2027</f>
        <v>-3</v>
      </c>
      <c r="F247" s="75"/>
      <c r="G247" s="75"/>
      <c r="H247" s="150" t="str">
        <f>IF('Investoinnit ennen 2024'!G247&gt;0,'Investoinnit ennen 2024'!G247,"")</f>
        <v/>
      </c>
      <c r="I247" s="72">
        <f t="shared" si="175"/>
        <v>0</v>
      </c>
      <c r="J247" s="71">
        <f t="shared" si="176"/>
        <v>0</v>
      </c>
      <c r="K247" s="71">
        <f t="shared" si="177"/>
        <v>0</v>
      </c>
      <c r="L247" s="49">
        <f t="shared" si="178"/>
        <v>0</v>
      </c>
      <c r="M247" s="73" cm="1">
        <f t="array" ref="M247">ROUND('Investoinnit ennen 2024'!K247*(Parametrit!$B$11/Parametrit!$B$7),_xlfn.IFS('2024'!U247=100,-2,'2024'!U247=10,-1))</f>
        <v>0</v>
      </c>
      <c r="N247" s="73"/>
      <c r="O247" s="71"/>
      <c r="P247" s="71"/>
      <c r="Q247" s="77">
        <v>35</v>
      </c>
      <c r="R247" s="77">
        <v>45</v>
      </c>
      <c r="S247" s="61" t="str">
        <f t="shared" si="179"/>
        <v>OK</v>
      </c>
      <c r="U247" s="16">
        <v>100</v>
      </c>
    </row>
    <row r="248" spans="1:21" ht="15.75" thickBot="1" x14ac:dyDescent="0.3">
      <c r="A248" s="38" t="s">
        <v>204</v>
      </c>
      <c r="B248" s="70">
        <f t="shared" si="173"/>
        <v>0</v>
      </c>
      <c r="C248" s="75"/>
      <c r="D248" s="71">
        <f t="shared" si="174"/>
        <v>0</v>
      </c>
      <c r="E248" s="71">
        <f>Parametrit!$B$4-2027</f>
        <v>-3</v>
      </c>
      <c r="F248" s="75"/>
      <c r="G248" s="75"/>
      <c r="H248" s="150" t="str">
        <f>IF('Investoinnit ennen 2024'!G248&gt;0,'Investoinnit ennen 2024'!G248,"")</f>
        <v/>
      </c>
      <c r="I248" s="72">
        <f t="shared" si="175"/>
        <v>0</v>
      </c>
      <c r="J248" s="71">
        <f t="shared" si="176"/>
        <v>0</v>
      </c>
      <c r="K248" s="71">
        <f t="shared" si="177"/>
        <v>0</v>
      </c>
      <c r="L248" s="49">
        <f t="shared" si="178"/>
        <v>0</v>
      </c>
      <c r="M248" s="73" cm="1">
        <f t="array" ref="M248">ROUND('Investoinnit ennen 2024'!K248*(Parametrit!$B$11/Parametrit!$B$7),_xlfn.IFS('2024'!U248=100,-2,'2024'!U248=10,-1))</f>
        <v>0</v>
      </c>
      <c r="N248" s="73"/>
      <c r="O248" s="71"/>
      <c r="P248" s="71"/>
      <c r="Q248" s="77">
        <v>35</v>
      </c>
      <c r="R248" s="77">
        <v>45</v>
      </c>
      <c r="S248" s="61" t="str">
        <f t="shared" si="179"/>
        <v>OK</v>
      </c>
      <c r="U248" s="16">
        <v>100</v>
      </c>
    </row>
    <row r="249" spans="1:21" ht="15.75" thickBot="1" x14ac:dyDescent="0.3">
      <c r="A249" s="38" t="s">
        <v>205</v>
      </c>
      <c r="B249" s="70">
        <f t="shared" si="173"/>
        <v>0</v>
      </c>
      <c r="C249" s="75"/>
      <c r="D249" s="71">
        <f t="shared" si="174"/>
        <v>0</v>
      </c>
      <c r="E249" s="71">
        <f>Parametrit!$B$4-2027</f>
        <v>-3</v>
      </c>
      <c r="F249" s="75"/>
      <c r="G249" s="75"/>
      <c r="H249" s="150" t="str">
        <f>IF('Investoinnit ennen 2024'!G249&gt;0,'Investoinnit ennen 2024'!G249,"")</f>
        <v/>
      </c>
      <c r="I249" s="72">
        <f t="shared" si="175"/>
        <v>0</v>
      </c>
      <c r="J249" s="71">
        <f t="shared" si="176"/>
        <v>0</v>
      </c>
      <c r="K249" s="71">
        <f t="shared" si="177"/>
        <v>0</v>
      </c>
      <c r="L249" s="49">
        <f t="shared" si="178"/>
        <v>0</v>
      </c>
      <c r="M249" s="73" cm="1">
        <f t="array" ref="M249">ROUND('Investoinnit ennen 2024'!K249*(Parametrit!$B$11/Parametrit!$B$7),_xlfn.IFS('2024'!U249=100,-2,'2024'!U249=10,-1))</f>
        <v>0</v>
      </c>
      <c r="N249" s="73"/>
      <c r="O249" s="71"/>
      <c r="P249" s="71"/>
      <c r="Q249" s="77">
        <v>35</v>
      </c>
      <c r="R249" s="77">
        <v>45</v>
      </c>
      <c r="S249" s="61" t="str">
        <f t="shared" si="179"/>
        <v>OK</v>
      </c>
      <c r="U249" s="16">
        <v>100</v>
      </c>
    </row>
    <row r="250" spans="1:21" ht="15.75" thickBot="1" x14ac:dyDescent="0.3">
      <c r="A250" s="38" t="s">
        <v>206</v>
      </c>
      <c r="B250" s="70">
        <f t="shared" si="173"/>
        <v>0</v>
      </c>
      <c r="C250" s="75"/>
      <c r="D250" s="71">
        <f t="shared" si="174"/>
        <v>0</v>
      </c>
      <c r="E250" s="71">
        <f>Parametrit!$B$4-2027</f>
        <v>-3</v>
      </c>
      <c r="F250" s="75"/>
      <c r="G250" s="75"/>
      <c r="H250" s="150" t="str">
        <f>IF('Investoinnit ennen 2024'!G250&gt;0,'Investoinnit ennen 2024'!G250,"")</f>
        <v/>
      </c>
      <c r="I250" s="72">
        <f t="shared" si="175"/>
        <v>0</v>
      </c>
      <c r="J250" s="71">
        <f t="shared" si="176"/>
        <v>0</v>
      </c>
      <c r="K250" s="71">
        <f t="shared" si="177"/>
        <v>0</v>
      </c>
      <c r="L250" s="49">
        <f t="shared" si="178"/>
        <v>0</v>
      </c>
      <c r="M250" s="73" cm="1">
        <f t="array" ref="M250">ROUND('Investoinnit ennen 2024'!K250*(Parametrit!$B$11/Parametrit!$B$7),_xlfn.IFS('2024'!U250=100,-2,'2024'!U250=10,-1))</f>
        <v>0</v>
      </c>
      <c r="N250" s="73"/>
      <c r="O250" s="71"/>
      <c r="P250" s="71"/>
      <c r="Q250" s="77">
        <v>35</v>
      </c>
      <c r="R250" s="77">
        <v>45</v>
      </c>
      <c r="S250" s="61" t="str">
        <f t="shared" si="179"/>
        <v>OK</v>
      </c>
      <c r="U250" s="16">
        <v>100</v>
      </c>
    </row>
    <row r="251" spans="1:21" ht="15.75" thickBot="1" x14ac:dyDescent="0.3">
      <c r="A251" s="38" t="s">
        <v>207</v>
      </c>
      <c r="B251" s="70">
        <f t="shared" si="173"/>
        <v>0</v>
      </c>
      <c r="C251" s="75"/>
      <c r="D251" s="71">
        <f t="shared" si="174"/>
        <v>0</v>
      </c>
      <c r="E251" s="71">
        <f>Parametrit!$B$4-2027</f>
        <v>-3</v>
      </c>
      <c r="F251" s="75"/>
      <c r="G251" s="75"/>
      <c r="H251" s="150" t="str">
        <f>IF('Investoinnit ennen 2024'!G251&gt;0,'Investoinnit ennen 2024'!G251,"")</f>
        <v/>
      </c>
      <c r="I251" s="72">
        <f t="shared" si="175"/>
        <v>0</v>
      </c>
      <c r="J251" s="71">
        <f t="shared" si="176"/>
        <v>0</v>
      </c>
      <c r="K251" s="71">
        <f t="shared" si="177"/>
        <v>0</v>
      </c>
      <c r="L251" s="49">
        <f t="shared" si="178"/>
        <v>0</v>
      </c>
      <c r="M251" s="73" cm="1">
        <f t="array" ref="M251">ROUND('Investoinnit ennen 2024'!K251*(Parametrit!$B$11/Parametrit!$B$7),_xlfn.IFS('2024'!U251=100,-2,'2024'!U251=10,-1))</f>
        <v>0</v>
      </c>
      <c r="N251" s="73"/>
      <c r="O251" s="71"/>
      <c r="P251" s="71"/>
      <c r="Q251" s="77">
        <v>35</v>
      </c>
      <c r="R251" s="77">
        <v>45</v>
      </c>
      <c r="S251" s="61" t="str">
        <f t="shared" si="179"/>
        <v>OK</v>
      </c>
      <c r="U251" s="16">
        <v>100</v>
      </c>
    </row>
    <row r="252" spans="1:21" ht="15.75" thickBot="1" x14ac:dyDescent="0.3">
      <c r="A252" s="38" t="s">
        <v>208</v>
      </c>
      <c r="B252" s="70">
        <f t="shared" si="173"/>
        <v>0</v>
      </c>
      <c r="C252" s="75"/>
      <c r="D252" s="71">
        <f t="shared" si="174"/>
        <v>0</v>
      </c>
      <c r="E252" s="71">
        <f>Parametrit!$B$4-2027</f>
        <v>-3</v>
      </c>
      <c r="F252" s="75"/>
      <c r="G252" s="75"/>
      <c r="H252" s="150" t="str">
        <f>IF('Investoinnit ennen 2024'!G252&gt;0,'Investoinnit ennen 2024'!G252,"")</f>
        <v/>
      </c>
      <c r="I252" s="72">
        <f t="shared" si="175"/>
        <v>0</v>
      </c>
      <c r="J252" s="71">
        <f t="shared" si="176"/>
        <v>0</v>
      </c>
      <c r="K252" s="71">
        <f t="shared" si="177"/>
        <v>0</v>
      </c>
      <c r="L252" s="49">
        <f t="shared" si="178"/>
        <v>0</v>
      </c>
      <c r="M252" s="73" cm="1">
        <f t="array" ref="M252">ROUND('Investoinnit ennen 2024'!K252*(Parametrit!$B$11/Parametrit!$B$7),_xlfn.IFS('2024'!U252=100,-2,'2024'!U252=10,-1))</f>
        <v>0</v>
      </c>
      <c r="N252" s="73"/>
      <c r="O252" s="71"/>
      <c r="P252" s="71"/>
      <c r="Q252" s="77">
        <v>35</v>
      </c>
      <c r="R252" s="77">
        <v>45</v>
      </c>
      <c r="S252" s="61" t="str">
        <f t="shared" si="179"/>
        <v>OK</v>
      </c>
      <c r="U252" s="16">
        <v>100</v>
      </c>
    </row>
    <row r="253" spans="1:21" ht="15.75" thickBot="1" x14ac:dyDescent="0.3">
      <c r="A253" s="14" t="s">
        <v>209</v>
      </c>
      <c r="B253" s="68"/>
      <c r="C253" s="114"/>
      <c r="D253" s="69"/>
      <c r="E253" s="69"/>
      <c r="F253" s="114"/>
      <c r="G253" s="114"/>
      <c r="H253" s="151"/>
      <c r="M253" s="80"/>
      <c r="N253" s="80"/>
      <c r="O253" s="66"/>
      <c r="P253" s="66"/>
      <c r="Q253" s="80"/>
      <c r="R253" s="80"/>
      <c r="S253" s="16"/>
    </row>
    <row r="254" spans="1:21" ht="15.75" thickBot="1" x14ac:dyDescent="0.3">
      <c r="A254" s="38" t="s">
        <v>196</v>
      </c>
      <c r="B254" s="70">
        <f t="shared" ref="B254:B266" si="180">F254-G254</f>
        <v>0</v>
      </c>
      <c r="C254" s="75"/>
      <c r="D254" s="71">
        <f t="shared" ref="D254:D266" si="181">B254*C254/100</f>
        <v>0</v>
      </c>
      <c r="E254" s="71">
        <f>Parametrit!$B$4-2027</f>
        <v>-3</v>
      </c>
      <c r="F254" s="75"/>
      <c r="G254" s="75"/>
      <c r="H254" s="150" t="str">
        <f>IF('Investoinnit ennen 2024'!G254&gt;0,'Investoinnit ennen 2024'!G254,"")</f>
        <v/>
      </c>
      <c r="I254" s="72">
        <f t="shared" ref="I254:I266" si="182">IF(N254="",(D254*(M254+O254))/1000,(D254*(N254+P254))/1000)</f>
        <v>0</v>
      </c>
      <c r="J254" s="71">
        <f t="shared" ref="J254:J266" si="183">IF(D254=0,0,I254*(1-E254/H254))</f>
        <v>0</v>
      </c>
      <c r="K254" s="71">
        <f t="shared" ref="K254:K266" si="184">IF(I254=0,0,I254/H254)</f>
        <v>0</v>
      </c>
      <c r="L254" s="49">
        <f t="shared" ref="L254:L266" si="185">IF(N254="",(F254*(C254/100)*(M254+O254))/1000,(F254*(C254/100)*(N254+P254)/1000))</f>
        <v>0</v>
      </c>
      <c r="M254" s="73" cm="1">
        <f t="array" ref="M254">ROUND('Investoinnit ennen 2024'!K254*(Parametrit!$B$11/Parametrit!$B$7),_xlfn.IFS('2024'!U254=100,-2,'2024'!U254=10,-1))</f>
        <v>0</v>
      </c>
      <c r="N254" s="73"/>
      <c r="O254" s="71"/>
      <c r="P254" s="71"/>
      <c r="Q254" s="77">
        <v>35</v>
      </c>
      <c r="R254" s="77">
        <v>45</v>
      </c>
      <c r="S254" s="61" t="str">
        <f t="shared" ref="S254:S266" si="186">IF(AND(B254&gt;0,C254=""),"Ilmoita tuella rahoitettu osuus",IF(C254&gt;100,"Tuella rahoitettu osuus ei voi olla yli 100",IF(AND(B254&gt;0,H254=""),"Pitoaika puuttuu",IF(E254&gt;H254,"Keski-ikä ei voi olla suurempi kuin pitoaika",IF(AND(B254&gt;0,E254=""),"Keski-ikä puuttuu",IF(AND(B254&gt;0,OR(H254&lt;Q254,H254&gt;R254)),"Syötetty pitoaika ei ole pitoaikavälin sisällä","OK"))))))</f>
        <v>OK</v>
      </c>
      <c r="U254" s="16">
        <v>100</v>
      </c>
    </row>
    <row r="255" spans="1:21" ht="15.75" thickBot="1" x14ac:dyDescent="0.3">
      <c r="A255" s="38" t="s">
        <v>197</v>
      </c>
      <c r="B255" s="70">
        <f t="shared" si="180"/>
        <v>0</v>
      </c>
      <c r="C255" s="75"/>
      <c r="D255" s="71">
        <f t="shared" si="181"/>
        <v>0</v>
      </c>
      <c r="E255" s="71">
        <f>Parametrit!$B$4-2027</f>
        <v>-3</v>
      </c>
      <c r="F255" s="75"/>
      <c r="G255" s="75"/>
      <c r="H255" s="150" t="str">
        <f>IF('Investoinnit ennen 2024'!G255&gt;0,'Investoinnit ennen 2024'!G255,"")</f>
        <v/>
      </c>
      <c r="I255" s="72">
        <f t="shared" si="182"/>
        <v>0</v>
      </c>
      <c r="J255" s="71">
        <f t="shared" si="183"/>
        <v>0</v>
      </c>
      <c r="K255" s="71">
        <f t="shared" si="184"/>
        <v>0</v>
      </c>
      <c r="L255" s="49">
        <f t="shared" si="185"/>
        <v>0</v>
      </c>
      <c r="M255" s="73" cm="1">
        <f t="array" ref="M255">ROUND('Investoinnit ennen 2024'!K255*(Parametrit!$B$11/Parametrit!$B$7),_xlfn.IFS('2024'!U255=100,-2,'2024'!U255=10,-1))</f>
        <v>0</v>
      </c>
      <c r="N255" s="73"/>
      <c r="O255" s="71"/>
      <c r="P255" s="71"/>
      <c r="Q255" s="77">
        <v>35</v>
      </c>
      <c r="R255" s="77">
        <v>45</v>
      </c>
      <c r="S255" s="61" t="str">
        <f t="shared" si="186"/>
        <v>OK</v>
      </c>
      <c r="U255" s="16">
        <v>100</v>
      </c>
    </row>
    <row r="256" spans="1:21" ht="15.75" thickBot="1" x14ac:dyDescent="0.3">
      <c r="A256" s="38" t="s">
        <v>198</v>
      </c>
      <c r="B256" s="70">
        <f t="shared" si="180"/>
        <v>0</v>
      </c>
      <c r="C256" s="75"/>
      <c r="D256" s="71">
        <f t="shared" si="181"/>
        <v>0</v>
      </c>
      <c r="E256" s="71">
        <f>Parametrit!$B$4-2027</f>
        <v>-3</v>
      </c>
      <c r="F256" s="75"/>
      <c r="G256" s="75"/>
      <c r="H256" s="150" t="str">
        <f>IF('Investoinnit ennen 2024'!G256&gt;0,'Investoinnit ennen 2024'!G256,"")</f>
        <v/>
      </c>
      <c r="I256" s="72">
        <f t="shared" si="182"/>
        <v>0</v>
      </c>
      <c r="J256" s="71">
        <f t="shared" si="183"/>
        <v>0</v>
      </c>
      <c r="K256" s="71">
        <f t="shared" si="184"/>
        <v>0</v>
      </c>
      <c r="L256" s="49">
        <f t="shared" si="185"/>
        <v>0</v>
      </c>
      <c r="M256" s="73" cm="1">
        <f t="array" ref="M256">ROUND('Investoinnit ennen 2024'!K256*(Parametrit!$B$11/Parametrit!$B$7),_xlfn.IFS('2024'!U256=100,-2,'2024'!U256=10,-1))</f>
        <v>0</v>
      </c>
      <c r="N256" s="73"/>
      <c r="O256" s="71"/>
      <c r="P256" s="71"/>
      <c r="Q256" s="77">
        <v>35</v>
      </c>
      <c r="R256" s="77">
        <v>45</v>
      </c>
      <c r="S256" s="61" t="str">
        <f t="shared" si="186"/>
        <v>OK</v>
      </c>
      <c r="U256" s="16">
        <v>100</v>
      </c>
    </row>
    <row r="257" spans="1:21" ht="15.75" thickBot="1" x14ac:dyDescent="0.3">
      <c r="A257" s="38" t="s">
        <v>199</v>
      </c>
      <c r="B257" s="70">
        <f t="shared" si="180"/>
        <v>0</v>
      </c>
      <c r="C257" s="75"/>
      <c r="D257" s="71">
        <f t="shared" si="181"/>
        <v>0</v>
      </c>
      <c r="E257" s="71">
        <f>Parametrit!$B$4-2027</f>
        <v>-3</v>
      </c>
      <c r="F257" s="75"/>
      <c r="G257" s="75"/>
      <c r="H257" s="150" t="str">
        <f>IF('Investoinnit ennen 2024'!G257&gt;0,'Investoinnit ennen 2024'!G257,"")</f>
        <v/>
      </c>
      <c r="I257" s="72">
        <f t="shared" si="182"/>
        <v>0</v>
      </c>
      <c r="J257" s="71">
        <f t="shared" si="183"/>
        <v>0</v>
      </c>
      <c r="K257" s="71">
        <f t="shared" si="184"/>
        <v>0</v>
      </c>
      <c r="L257" s="49">
        <f t="shared" si="185"/>
        <v>0</v>
      </c>
      <c r="M257" s="73" cm="1">
        <f t="array" ref="M257">ROUND('Investoinnit ennen 2024'!K257*(Parametrit!$B$11/Parametrit!$B$7),_xlfn.IFS('2024'!U257=100,-2,'2024'!U257=10,-1))</f>
        <v>0</v>
      </c>
      <c r="N257" s="73"/>
      <c r="O257" s="71"/>
      <c r="P257" s="71"/>
      <c r="Q257" s="77">
        <v>35</v>
      </c>
      <c r="R257" s="77">
        <v>45</v>
      </c>
      <c r="S257" s="61" t="str">
        <f t="shared" si="186"/>
        <v>OK</v>
      </c>
      <c r="U257" s="16">
        <v>100</v>
      </c>
    </row>
    <row r="258" spans="1:21" ht="15.75" thickBot="1" x14ac:dyDescent="0.3">
      <c r="A258" s="38" t="s">
        <v>200</v>
      </c>
      <c r="B258" s="70">
        <f t="shared" si="180"/>
        <v>0</v>
      </c>
      <c r="C258" s="75"/>
      <c r="D258" s="71">
        <f t="shared" si="181"/>
        <v>0</v>
      </c>
      <c r="E258" s="71">
        <f>Parametrit!$B$4-2027</f>
        <v>-3</v>
      </c>
      <c r="F258" s="75"/>
      <c r="G258" s="75"/>
      <c r="H258" s="150" t="str">
        <f>IF('Investoinnit ennen 2024'!G258&gt;0,'Investoinnit ennen 2024'!G258,"")</f>
        <v/>
      </c>
      <c r="I258" s="72">
        <f t="shared" si="182"/>
        <v>0</v>
      </c>
      <c r="J258" s="71">
        <f t="shared" si="183"/>
        <v>0</v>
      </c>
      <c r="K258" s="71">
        <f t="shared" si="184"/>
        <v>0</v>
      </c>
      <c r="L258" s="49">
        <f t="shared" si="185"/>
        <v>0</v>
      </c>
      <c r="M258" s="73" cm="1">
        <f t="array" ref="M258">ROUND('Investoinnit ennen 2024'!K258*(Parametrit!$B$11/Parametrit!$B$7),_xlfn.IFS('2024'!U258=100,-2,'2024'!U258=10,-1))</f>
        <v>0</v>
      </c>
      <c r="N258" s="73"/>
      <c r="O258" s="71"/>
      <c r="P258" s="71"/>
      <c r="Q258" s="77">
        <v>35</v>
      </c>
      <c r="R258" s="77">
        <v>45</v>
      </c>
      <c r="S258" s="61" t="str">
        <f t="shared" si="186"/>
        <v>OK</v>
      </c>
      <c r="U258" s="16">
        <v>100</v>
      </c>
    </row>
    <row r="259" spans="1:21" ht="15.75" thickBot="1" x14ac:dyDescent="0.3">
      <c r="A259" s="38" t="s">
        <v>201</v>
      </c>
      <c r="B259" s="70">
        <f t="shared" si="180"/>
        <v>0</v>
      </c>
      <c r="C259" s="75"/>
      <c r="D259" s="71">
        <f t="shared" si="181"/>
        <v>0</v>
      </c>
      <c r="E259" s="71">
        <f>Parametrit!$B$4-2027</f>
        <v>-3</v>
      </c>
      <c r="F259" s="75"/>
      <c r="G259" s="75"/>
      <c r="H259" s="150" t="str">
        <f>IF('Investoinnit ennen 2024'!G259&gt;0,'Investoinnit ennen 2024'!G259,"")</f>
        <v/>
      </c>
      <c r="I259" s="72">
        <f t="shared" si="182"/>
        <v>0</v>
      </c>
      <c r="J259" s="71">
        <f t="shared" si="183"/>
        <v>0</v>
      </c>
      <c r="K259" s="71">
        <f t="shared" si="184"/>
        <v>0</v>
      </c>
      <c r="L259" s="49">
        <f t="shared" si="185"/>
        <v>0</v>
      </c>
      <c r="M259" s="73" cm="1">
        <f t="array" ref="M259">ROUND('Investoinnit ennen 2024'!K259*(Parametrit!$B$11/Parametrit!$B$7),_xlfn.IFS('2024'!U259=100,-2,'2024'!U259=10,-1))</f>
        <v>0</v>
      </c>
      <c r="N259" s="73"/>
      <c r="O259" s="71"/>
      <c r="P259" s="71"/>
      <c r="Q259" s="77">
        <v>35</v>
      </c>
      <c r="R259" s="77">
        <v>45</v>
      </c>
      <c r="S259" s="61" t="str">
        <f t="shared" si="186"/>
        <v>OK</v>
      </c>
      <c r="U259" s="16">
        <v>100</v>
      </c>
    </row>
    <row r="260" spans="1:21" ht="15.75" thickBot="1" x14ac:dyDescent="0.3">
      <c r="A260" s="38" t="s">
        <v>202</v>
      </c>
      <c r="B260" s="70">
        <f t="shared" si="180"/>
        <v>0</v>
      </c>
      <c r="C260" s="75"/>
      <c r="D260" s="71">
        <f t="shared" si="181"/>
        <v>0</v>
      </c>
      <c r="E260" s="71">
        <f>Parametrit!$B$4-2027</f>
        <v>-3</v>
      </c>
      <c r="F260" s="75"/>
      <c r="G260" s="75"/>
      <c r="H260" s="150" t="str">
        <f>IF('Investoinnit ennen 2024'!G260&gt;0,'Investoinnit ennen 2024'!G260,"")</f>
        <v/>
      </c>
      <c r="I260" s="72">
        <f t="shared" si="182"/>
        <v>0</v>
      </c>
      <c r="J260" s="71">
        <f t="shared" si="183"/>
        <v>0</v>
      </c>
      <c r="K260" s="71">
        <f t="shared" si="184"/>
        <v>0</v>
      </c>
      <c r="L260" s="49">
        <f t="shared" si="185"/>
        <v>0</v>
      </c>
      <c r="M260" s="73" cm="1">
        <f t="array" ref="M260">ROUND('Investoinnit ennen 2024'!K260*(Parametrit!$B$11/Parametrit!$B$7),_xlfn.IFS('2024'!U260=100,-2,'2024'!U260=10,-1))</f>
        <v>0</v>
      </c>
      <c r="N260" s="73"/>
      <c r="O260" s="71"/>
      <c r="P260" s="71"/>
      <c r="Q260" s="77">
        <v>35</v>
      </c>
      <c r="R260" s="77">
        <v>45</v>
      </c>
      <c r="S260" s="61" t="str">
        <f t="shared" si="186"/>
        <v>OK</v>
      </c>
      <c r="U260" s="16">
        <v>100</v>
      </c>
    </row>
    <row r="261" spans="1:21" ht="15.75" thickBot="1" x14ac:dyDescent="0.3">
      <c r="A261" s="38" t="s">
        <v>203</v>
      </c>
      <c r="B261" s="70">
        <f t="shared" si="180"/>
        <v>0</v>
      </c>
      <c r="C261" s="75"/>
      <c r="D261" s="71">
        <f t="shared" si="181"/>
        <v>0</v>
      </c>
      <c r="E261" s="71">
        <f>Parametrit!$B$4-2027</f>
        <v>-3</v>
      </c>
      <c r="F261" s="75"/>
      <c r="G261" s="75"/>
      <c r="H261" s="150" t="str">
        <f>IF('Investoinnit ennen 2024'!G261&gt;0,'Investoinnit ennen 2024'!G261,"")</f>
        <v/>
      </c>
      <c r="I261" s="72">
        <f t="shared" si="182"/>
        <v>0</v>
      </c>
      <c r="J261" s="71">
        <f t="shared" si="183"/>
        <v>0</v>
      </c>
      <c r="K261" s="71">
        <f t="shared" si="184"/>
        <v>0</v>
      </c>
      <c r="L261" s="49">
        <f t="shared" si="185"/>
        <v>0</v>
      </c>
      <c r="M261" s="73" cm="1">
        <f t="array" ref="M261">ROUND('Investoinnit ennen 2024'!K261*(Parametrit!$B$11/Parametrit!$B$7),_xlfn.IFS('2024'!U261=100,-2,'2024'!U261=10,-1))</f>
        <v>0</v>
      </c>
      <c r="N261" s="73"/>
      <c r="O261" s="71"/>
      <c r="P261" s="71"/>
      <c r="Q261" s="77">
        <v>35</v>
      </c>
      <c r="R261" s="77">
        <v>45</v>
      </c>
      <c r="S261" s="61" t="str">
        <f t="shared" si="186"/>
        <v>OK</v>
      </c>
      <c r="U261" s="16">
        <v>100</v>
      </c>
    </row>
    <row r="262" spans="1:21" ht="15.75" thickBot="1" x14ac:dyDescent="0.3">
      <c r="A262" s="38" t="s">
        <v>204</v>
      </c>
      <c r="B262" s="70">
        <f t="shared" si="180"/>
        <v>0</v>
      </c>
      <c r="C262" s="75"/>
      <c r="D262" s="71">
        <f t="shared" si="181"/>
        <v>0</v>
      </c>
      <c r="E262" s="71">
        <f>Parametrit!$B$4-2027</f>
        <v>-3</v>
      </c>
      <c r="F262" s="75"/>
      <c r="G262" s="75"/>
      <c r="H262" s="150" t="str">
        <f>IF('Investoinnit ennen 2024'!G262&gt;0,'Investoinnit ennen 2024'!G262,"")</f>
        <v/>
      </c>
      <c r="I262" s="72">
        <f t="shared" si="182"/>
        <v>0</v>
      </c>
      <c r="J262" s="71">
        <f t="shared" si="183"/>
        <v>0</v>
      </c>
      <c r="K262" s="71">
        <f t="shared" si="184"/>
        <v>0</v>
      </c>
      <c r="L262" s="49">
        <f t="shared" si="185"/>
        <v>0</v>
      </c>
      <c r="M262" s="73" cm="1">
        <f t="array" ref="M262">ROUND('Investoinnit ennen 2024'!K262*(Parametrit!$B$11/Parametrit!$B$7),_xlfn.IFS('2024'!U262=100,-2,'2024'!U262=10,-1))</f>
        <v>0</v>
      </c>
      <c r="N262" s="73"/>
      <c r="O262" s="71"/>
      <c r="P262" s="71"/>
      <c r="Q262" s="77">
        <v>35</v>
      </c>
      <c r="R262" s="77">
        <v>45</v>
      </c>
      <c r="S262" s="61" t="str">
        <f t="shared" si="186"/>
        <v>OK</v>
      </c>
      <c r="U262" s="16">
        <v>100</v>
      </c>
    </row>
    <row r="263" spans="1:21" ht="15.75" thickBot="1" x14ac:dyDescent="0.3">
      <c r="A263" s="38" t="s">
        <v>205</v>
      </c>
      <c r="B263" s="70">
        <f t="shared" si="180"/>
        <v>0</v>
      </c>
      <c r="C263" s="75"/>
      <c r="D263" s="71">
        <f t="shared" si="181"/>
        <v>0</v>
      </c>
      <c r="E263" s="71">
        <f>Parametrit!$B$4-2027</f>
        <v>-3</v>
      </c>
      <c r="F263" s="75"/>
      <c r="G263" s="75"/>
      <c r="H263" s="150" t="str">
        <f>IF('Investoinnit ennen 2024'!G263&gt;0,'Investoinnit ennen 2024'!G263,"")</f>
        <v/>
      </c>
      <c r="I263" s="72">
        <f t="shared" si="182"/>
        <v>0</v>
      </c>
      <c r="J263" s="71">
        <f t="shared" si="183"/>
        <v>0</v>
      </c>
      <c r="K263" s="71">
        <f t="shared" si="184"/>
        <v>0</v>
      </c>
      <c r="L263" s="49">
        <f t="shared" si="185"/>
        <v>0</v>
      </c>
      <c r="M263" s="73" cm="1">
        <f t="array" ref="M263">ROUND('Investoinnit ennen 2024'!K263*(Parametrit!$B$11/Parametrit!$B$7),_xlfn.IFS('2024'!U263=100,-2,'2024'!U263=10,-1))</f>
        <v>0</v>
      </c>
      <c r="N263" s="73"/>
      <c r="O263" s="71"/>
      <c r="P263" s="71"/>
      <c r="Q263" s="77">
        <v>35</v>
      </c>
      <c r="R263" s="77">
        <v>45</v>
      </c>
      <c r="S263" s="61" t="str">
        <f t="shared" si="186"/>
        <v>OK</v>
      </c>
      <c r="U263" s="16">
        <v>100</v>
      </c>
    </row>
    <row r="264" spans="1:21" ht="15.75" thickBot="1" x14ac:dyDescent="0.3">
      <c r="A264" s="38" t="s">
        <v>206</v>
      </c>
      <c r="B264" s="70">
        <f t="shared" si="180"/>
        <v>0</v>
      </c>
      <c r="C264" s="75"/>
      <c r="D264" s="71">
        <f t="shared" si="181"/>
        <v>0</v>
      </c>
      <c r="E264" s="71">
        <f>Parametrit!$B$4-2027</f>
        <v>-3</v>
      </c>
      <c r="F264" s="75"/>
      <c r="G264" s="75"/>
      <c r="H264" s="150" t="str">
        <f>IF('Investoinnit ennen 2024'!G264&gt;0,'Investoinnit ennen 2024'!G264,"")</f>
        <v/>
      </c>
      <c r="I264" s="72">
        <f t="shared" si="182"/>
        <v>0</v>
      </c>
      <c r="J264" s="71">
        <f t="shared" si="183"/>
        <v>0</v>
      </c>
      <c r="K264" s="71">
        <f t="shared" si="184"/>
        <v>0</v>
      </c>
      <c r="L264" s="49">
        <f t="shared" si="185"/>
        <v>0</v>
      </c>
      <c r="M264" s="73" cm="1">
        <f t="array" ref="M264">ROUND('Investoinnit ennen 2024'!K264*(Parametrit!$B$11/Parametrit!$B$7),_xlfn.IFS('2024'!U264=100,-2,'2024'!U264=10,-1))</f>
        <v>0</v>
      </c>
      <c r="N264" s="73"/>
      <c r="O264" s="71"/>
      <c r="P264" s="71"/>
      <c r="Q264" s="77">
        <v>35</v>
      </c>
      <c r="R264" s="77">
        <v>45</v>
      </c>
      <c r="S264" s="61" t="str">
        <f t="shared" si="186"/>
        <v>OK</v>
      </c>
      <c r="U264" s="16">
        <v>100</v>
      </c>
    </row>
    <row r="265" spans="1:21" ht="15.75" thickBot="1" x14ac:dyDescent="0.3">
      <c r="A265" s="38" t="s">
        <v>207</v>
      </c>
      <c r="B265" s="70">
        <f t="shared" si="180"/>
        <v>0</v>
      </c>
      <c r="C265" s="75"/>
      <c r="D265" s="71">
        <f t="shared" si="181"/>
        <v>0</v>
      </c>
      <c r="E265" s="71">
        <f>Parametrit!$B$4-2027</f>
        <v>-3</v>
      </c>
      <c r="F265" s="75"/>
      <c r="G265" s="75"/>
      <c r="H265" s="150" t="str">
        <f>IF('Investoinnit ennen 2024'!G265&gt;0,'Investoinnit ennen 2024'!G265,"")</f>
        <v/>
      </c>
      <c r="I265" s="72">
        <f t="shared" si="182"/>
        <v>0</v>
      </c>
      <c r="J265" s="71">
        <f t="shared" si="183"/>
        <v>0</v>
      </c>
      <c r="K265" s="71">
        <f t="shared" si="184"/>
        <v>0</v>
      </c>
      <c r="L265" s="49">
        <f t="shared" si="185"/>
        <v>0</v>
      </c>
      <c r="M265" s="73" cm="1">
        <f t="array" ref="M265">ROUND('Investoinnit ennen 2024'!K265*(Parametrit!$B$11/Parametrit!$B$7),_xlfn.IFS('2024'!U265=100,-2,'2024'!U265=10,-1))</f>
        <v>0</v>
      </c>
      <c r="N265" s="73"/>
      <c r="O265" s="71"/>
      <c r="P265" s="71"/>
      <c r="Q265" s="77">
        <v>35</v>
      </c>
      <c r="R265" s="77">
        <v>45</v>
      </c>
      <c r="S265" s="61" t="str">
        <f t="shared" si="186"/>
        <v>OK</v>
      </c>
      <c r="U265" s="16">
        <v>100</v>
      </c>
    </row>
    <row r="266" spans="1:21" ht="15.75" thickBot="1" x14ac:dyDescent="0.3">
      <c r="A266" s="38" t="s">
        <v>208</v>
      </c>
      <c r="B266" s="70">
        <f t="shared" si="180"/>
        <v>0</v>
      </c>
      <c r="C266" s="75"/>
      <c r="D266" s="71">
        <f t="shared" si="181"/>
        <v>0</v>
      </c>
      <c r="E266" s="71">
        <f>Parametrit!$B$4-2027</f>
        <v>-3</v>
      </c>
      <c r="F266" s="75"/>
      <c r="G266" s="75"/>
      <c r="H266" s="150" t="str">
        <f>IF('Investoinnit ennen 2024'!G266&gt;0,'Investoinnit ennen 2024'!G266,"")</f>
        <v/>
      </c>
      <c r="I266" s="72">
        <f t="shared" si="182"/>
        <v>0</v>
      </c>
      <c r="J266" s="71">
        <f t="shared" si="183"/>
        <v>0</v>
      </c>
      <c r="K266" s="71">
        <f t="shared" si="184"/>
        <v>0</v>
      </c>
      <c r="L266" s="49">
        <f t="shared" si="185"/>
        <v>0</v>
      </c>
      <c r="M266" s="73" cm="1">
        <f t="array" ref="M266">ROUND('Investoinnit ennen 2024'!K266*(Parametrit!$B$11/Parametrit!$B$7),_xlfn.IFS('2024'!U266=100,-2,'2024'!U266=10,-1))</f>
        <v>0</v>
      </c>
      <c r="N266" s="73"/>
      <c r="O266" s="71"/>
      <c r="P266" s="71"/>
      <c r="Q266" s="77">
        <v>35</v>
      </c>
      <c r="R266" s="77">
        <v>45</v>
      </c>
      <c r="S266" s="61" t="str">
        <f t="shared" si="186"/>
        <v>OK</v>
      </c>
      <c r="U266" s="16">
        <v>100</v>
      </c>
    </row>
    <row r="267" spans="1:21" ht="15.75" thickBot="1" x14ac:dyDescent="0.3">
      <c r="A267" s="12" t="s">
        <v>210</v>
      </c>
      <c r="B267" s="68"/>
      <c r="C267" s="114"/>
      <c r="D267" s="69"/>
      <c r="E267" s="69"/>
      <c r="F267" s="114"/>
      <c r="G267" s="114"/>
      <c r="H267" s="151"/>
      <c r="M267" s="25"/>
      <c r="N267" s="25"/>
      <c r="O267" s="66"/>
      <c r="P267" s="66"/>
      <c r="Q267" s="25"/>
      <c r="R267" s="25"/>
      <c r="S267" s="16"/>
    </row>
    <row r="268" spans="1:21" ht="15.75" thickBot="1" x14ac:dyDescent="0.3">
      <c r="A268" s="38" t="s">
        <v>211</v>
      </c>
      <c r="B268" s="70">
        <f t="shared" ref="B268:B270" si="187">F268-G268</f>
        <v>0</v>
      </c>
      <c r="C268" s="75"/>
      <c r="D268" s="71">
        <f t="shared" ref="D268:D270" si="188">B268*C268/100</f>
        <v>0</v>
      </c>
      <c r="E268" s="71">
        <f>Parametrit!$B$4-2027</f>
        <v>-3</v>
      </c>
      <c r="F268" s="75"/>
      <c r="G268" s="75"/>
      <c r="H268" s="150" t="str">
        <f>IF('Investoinnit ennen 2024'!G268&gt;0,'Investoinnit ennen 2024'!G268,"")</f>
        <v/>
      </c>
      <c r="I268" s="72">
        <f>IF(N268="",(D268*(M268+O268))/1000,(D268*(N268+P268))/1000)</f>
        <v>0</v>
      </c>
      <c r="J268" s="71">
        <f t="shared" ref="J268:J270" si="189">IF(D268=0,0,I268*(1-E268/H268))</f>
        <v>0</v>
      </c>
      <c r="K268" s="71">
        <f t="shared" ref="K268:K270" si="190">IF(I268=0,0,I268/H268)</f>
        <v>0</v>
      </c>
      <c r="L268" s="49">
        <f>IF(N268="",(F268*(C268/100)*(M268+O268))/1000,(F268*(C268/100)*(N268+P268)/1000))</f>
        <v>0</v>
      </c>
      <c r="M268" s="73" cm="1">
        <f t="array" ref="M268">ROUND('Investoinnit ennen 2024'!K268*(Parametrit!$B$11/Parametrit!$B$7),_xlfn.IFS('2024'!U268=100,-2,'2024'!U268=10,-1))</f>
        <v>0</v>
      </c>
      <c r="N268" s="73"/>
      <c r="O268" s="71"/>
      <c r="P268" s="71"/>
      <c r="Q268" s="77">
        <v>35</v>
      </c>
      <c r="R268" s="77">
        <v>45</v>
      </c>
      <c r="S268" s="61" t="str">
        <f>IF(AND(B268&gt;0,C268=""),"Ilmoita tuella rahoitettu osuus",IF(C268&gt;100,"Tuella rahoitettu osuus ei voi olla yli 100",IF(AND(B268&gt;0,H268=""),"Pitoaika puuttuu",IF(E268&gt;H268,"Keski-ikä ei voi olla suurempi kuin pitoaika",IF(AND(B268&gt;0,E268=""),"Keski-ikä puuttuu",IF(AND(B268&gt;0,OR(H268&lt;Q268,H268&gt;R268)),"Syötetty pitoaika ei ole pitoaikavälin sisällä","OK"))))))</f>
        <v>OK</v>
      </c>
      <c r="U268" s="16">
        <v>100</v>
      </c>
    </row>
    <row r="269" spans="1:21" ht="15.75" thickBot="1" x14ac:dyDescent="0.3">
      <c r="A269" s="38" t="s">
        <v>212</v>
      </c>
      <c r="B269" s="70">
        <f t="shared" si="187"/>
        <v>0</v>
      </c>
      <c r="C269" s="75"/>
      <c r="D269" s="71">
        <f t="shared" si="188"/>
        <v>0</v>
      </c>
      <c r="E269" s="71">
        <f>Parametrit!$B$4-2027</f>
        <v>-3</v>
      </c>
      <c r="F269" s="75"/>
      <c r="G269" s="75"/>
      <c r="H269" s="150" t="str">
        <f>IF('Investoinnit ennen 2024'!G269&gt;0,'Investoinnit ennen 2024'!G269,"")</f>
        <v/>
      </c>
      <c r="I269" s="72">
        <f>IF(N269="",(D269*(M269+O269))/1000,(D269*(N269+P269))/1000)</f>
        <v>0</v>
      </c>
      <c r="J269" s="71">
        <f t="shared" si="189"/>
        <v>0</v>
      </c>
      <c r="K269" s="71">
        <f t="shared" si="190"/>
        <v>0</v>
      </c>
      <c r="L269" s="49">
        <f>IF(N269="",(F269*(C269/100)*(M269+O269))/1000,(F269*(C269/100)*(N269+P269)/1000))</f>
        <v>0</v>
      </c>
      <c r="M269" s="73" cm="1">
        <f t="array" ref="M269">ROUND('Investoinnit ennen 2024'!K269*(Parametrit!$B$11/Parametrit!$B$7),_xlfn.IFS('2024'!U269=100,-2,'2024'!U269=10,-1))</f>
        <v>0</v>
      </c>
      <c r="N269" s="73"/>
      <c r="O269" s="71"/>
      <c r="P269" s="71"/>
      <c r="Q269" s="77">
        <v>35</v>
      </c>
      <c r="R269" s="77">
        <v>45</v>
      </c>
      <c r="S269" s="61" t="str">
        <f>IF(AND(B269&gt;0,C269=""),"Ilmoita tuella rahoitettu osuus",IF(C269&gt;100,"Tuella rahoitettu osuus ei voi olla yli 100",IF(AND(B269&gt;0,H269=""),"Pitoaika puuttuu",IF(E269&gt;H269,"Keski-ikä ei voi olla suurempi kuin pitoaika",IF(AND(B269&gt;0,E269=""),"Keski-ikä puuttuu",IF(AND(B269&gt;0,OR(H269&lt;Q269,H269&gt;R269)),"Syötetty pitoaika ei ole pitoaikavälin sisällä","OK"))))))</f>
        <v>OK</v>
      </c>
      <c r="U269" s="16">
        <v>100</v>
      </c>
    </row>
    <row r="270" spans="1:21" ht="15.75" thickBot="1" x14ac:dyDescent="0.3">
      <c r="A270" s="38" t="s">
        <v>213</v>
      </c>
      <c r="B270" s="70">
        <f t="shared" si="187"/>
        <v>0</v>
      </c>
      <c r="C270" s="75"/>
      <c r="D270" s="71">
        <f t="shared" si="188"/>
        <v>0</v>
      </c>
      <c r="E270" s="71">
        <f>Parametrit!$B$4-2027</f>
        <v>-3</v>
      </c>
      <c r="F270" s="75"/>
      <c r="G270" s="75"/>
      <c r="H270" s="150" t="str">
        <f>IF('Investoinnit ennen 2024'!G270&gt;0,'Investoinnit ennen 2024'!G270,"")</f>
        <v/>
      </c>
      <c r="I270" s="72">
        <f>IF(N270="",(D270*(M270+O270))/1000,(D270*(N270+P270))/1000)</f>
        <v>0</v>
      </c>
      <c r="J270" s="71">
        <f t="shared" si="189"/>
        <v>0</v>
      </c>
      <c r="K270" s="71">
        <f t="shared" si="190"/>
        <v>0</v>
      </c>
      <c r="L270" s="49">
        <f>IF(N270="",(F270*(C270/100)*(M270+O270))/1000,(F270*(C270/100)*(N270+P270)/1000))</f>
        <v>0</v>
      </c>
      <c r="M270" s="73" cm="1">
        <f t="array" ref="M270">ROUND('Investoinnit ennen 2024'!K270*(Parametrit!$B$11/Parametrit!$B$7),_xlfn.IFS('2024'!U270=100,-2,'2024'!U270=10,-1))</f>
        <v>0</v>
      </c>
      <c r="N270" s="73"/>
      <c r="O270" s="71"/>
      <c r="P270" s="71"/>
      <c r="Q270" s="77">
        <v>35</v>
      </c>
      <c r="R270" s="77">
        <v>45</v>
      </c>
      <c r="S270" s="61" t="str">
        <f>IF(AND(B270&gt;0,C270=""),"Ilmoita tuella rahoitettu osuus",IF(C270&gt;100,"Tuella rahoitettu osuus ei voi olla yli 100",IF(AND(B270&gt;0,H270=""),"Pitoaika puuttuu",IF(E270&gt;H270,"Keski-ikä ei voi olla suurempi kuin pitoaika",IF(AND(B270&gt;0,E270=""),"Keski-ikä puuttuu",IF(AND(B270&gt;0,OR(H270&lt;Q270,H270&gt;R270)),"Syötetty pitoaika ei ole pitoaikavälin sisällä","OK"))))))</f>
        <v>OK</v>
      </c>
      <c r="U270" s="16">
        <v>100</v>
      </c>
    </row>
    <row r="271" spans="1:21" ht="15.75" thickBot="1" x14ac:dyDescent="0.3">
      <c r="A271" s="78" t="s">
        <v>214</v>
      </c>
      <c r="B271" s="68"/>
      <c r="C271" s="114"/>
      <c r="D271" s="69"/>
      <c r="E271" s="69"/>
      <c r="F271" s="114"/>
      <c r="G271" s="114"/>
      <c r="H271" s="151"/>
      <c r="M271" s="25"/>
      <c r="N271" s="25"/>
      <c r="O271" s="66"/>
      <c r="P271" s="66"/>
      <c r="Q271" s="25"/>
      <c r="R271" s="25"/>
      <c r="S271" s="16"/>
    </row>
    <row r="272" spans="1:21" ht="15.75" thickBot="1" x14ac:dyDescent="0.3">
      <c r="A272" s="38" t="s">
        <v>215</v>
      </c>
      <c r="B272" s="70">
        <f t="shared" ref="B272:B276" si="191">F272-G272</f>
        <v>0</v>
      </c>
      <c r="C272" s="75"/>
      <c r="D272" s="71">
        <f t="shared" ref="D272:D276" si="192">B272*C272/100</f>
        <v>0</v>
      </c>
      <c r="E272" s="71">
        <f>Parametrit!$B$4-2027</f>
        <v>-3</v>
      </c>
      <c r="F272" s="75"/>
      <c r="G272" s="75"/>
      <c r="H272" s="150" t="str">
        <f>IF('Investoinnit ennen 2024'!G272&gt;0,'Investoinnit ennen 2024'!G272,"")</f>
        <v/>
      </c>
      <c r="I272" s="72">
        <f>IF(N272="",(D272*(M272+O272))/1000,(D272*(N272+P272))/1000)</f>
        <v>0</v>
      </c>
      <c r="J272" s="71">
        <f t="shared" ref="J272:J276" si="193">IF(D272=0,0,I272*(1-E272/H272))</f>
        <v>0</v>
      </c>
      <c r="K272" s="71">
        <f t="shared" ref="K272:K276" si="194">IF(I272=0,0,I272/H272)</f>
        <v>0</v>
      </c>
      <c r="L272" s="49">
        <f>IF(N272="",(F272*(C272/100)*(M272+O272))/1000,(F272*(C272/100)*(N272+P272)/1000))</f>
        <v>0</v>
      </c>
      <c r="M272" s="73" cm="1">
        <f t="array" ref="M272">ROUND('Investoinnit ennen 2024'!K272*(Parametrit!$B$11/Parametrit!$B$7),_xlfn.IFS('2024'!U272=100,-2,'2024'!U272=10,-1))</f>
        <v>0</v>
      </c>
      <c r="N272" s="73"/>
      <c r="O272" s="71"/>
      <c r="P272" s="71"/>
      <c r="Q272" s="77">
        <v>35</v>
      </c>
      <c r="R272" s="77">
        <v>45</v>
      </c>
      <c r="S272" s="61" t="str">
        <f>IF(AND(B272&gt;0,C272=""),"Ilmoita tuella rahoitettu osuus",IF(C272&gt;100,"Tuella rahoitettu osuus ei voi olla yli 100",IF(AND(B272&gt;0,H272=""),"Pitoaika puuttuu",IF(E272&gt;H272,"Keski-ikä ei voi olla suurempi kuin pitoaika",IF(AND(B272&gt;0,E272=""),"Keski-ikä puuttuu",IF(AND(B272&gt;0,OR(H272&lt;Q272,H272&gt;R272)),"Syötetty pitoaika ei ole pitoaikavälin sisällä","OK"))))))</f>
        <v>OK</v>
      </c>
      <c r="U272" s="16">
        <v>100</v>
      </c>
    </row>
    <row r="273" spans="1:21" ht="15.75" thickBot="1" x14ac:dyDescent="0.3">
      <c r="A273" s="38" t="s">
        <v>216</v>
      </c>
      <c r="B273" s="70">
        <f t="shared" si="191"/>
        <v>0</v>
      </c>
      <c r="C273" s="75"/>
      <c r="D273" s="71">
        <f t="shared" si="192"/>
        <v>0</v>
      </c>
      <c r="E273" s="71">
        <f>Parametrit!$B$4-2027</f>
        <v>-3</v>
      </c>
      <c r="F273" s="75"/>
      <c r="G273" s="75"/>
      <c r="H273" s="150" t="str">
        <f>IF('Investoinnit ennen 2024'!G273&gt;0,'Investoinnit ennen 2024'!G273,"")</f>
        <v/>
      </c>
      <c r="I273" s="72">
        <f>IF(N273="",(D273*(M273+O273))/1000,(D273*(N273+P273))/1000)</f>
        <v>0</v>
      </c>
      <c r="J273" s="71">
        <f t="shared" si="193"/>
        <v>0</v>
      </c>
      <c r="K273" s="71">
        <f t="shared" si="194"/>
        <v>0</v>
      </c>
      <c r="L273" s="49">
        <f>IF(N273="",(F273*(C273/100)*(M273+O273))/1000,(F273*(C273/100)*(N273+P273)/1000))</f>
        <v>0</v>
      </c>
      <c r="M273" s="73" cm="1">
        <f t="array" ref="M273">ROUND('Investoinnit ennen 2024'!K273*(Parametrit!$B$11/Parametrit!$B$7),_xlfn.IFS('2024'!U273=100,-2,'2024'!U273=10,-1))</f>
        <v>0</v>
      </c>
      <c r="N273" s="73"/>
      <c r="O273" s="71"/>
      <c r="P273" s="71"/>
      <c r="Q273" s="77">
        <v>35</v>
      </c>
      <c r="R273" s="77">
        <v>45</v>
      </c>
      <c r="S273" s="61" t="str">
        <f>IF(AND(B273&gt;0,C273=""),"Ilmoita tuella rahoitettu osuus",IF(C273&gt;100,"Tuella rahoitettu osuus ei voi olla yli 100",IF(AND(B273&gt;0,H273=""),"Pitoaika puuttuu",IF(E273&gt;H273,"Keski-ikä ei voi olla suurempi kuin pitoaika",IF(AND(B273&gt;0,E273=""),"Keski-ikä puuttuu",IF(AND(B273&gt;0,OR(H273&lt;Q273,H273&gt;R273)),"Syötetty pitoaika ei ole pitoaikavälin sisällä","OK"))))))</f>
        <v>OK</v>
      </c>
      <c r="U273" s="16">
        <v>100</v>
      </c>
    </row>
    <row r="274" spans="1:21" ht="15.75" thickBot="1" x14ac:dyDescent="0.3">
      <c r="A274" s="38" t="s">
        <v>217</v>
      </c>
      <c r="B274" s="70">
        <f t="shared" si="191"/>
        <v>0</v>
      </c>
      <c r="C274" s="75"/>
      <c r="D274" s="71">
        <f t="shared" si="192"/>
        <v>0</v>
      </c>
      <c r="E274" s="71">
        <f>Parametrit!$B$4-2027</f>
        <v>-3</v>
      </c>
      <c r="F274" s="75"/>
      <c r="G274" s="75"/>
      <c r="H274" s="150" t="str">
        <f>IF('Investoinnit ennen 2024'!G274&gt;0,'Investoinnit ennen 2024'!G274,"")</f>
        <v/>
      </c>
      <c r="I274" s="72">
        <f>IF(N274="",(D274*(M274+O274))/1000,(D274*(N274+P274))/1000)</f>
        <v>0</v>
      </c>
      <c r="J274" s="71">
        <f t="shared" si="193"/>
        <v>0</v>
      </c>
      <c r="K274" s="71">
        <f t="shared" si="194"/>
        <v>0</v>
      </c>
      <c r="L274" s="49">
        <f>IF(N274="",(F274*(C274/100)*(M274+O274))/1000,(F274*(C274/100)*(N274+P274)/1000))</f>
        <v>0</v>
      </c>
      <c r="M274" s="73" cm="1">
        <f t="array" ref="M274">ROUND('Investoinnit ennen 2024'!K274*(Parametrit!$B$11/Parametrit!$B$7),_xlfn.IFS('2024'!U274=100,-2,'2024'!U274=10,-1))</f>
        <v>0</v>
      </c>
      <c r="N274" s="73"/>
      <c r="O274" s="71"/>
      <c r="P274" s="71"/>
      <c r="Q274" s="77">
        <v>35</v>
      </c>
      <c r="R274" s="77">
        <v>45</v>
      </c>
      <c r="S274" s="61" t="str">
        <f>IF(AND(B274&gt;0,C274=""),"Ilmoita tuella rahoitettu osuus",IF(C274&gt;100,"Tuella rahoitettu osuus ei voi olla yli 100",IF(AND(B274&gt;0,H274=""),"Pitoaika puuttuu",IF(E274&gt;H274,"Keski-ikä ei voi olla suurempi kuin pitoaika",IF(AND(B274&gt;0,E274=""),"Keski-ikä puuttuu",IF(AND(B274&gt;0,OR(H274&lt;Q274,H274&gt;R274)),"Syötetty pitoaika ei ole pitoaikavälin sisällä","OK"))))))</f>
        <v>OK</v>
      </c>
      <c r="U274" s="16">
        <v>100</v>
      </c>
    </row>
    <row r="275" spans="1:21" ht="15.75" thickBot="1" x14ac:dyDescent="0.3">
      <c r="A275" s="38" t="s">
        <v>218</v>
      </c>
      <c r="B275" s="70">
        <f t="shared" si="191"/>
        <v>0</v>
      </c>
      <c r="C275" s="75"/>
      <c r="D275" s="71">
        <f t="shared" si="192"/>
        <v>0</v>
      </c>
      <c r="E275" s="71">
        <f>Parametrit!$B$4-2027</f>
        <v>-3</v>
      </c>
      <c r="F275" s="75"/>
      <c r="G275" s="75"/>
      <c r="H275" s="150" t="str">
        <f>IF('Investoinnit ennen 2024'!G275&gt;0,'Investoinnit ennen 2024'!G275,"")</f>
        <v/>
      </c>
      <c r="I275" s="72">
        <f>IF(N275="",(D275*(M275+O275))/1000,(D275*(N275+P275))/1000)</f>
        <v>0</v>
      </c>
      <c r="J275" s="71">
        <f t="shared" si="193"/>
        <v>0</v>
      </c>
      <c r="K275" s="71">
        <f t="shared" si="194"/>
        <v>0</v>
      </c>
      <c r="L275" s="49">
        <f>IF(N275="",(F275*(C275/100)*(M275+O275))/1000,(F275*(C275/100)*(N275+P275)/1000))</f>
        <v>0</v>
      </c>
      <c r="M275" s="73" cm="1">
        <f t="array" ref="M275">ROUND('Investoinnit ennen 2024'!K275*(Parametrit!$B$11/Parametrit!$B$7),_xlfn.IFS('2024'!U275=100,-2,'2024'!U275=10,-1))</f>
        <v>0</v>
      </c>
      <c r="N275" s="73"/>
      <c r="O275" s="71"/>
      <c r="P275" s="71"/>
      <c r="Q275" s="77">
        <v>35</v>
      </c>
      <c r="R275" s="77">
        <v>45</v>
      </c>
      <c r="S275" s="61" t="str">
        <f>IF(AND(B275&gt;0,C275=""),"Ilmoita tuella rahoitettu osuus",IF(C275&gt;100,"Tuella rahoitettu osuus ei voi olla yli 100",IF(AND(B275&gt;0,H275=""),"Pitoaika puuttuu",IF(E275&gt;H275,"Keski-ikä ei voi olla suurempi kuin pitoaika",IF(AND(B275&gt;0,E275=""),"Keski-ikä puuttuu",IF(AND(B275&gt;0,OR(H275&lt;Q275,H275&gt;R275)),"Syötetty pitoaika ei ole pitoaikavälin sisällä","OK"))))))</f>
        <v>OK</v>
      </c>
      <c r="U275" s="16">
        <v>100</v>
      </c>
    </row>
    <row r="276" spans="1:21" ht="15.75" thickBot="1" x14ac:dyDescent="0.3">
      <c r="A276" s="38" t="s">
        <v>219</v>
      </c>
      <c r="B276" s="70">
        <f t="shared" si="191"/>
        <v>0</v>
      </c>
      <c r="C276" s="75"/>
      <c r="D276" s="71">
        <f t="shared" si="192"/>
        <v>0</v>
      </c>
      <c r="E276" s="71">
        <f>Parametrit!$B$4-2027</f>
        <v>-3</v>
      </c>
      <c r="F276" s="75"/>
      <c r="G276" s="75"/>
      <c r="H276" s="150" t="str">
        <f>IF('Investoinnit ennen 2024'!G276&gt;0,'Investoinnit ennen 2024'!G276,"")</f>
        <v/>
      </c>
      <c r="I276" s="72">
        <f>IF(N276="",(D276*(M276+O276))/1000,(D276*(N276+P276))/1000)</f>
        <v>0</v>
      </c>
      <c r="J276" s="71">
        <f t="shared" si="193"/>
        <v>0</v>
      </c>
      <c r="K276" s="71">
        <f t="shared" si="194"/>
        <v>0</v>
      </c>
      <c r="L276" s="49">
        <f>IF(N276="",(F276*(C276/100)*(M276+O276))/1000,(F276*(C276/100)*(N276+P276)/1000))</f>
        <v>0</v>
      </c>
      <c r="M276" s="73" cm="1">
        <f t="array" ref="M276">ROUND('Investoinnit ennen 2024'!K276*(Parametrit!$B$11/Parametrit!$B$7),_xlfn.IFS('2024'!U276=100,-2,'2024'!U276=10,-1))</f>
        <v>0</v>
      </c>
      <c r="N276" s="73"/>
      <c r="O276" s="71"/>
      <c r="P276" s="71"/>
      <c r="Q276" s="77">
        <v>35</v>
      </c>
      <c r="R276" s="77">
        <v>45</v>
      </c>
      <c r="S276" s="61" t="str">
        <f>IF(AND(B276&gt;0,C276=""),"Ilmoita tuella rahoitettu osuus",IF(C276&gt;100,"Tuella rahoitettu osuus ei voi olla yli 100",IF(AND(B276&gt;0,H276=""),"Pitoaika puuttuu",IF(E276&gt;H276,"Keski-ikä ei voi olla suurempi kuin pitoaika",IF(AND(B276&gt;0,E276=""),"Keski-ikä puuttuu",IF(AND(B276&gt;0,OR(H276&lt;Q276,H276&gt;R276)),"Syötetty pitoaika ei ole pitoaikavälin sisällä","OK"))))))</f>
        <v>OK</v>
      </c>
      <c r="U276" s="16">
        <v>100</v>
      </c>
    </row>
    <row r="277" spans="1:21" ht="15.75" thickBot="1" x14ac:dyDescent="0.3">
      <c r="A277" s="11" t="s">
        <v>220</v>
      </c>
      <c r="B277" s="68"/>
      <c r="C277" s="114"/>
      <c r="D277" s="69"/>
      <c r="E277" s="69"/>
      <c r="F277" s="114"/>
      <c r="G277" s="114"/>
      <c r="H277" s="151"/>
      <c r="M277" s="25"/>
      <c r="N277" s="25"/>
      <c r="O277" s="66"/>
      <c r="P277" s="66"/>
      <c r="Q277" s="25"/>
      <c r="R277" s="25"/>
      <c r="S277" s="16"/>
    </row>
    <row r="278" spans="1:21" ht="15.75" thickBot="1" x14ac:dyDescent="0.3">
      <c r="A278" s="12" t="s">
        <v>221</v>
      </c>
      <c r="B278" s="68"/>
      <c r="C278" s="114"/>
      <c r="D278" s="69"/>
      <c r="E278" s="69"/>
      <c r="F278" s="114"/>
      <c r="G278" s="114"/>
      <c r="H278" s="151"/>
      <c r="M278" s="25"/>
      <c r="N278" s="25"/>
      <c r="O278" s="66"/>
      <c r="P278" s="66"/>
      <c r="Q278" s="25"/>
      <c r="R278" s="25"/>
      <c r="S278" s="16"/>
    </row>
    <row r="279" spans="1:21" ht="15.75" thickBot="1" x14ac:dyDescent="0.3">
      <c r="A279" s="38" t="s">
        <v>222</v>
      </c>
      <c r="B279" s="70">
        <f t="shared" ref="B279:B282" si="195">F279-G279</f>
        <v>0</v>
      </c>
      <c r="C279" s="75"/>
      <c r="D279" s="71">
        <f t="shared" ref="D279:D282" si="196">B279*C279/100</f>
        <v>0</v>
      </c>
      <c r="E279" s="71">
        <f>Parametrit!$B$4-2027</f>
        <v>-3</v>
      </c>
      <c r="F279" s="75"/>
      <c r="G279" s="75"/>
      <c r="H279" s="150" t="str">
        <f>IF('Investoinnit ennen 2024'!G279&gt;0,'Investoinnit ennen 2024'!G279,"")</f>
        <v/>
      </c>
      <c r="I279" s="72">
        <f>IF(N279="",(D279*(M279+O279))/1000,(D279*(N279+P279))/1000)</f>
        <v>0</v>
      </c>
      <c r="J279" s="71">
        <f t="shared" ref="J279:J282" si="197">IF(D279=0,0,I279*(1-E279/H279))</f>
        <v>0</v>
      </c>
      <c r="K279" s="71">
        <f t="shared" ref="K279:K282" si="198">IF(I279=0,0,I279/H279)</f>
        <v>0</v>
      </c>
      <c r="L279" s="49">
        <f>IF(N279="",(F279*(C279/100)*(M279+O279))/1000,(F279*(C279/100)*(N279+P279)/1000))</f>
        <v>0</v>
      </c>
      <c r="M279" s="73" cm="1">
        <f t="array" ref="M279">ROUND('Investoinnit ennen 2024'!K279*(Parametrit!$B$11/Parametrit!$B$7),_xlfn.IFS('2024'!U279=100,-2,'2024'!U279=10,-1))</f>
        <v>0</v>
      </c>
      <c r="N279" s="73"/>
      <c r="O279" s="71"/>
      <c r="P279" s="71"/>
      <c r="Q279" s="77">
        <v>10</v>
      </c>
      <c r="R279" s="77">
        <v>20</v>
      </c>
      <c r="S279" s="61" t="str">
        <f>IF(AND(B279&gt;0,C279=""),"Ilmoita tuella rahoitettu osuus",IF(C279&gt;100,"Tuella rahoitettu osuus ei voi olla yli 100",IF(AND(B279&gt;0,H279=""),"Pitoaika puuttuu",IF(E279&gt;H279,"Keski-ikä ei voi olla suurempi kuin pitoaika",IF(AND(B279&gt;0,E279=""),"Keski-ikä puuttuu",IF(AND(B279&gt;0,OR(H279&lt;Q279,H279&gt;R279)),"Syötetty pitoaika ei ole pitoaikavälin sisällä","OK"))))))</f>
        <v>OK</v>
      </c>
      <c r="U279" s="16">
        <v>10</v>
      </c>
    </row>
    <row r="280" spans="1:21" ht="15.75" thickBot="1" x14ac:dyDescent="0.3">
      <c r="A280" s="38" t="s">
        <v>223</v>
      </c>
      <c r="B280" s="70">
        <f t="shared" si="195"/>
        <v>0</v>
      </c>
      <c r="C280" s="75"/>
      <c r="D280" s="71">
        <f t="shared" si="196"/>
        <v>0</v>
      </c>
      <c r="E280" s="71">
        <f>Parametrit!$B$4-2027</f>
        <v>-3</v>
      </c>
      <c r="F280" s="75"/>
      <c r="G280" s="75"/>
      <c r="H280" s="150" t="str">
        <f>IF('Investoinnit ennen 2024'!G280&gt;0,'Investoinnit ennen 2024'!G280,"")</f>
        <v/>
      </c>
      <c r="I280" s="72">
        <f>IF(N280="",(D280*(M280+O280))/1000,(D280*(N280+P280))/1000)</f>
        <v>0</v>
      </c>
      <c r="J280" s="71">
        <f t="shared" si="197"/>
        <v>0</v>
      </c>
      <c r="K280" s="71">
        <f t="shared" si="198"/>
        <v>0</v>
      </c>
      <c r="L280" s="49">
        <f>IF(N280="",(F280*(C280/100)*(M280+O280))/1000,(F280*(C280/100)*(N280+P280)/1000))</f>
        <v>0</v>
      </c>
      <c r="M280" s="73" cm="1">
        <f t="array" ref="M280">ROUND('Investoinnit ennen 2024'!K280*(Parametrit!$B$11/Parametrit!$B$7),_xlfn.IFS('2024'!U280=100,-2,'2024'!U280=10,-1))</f>
        <v>0</v>
      </c>
      <c r="N280" s="73"/>
      <c r="O280" s="71"/>
      <c r="P280" s="71"/>
      <c r="Q280" s="77">
        <v>10</v>
      </c>
      <c r="R280" s="77">
        <v>20</v>
      </c>
      <c r="S280" s="61" t="str">
        <f>IF(AND(B280&gt;0,C280=""),"Ilmoita tuella rahoitettu osuus",IF(C280&gt;100,"Tuella rahoitettu osuus ei voi olla yli 100",IF(AND(B280&gt;0,H280=""),"Pitoaika puuttuu",IF(E280&gt;H280,"Keski-ikä ei voi olla suurempi kuin pitoaika",IF(AND(B280&gt;0,E280=""),"Keski-ikä puuttuu",IF(AND(B280&gt;0,OR(H280&lt;Q280,H280&gt;R280)),"Syötetty pitoaika ei ole pitoaikavälin sisällä","OK"))))))</f>
        <v>OK</v>
      </c>
      <c r="U280" s="16">
        <v>10</v>
      </c>
    </row>
    <row r="281" spans="1:21" ht="15.75" thickBot="1" x14ac:dyDescent="0.3">
      <c r="A281" s="38" t="s">
        <v>224</v>
      </c>
      <c r="B281" s="70">
        <f t="shared" si="195"/>
        <v>0</v>
      </c>
      <c r="C281" s="75"/>
      <c r="D281" s="71">
        <f t="shared" si="196"/>
        <v>0</v>
      </c>
      <c r="E281" s="71">
        <f>Parametrit!$B$4-2027</f>
        <v>-3</v>
      </c>
      <c r="F281" s="75"/>
      <c r="G281" s="75"/>
      <c r="H281" s="150" t="str">
        <f>IF('Investoinnit ennen 2024'!G281&gt;0,'Investoinnit ennen 2024'!G281,"")</f>
        <v/>
      </c>
      <c r="I281" s="72">
        <f>IF(N281="",(D281*(M281+O281))/1000,(D281*(N281+P281))/1000)</f>
        <v>0</v>
      </c>
      <c r="J281" s="71">
        <f t="shared" si="197"/>
        <v>0</v>
      </c>
      <c r="K281" s="71">
        <f t="shared" si="198"/>
        <v>0</v>
      </c>
      <c r="L281" s="49">
        <f>IF(N281="",(F281*(C281/100)*(M281+O281))/1000,(F281*(C281/100)*(N281+P281)/1000))</f>
        <v>0</v>
      </c>
      <c r="M281" s="73" cm="1">
        <f t="array" ref="M281">ROUND('Investoinnit ennen 2024'!K281*(Parametrit!$B$11/Parametrit!$B$7),_xlfn.IFS('2024'!U281=100,-2,'2024'!U281=10,-1))</f>
        <v>0</v>
      </c>
      <c r="N281" s="73"/>
      <c r="O281" s="71"/>
      <c r="P281" s="71"/>
      <c r="Q281" s="77">
        <v>10</v>
      </c>
      <c r="R281" s="77">
        <v>20</v>
      </c>
      <c r="S281" s="61" t="str">
        <f>IF(AND(B281&gt;0,C281=""),"Ilmoita tuella rahoitettu osuus",IF(C281&gt;100,"Tuella rahoitettu osuus ei voi olla yli 100",IF(AND(B281&gt;0,H281=""),"Pitoaika puuttuu",IF(E281&gt;H281,"Keski-ikä ei voi olla suurempi kuin pitoaika",IF(AND(B281&gt;0,E281=""),"Keski-ikä puuttuu",IF(AND(B281&gt;0,OR(H281&lt;Q281,H281&gt;R281)),"Syötetty pitoaika ei ole pitoaikavälin sisällä","OK"))))))</f>
        <v>OK</v>
      </c>
      <c r="U281" s="16">
        <v>10</v>
      </c>
    </row>
    <row r="282" spans="1:21" ht="15.75" thickBot="1" x14ac:dyDescent="0.3">
      <c r="A282" s="38" t="s">
        <v>225</v>
      </c>
      <c r="B282" s="70">
        <f t="shared" si="195"/>
        <v>0</v>
      </c>
      <c r="C282" s="75"/>
      <c r="D282" s="71">
        <f t="shared" si="196"/>
        <v>0</v>
      </c>
      <c r="E282" s="71">
        <f>Parametrit!$B$4-2027</f>
        <v>-3</v>
      </c>
      <c r="F282" s="75"/>
      <c r="G282" s="75"/>
      <c r="H282" s="150" t="str">
        <f>IF('Investoinnit ennen 2024'!G282&gt;0,'Investoinnit ennen 2024'!G282,"")</f>
        <v/>
      </c>
      <c r="I282" s="72">
        <f>IF(N282="",(D282*(M282+O282))/1000,(D282*(N282+P282))/1000)</f>
        <v>0</v>
      </c>
      <c r="J282" s="71">
        <f t="shared" si="197"/>
        <v>0</v>
      </c>
      <c r="K282" s="71">
        <f t="shared" si="198"/>
        <v>0</v>
      </c>
      <c r="L282" s="49">
        <f>IF(N282="",(F282*(C282/100)*(M282+O282))/1000,(F282*(C282/100)*(N282+P282)/1000))</f>
        <v>0</v>
      </c>
      <c r="M282" s="73" cm="1">
        <f t="array" ref="M282">ROUND('Investoinnit ennen 2024'!K282*(Parametrit!$B$11/Parametrit!$B$7),_xlfn.IFS('2024'!U282=100,-2,'2024'!U282=10,-1))</f>
        <v>0</v>
      </c>
      <c r="N282" s="73"/>
      <c r="O282" s="71"/>
      <c r="P282" s="71"/>
      <c r="Q282" s="77">
        <v>10</v>
      </c>
      <c r="R282" s="77">
        <v>20</v>
      </c>
      <c r="S282" s="61" t="str">
        <f>IF(AND(B282&gt;0,C282=""),"Ilmoita tuella rahoitettu osuus",IF(C282&gt;100,"Tuella rahoitettu osuus ei voi olla yli 100",IF(AND(B282&gt;0,H282=""),"Pitoaika puuttuu",IF(E282&gt;H282,"Keski-ikä ei voi olla suurempi kuin pitoaika",IF(AND(B282&gt;0,E282=""),"Keski-ikä puuttuu",IF(AND(B282&gt;0,OR(H282&lt;Q282,H282&gt;R282)),"Syötetty pitoaika ei ole pitoaikavälin sisällä","OK"))))))</f>
        <v>OK</v>
      </c>
      <c r="U282" s="16">
        <v>10</v>
      </c>
    </row>
    <row r="283" spans="1:21" ht="15.75" thickBot="1" x14ac:dyDescent="0.3">
      <c r="A283" s="11" t="s">
        <v>226</v>
      </c>
      <c r="B283" s="68"/>
      <c r="C283" s="114"/>
      <c r="D283" s="69"/>
      <c r="E283" s="69"/>
      <c r="F283" s="114"/>
      <c r="G283" s="114"/>
      <c r="H283" s="151"/>
      <c r="M283" s="25"/>
      <c r="N283" s="25"/>
      <c r="O283" s="66"/>
      <c r="P283" s="66"/>
      <c r="Q283" s="25"/>
      <c r="R283" s="25"/>
      <c r="S283" s="16"/>
    </row>
    <row r="284" spans="1:21" ht="15.75" thickBot="1" x14ac:dyDescent="0.3">
      <c r="A284" s="12" t="s">
        <v>227</v>
      </c>
      <c r="B284" s="68"/>
      <c r="C284" s="114"/>
      <c r="D284" s="69"/>
      <c r="E284" s="69"/>
      <c r="F284" s="114"/>
      <c r="G284" s="114"/>
      <c r="H284" s="151"/>
      <c r="M284" s="25"/>
      <c r="N284" s="25"/>
      <c r="O284" s="66"/>
      <c r="P284" s="66"/>
      <c r="Q284" s="25"/>
      <c r="R284" s="25"/>
      <c r="S284" s="16"/>
    </row>
    <row r="285" spans="1:21" ht="15.75" thickBot="1" x14ac:dyDescent="0.3">
      <c r="A285" s="14" t="s">
        <v>228</v>
      </c>
      <c r="B285" s="68"/>
      <c r="C285" s="114"/>
      <c r="D285" s="69"/>
      <c r="E285" s="69"/>
      <c r="F285" s="114"/>
      <c r="G285" s="114"/>
      <c r="H285" s="151"/>
      <c r="M285" s="80"/>
      <c r="N285" s="80"/>
      <c r="O285" s="66"/>
      <c r="P285" s="66"/>
      <c r="Q285" s="80"/>
      <c r="R285" s="80"/>
      <c r="S285" s="16"/>
    </row>
    <row r="286" spans="1:21" ht="15.75" thickBot="1" x14ac:dyDescent="0.3">
      <c r="A286" s="39" t="s">
        <v>229</v>
      </c>
      <c r="B286" s="68"/>
      <c r="C286" s="114"/>
      <c r="D286" s="69"/>
      <c r="E286" s="69"/>
      <c r="F286" s="114"/>
      <c r="G286" s="114"/>
      <c r="H286" s="151"/>
      <c r="M286" s="84"/>
      <c r="N286" s="84"/>
      <c r="O286" s="66"/>
      <c r="P286" s="66"/>
      <c r="Q286" s="84"/>
      <c r="R286" s="84"/>
      <c r="S286" s="16"/>
    </row>
    <row r="287" spans="1:21" ht="15.75" thickBot="1" x14ac:dyDescent="0.3">
      <c r="A287" s="38" t="s">
        <v>230</v>
      </c>
      <c r="B287" s="70">
        <f t="shared" ref="B287:B289" si="199">F287-G287</f>
        <v>0</v>
      </c>
      <c r="C287" s="75"/>
      <c r="D287" s="71">
        <f t="shared" ref="D287:D289" si="200">B287*C287/100</f>
        <v>0</v>
      </c>
      <c r="E287" s="71">
        <f>Parametrit!$B$4-2027</f>
        <v>-3</v>
      </c>
      <c r="F287" s="75"/>
      <c r="G287" s="75"/>
      <c r="H287" s="150" t="str">
        <f>IF('Investoinnit ennen 2024'!G287&gt;0,'Investoinnit ennen 2024'!G287,"")</f>
        <v/>
      </c>
      <c r="I287" s="72">
        <f>IF(N287="",(D287*(M287+O287))/1000,(D287*(N287+P287))/1000)</f>
        <v>0</v>
      </c>
      <c r="J287" s="71">
        <f t="shared" ref="J287:J289" si="201">IF(D287=0,0,I287*(1-E287/H287))</f>
        <v>0</v>
      </c>
      <c r="K287" s="71">
        <f t="shared" ref="K287:K289" si="202">IF(I287=0,0,I287/H287)</f>
        <v>0</v>
      </c>
      <c r="L287" s="49">
        <f>IF(N287="",(F287*(C287/100)*(M287+O287))/1000,(F287*(C287/100)*(N287+P287)/1000))</f>
        <v>0</v>
      </c>
      <c r="M287" s="73" cm="1">
        <f t="array" ref="M287">ROUND('Investoinnit ennen 2024'!K287*(Parametrit!$B$11/Parametrit!$B$7),_xlfn.IFS('2024'!U287=100,-2,'2024'!U287=10,-1))</f>
        <v>0</v>
      </c>
      <c r="N287" s="73"/>
      <c r="O287" s="71"/>
      <c r="P287" s="71"/>
      <c r="Q287" s="77">
        <v>50</v>
      </c>
      <c r="R287" s="77">
        <v>60</v>
      </c>
      <c r="S287" s="61" t="str">
        <f>IF(AND(B287&gt;0,C287=""),"Ilmoita tuella rahoitettu osuus",IF(C287&gt;100,"Tuella rahoitettu osuus ei voi olla yli 100",IF(AND(B287&gt;0,H287=""),"Pitoaika puuttuu",IF(E287&gt;H287,"Keski-ikä ei voi olla suurempi kuin pitoaika",IF(AND(B287&gt;0,E287=""),"Keski-ikä puuttuu",IF(AND(B287&gt;0,OR(H287&lt;Q287,H287&gt;R287)),"Syötetty pitoaika ei ole pitoaikavälin sisällä","OK"))))))</f>
        <v>OK</v>
      </c>
      <c r="U287" s="16">
        <v>100</v>
      </c>
    </row>
    <row r="288" spans="1:21" ht="15.75" thickBot="1" x14ac:dyDescent="0.3">
      <c r="A288" s="38" t="s">
        <v>231</v>
      </c>
      <c r="B288" s="70">
        <f t="shared" si="199"/>
        <v>0</v>
      </c>
      <c r="C288" s="75"/>
      <c r="D288" s="71">
        <f t="shared" si="200"/>
        <v>0</v>
      </c>
      <c r="E288" s="71">
        <f>Parametrit!$B$4-2027</f>
        <v>-3</v>
      </c>
      <c r="F288" s="75"/>
      <c r="G288" s="75"/>
      <c r="H288" s="150" t="str">
        <f>IF('Investoinnit ennen 2024'!G288&gt;0,'Investoinnit ennen 2024'!G288,"")</f>
        <v/>
      </c>
      <c r="I288" s="72">
        <f>IF(N288="",(D288*(M288+O288))/1000,(D288*(N288+P288))/1000)</f>
        <v>0</v>
      </c>
      <c r="J288" s="71">
        <f t="shared" si="201"/>
        <v>0</v>
      </c>
      <c r="K288" s="71">
        <f t="shared" si="202"/>
        <v>0</v>
      </c>
      <c r="L288" s="49">
        <f>IF(N288="",(F288*(C288/100)*(M288+O288))/1000,(F288*(C288/100)*(N288+P288)/1000))</f>
        <v>0</v>
      </c>
      <c r="M288" s="73" cm="1">
        <f t="array" ref="M288">ROUND('Investoinnit ennen 2024'!K288*(Parametrit!$B$11/Parametrit!$B$7),_xlfn.IFS('2024'!U288=100,-2,'2024'!U288=10,-1))</f>
        <v>0</v>
      </c>
      <c r="N288" s="73"/>
      <c r="O288" s="71"/>
      <c r="P288" s="71"/>
      <c r="Q288" s="77">
        <v>50</v>
      </c>
      <c r="R288" s="77">
        <v>60</v>
      </c>
      <c r="S288" s="61" t="str">
        <f>IF(AND(B288&gt;0,C288=""),"Ilmoita tuella rahoitettu osuus",IF(C288&gt;100,"Tuella rahoitettu osuus ei voi olla yli 100",IF(AND(B288&gt;0,H288=""),"Pitoaika puuttuu",IF(E288&gt;H288,"Keski-ikä ei voi olla suurempi kuin pitoaika",IF(AND(B288&gt;0,E288=""),"Keski-ikä puuttuu",IF(AND(B288&gt;0,OR(H288&lt;Q288,H288&gt;R288)),"Syötetty pitoaika ei ole pitoaikavälin sisällä","OK"))))))</f>
        <v>OK</v>
      </c>
      <c r="U288" s="16">
        <v>100</v>
      </c>
    </row>
    <row r="289" spans="1:21" ht="15.75" thickBot="1" x14ac:dyDescent="0.3">
      <c r="A289" s="38" t="s">
        <v>232</v>
      </c>
      <c r="B289" s="70">
        <f t="shared" si="199"/>
        <v>0</v>
      </c>
      <c r="C289" s="75"/>
      <c r="D289" s="71">
        <f t="shared" si="200"/>
        <v>0</v>
      </c>
      <c r="E289" s="71">
        <f>Parametrit!$B$4-2027</f>
        <v>-3</v>
      </c>
      <c r="F289" s="75"/>
      <c r="G289" s="75"/>
      <c r="H289" s="150" t="str">
        <f>IF('Investoinnit ennen 2024'!G289&gt;0,'Investoinnit ennen 2024'!G289,"")</f>
        <v/>
      </c>
      <c r="I289" s="72">
        <f>IF(N289="",(D289*(M289+O289))/1000,(D289*(N289+P289))/1000)</f>
        <v>0</v>
      </c>
      <c r="J289" s="71">
        <f t="shared" si="201"/>
        <v>0</v>
      </c>
      <c r="K289" s="71">
        <f t="shared" si="202"/>
        <v>0</v>
      </c>
      <c r="L289" s="49">
        <f>IF(N289="",(F289*(C289/100)*(M289+O289))/1000,(F289*(C289/100)*(N289+P289)/1000))</f>
        <v>0</v>
      </c>
      <c r="M289" s="73" cm="1">
        <f t="array" ref="M289">ROUND('Investoinnit ennen 2024'!K289*(Parametrit!$B$11/Parametrit!$B$7),_xlfn.IFS('2024'!U289=100,-2,'2024'!U289=10,-1))</f>
        <v>0</v>
      </c>
      <c r="N289" s="73"/>
      <c r="O289" s="71"/>
      <c r="P289" s="71"/>
      <c r="Q289" s="77">
        <v>50</v>
      </c>
      <c r="R289" s="77">
        <v>60</v>
      </c>
      <c r="S289" s="61" t="str">
        <f>IF(AND(B289&gt;0,C289=""),"Ilmoita tuella rahoitettu osuus",IF(C289&gt;100,"Tuella rahoitettu osuus ei voi olla yli 100",IF(AND(B289&gt;0,H289=""),"Pitoaika puuttuu",IF(E289&gt;H289,"Keski-ikä ei voi olla suurempi kuin pitoaika",IF(AND(B289&gt;0,E289=""),"Keski-ikä puuttuu",IF(AND(B289&gt;0,OR(H289&lt;Q289,H289&gt;R289)),"Syötetty pitoaika ei ole pitoaikavälin sisällä","OK"))))))</f>
        <v>OK</v>
      </c>
      <c r="U289" s="16">
        <v>100</v>
      </c>
    </row>
    <row r="290" spans="1:21" ht="15.75" thickBot="1" x14ac:dyDescent="0.3">
      <c r="A290" s="39" t="s">
        <v>233</v>
      </c>
      <c r="B290" s="68"/>
      <c r="C290" s="114"/>
      <c r="D290" s="69"/>
      <c r="E290" s="69"/>
      <c r="F290" s="114"/>
      <c r="G290" s="114"/>
      <c r="H290" s="151"/>
      <c r="M290" s="85"/>
      <c r="N290" s="85"/>
      <c r="O290" s="66"/>
      <c r="P290" s="66"/>
      <c r="Q290" s="84"/>
      <c r="R290" s="84"/>
      <c r="S290" s="16"/>
    </row>
    <row r="291" spans="1:21" ht="15.75" thickBot="1" x14ac:dyDescent="0.3">
      <c r="A291" s="38" t="s">
        <v>234</v>
      </c>
      <c r="B291" s="70">
        <f t="shared" ref="B291:B298" si="203">F291-G291</f>
        <v>0</v>
      </c>
      <c r="C291" s="75"/>
      <c r="D291" s="71">
        <f t="shared" ref="D291:D298" si="204">B291*C291/100</f>
        <v>0</v>
      </c>
      <c r="E291" s="71">
        <f>Parametrit!$B$4-2027</f>
        <v>-3</v>
      </c>
      <c r="F291" s="75"/>
      <c r="G291" s="75"/>
      <c r="H291" s="150" t="str">
        <f>IF('Investoinnit ennen 2024'!G291&gt;0,'Investoinnit ennen 2024'!G291,"")</f>
        <v/>
      </c>
      <c r="I291" s="72">
        <f t="shared" ref="I291:I298" si="205">IF(N291="",(D291*(M291+O291))/1000,(D291*(N291+P291))/1000)</f>
        <v>0</v>
      </c>
      <c r="J291" s="71">
        <f t="shared" ref="J291:J298" si="206">IF(D291=0,0,I291*(1-E291/H291))</f>
        <v>0</v>
      </c>
      <c r="K291" s="71">
        <f t="shared" ref="K291:K298" si="207">IF(I291=0,0,I291/H291)</f>
        <v>0</v>
      </c>
      <c r="L291" s="49">
        <f t="shared" ref="L291:L298" si="208">IF(N291="",(F291*(C291/100)*(M291+O291))/1000,(F291*(C291/100)*(N291+P291)/1000))</f>
        <v>0</v>
      </c>
      <c r="M291" s="73" cm="1">
        <f t="array" ref="M291">ROUND('Investoinnit ennen 2024'!K291*(Parametrit!$B$11/Parametrit!$B$7),_xlfn.IFS('2024'!U291=100,-2,'2024'!U291=10,-1))</f>
        <v>0</v>
      </c>
      <c r="N291" s="73"/>
      <c r="O291" s="71"/>
      <c r="P291" s="71"/>
      <c r="Q291" s="77">
        <v>50</v>
      </c>
      <c r="R291" s="77">
        <v>60</v>
      </c>
      <c r="S291" s="61" t="str">
        <f t="shared" ref="S291:S298" si="209">IF(AND(B291&gt;0,C291=""),"Ilmoita tuella rahoitettu osuus",IF(C291&gt;100,"Tuella rahoitettu osuus ei voi olla yli 100",IF(AND(B291&gt;0,H291=""),"Pitoaika puuttuu",IF(E291&gt;H291,"Keski-ikä ei voi olla suurempi kuin pitoaika",IF(AND(B291&gt;0,E291=""),"Keski-ikä puuttuu",IF(AND(B291&gt;0,OR(H291&lt;Q291,H291&gt;R291)),"Syötetty pitoaika ei ole pitoaikavälin sisällä","OK"))))))</f>
        <v>OK</v>
      </c>
      <c r="U291" s="16">
        <v>100</v>
      </c>
    </row>
    <row r="292" spans="1:21" ht="15.75" thickBot="1" x14ac:dyDescent="0.3">
      <c r="A292" s="38" t="s">
        <v>235</v>
      </c>
      <c r="B292" s="70">
        <f t="shared" si="203"/>
        <v>0</v>
      </c>
      <c r="C292" s="75"/>
      <c r="D292" s="71">
        <f t="shared" si="204"/>
        <v>0</v>
      </c>
      <c r="E292" s="71">
        <f>Parametrit!$B$4-2027</f>
        <v>-3</v>
      </c>
      <c r="F292" s="75"/>
      <c r="G292" s="75"/>
      <c r="H292" s="150" t="str">
        <f>IF('Investoinnit ennen 2024'!G292&gt;0,'Investoinnit ennen 2024'!G292,"")</f>
        <v/>
      </c>
      <c r="I292" s="72">
        <f t="shared" si="205"/>
        <v>0</v>
      </c>
      <c r="J292" s="71">
        <f t="shared" si="206"/>
        <v>0</v>
      </c>
      <c r="K292" s="71">
        <f t="shared" si="207"/>
        <v>0</v>
      </c>
      <c r="L292" s="49">
        <f t="shared" si="208"/>
        <v>0</v>
      </c>
      <c r="M292" s="73" cm="1">
        <f t="array" ref="M292">ROUND('Investoinnit ennen 2024'!K292*(Parametrit!$B$11/Parametrit!$B$7),_xlfn.IFS('2024'!U292=100,-2,'2024'!U292=10,-1))</f>
        <v>0</v>
      </c>
      <c r="N292" s="73"/>
      <c r="O292" s="71"/>
      <c r="P292" s="71"/>
      <c r="Q292" s="77">
        <v>50</v>
      </c>
      <c r="R292" s="77">
        <v>60</v>
      </c>
      <c r="S292" s="61" t="str">
        <f t="shared" si="209"/>
        <v>OK</v>
      </c>
      <c r="U292" s="16">
        <v>100</v>
      </c>
    </row>
    <row r="293" spans="1:21" ht="15.75" thickBot="1" x14ac:dyDescent="0.3">
      <c r="A293" s="38" t="s">
        <v>236</v>
      </c>
      <c r="B293" s="70">
        <f t="shared" si="203"/>
        <v>0</v>
      </c>
      <c r="C293" s="75"/>
      <c r="D293" s="71">
        <f t="shared" si="204"/>
        <v>0</v>
      </c>
      <c r="E293" s="71">
        <f>Parametrit!$B$4-2027</f>
        <v>-3</v>
      </c>
      <c r="F293" s="75"/>
      <c r="G293" s="75"/>
      <c r="H293" s="150" t="str">
        <f>IF('Investoinnit ennen 2024'!G293&gt;0,'Investoinnit ennen 2024'!G293,"")</f>
        <v/>
      </c>
      <c r="I293" s="72">
        <f t="shared" si="205"/>
        <v>0</v>
      </c>
      <c r="J293" s="71">
        <f t="shared" si="206"/>
        <v>0</v>
      </c>
      <c r="K293" s="71">
        <f t="shared" si="207"/>
        <v>0</v>
      </c>
      <c r="L293" s="49">
        <f t="shared" si="208"/>
        <v>0</v>
      </c>
      <c r="M293" s="73" cm="1">
        <f t="array" ref="M293">ROUND('Investoinnit ennen 2024'!K293*(Parametrit!$B$11/Parametrit!$B$7),_xlfn.IFS('2024'!U293=100,-2,'2024'!U293=10,-1))</f>
        <v>0</v>
      </c>
      <c r="N293" s="73"/>
      <c r="O293" s="71"/>
      <c r="P293" s="71"/>
      <c r="Q293" s="77">
        <v>50</v>
      </c>
      <c r="R293" s="77">
        <v>60</v>
      </c>
      <c r="S293" s="61" t="str">
        <f t="shared" si="209"/>
        <v>OK</v>
      </c>
      <c r="U293" s="16">
        <v>100</v>
      </c>
    </row>
    <row r="294" spans="1:21" ht="15.75" thickBot="1" x14ac:dyDescent="0.3">
      <c r="A294" s="38" t="s">
        <v>237</v>
      </c>
      <c r="B294" s="70">
        <f t="shared" si="203"/>
        <v>0</v>
      </c>
      <c r="C294" s="75"/>
      <c r="D294" s="71">
        <f t="shared" si="204"/>
        <v>0</v>
      </c>
      <c r="E294" s="71">
        <f>Parametrit!$B$4-2027</f>
        <v>-3</v>
      </c>
      <c r="F294" s="75"/>
      <c r="G294" s="75"/>
      <c r="H294" s="150" t="str">
        <f>IF('Investoinnit ennen 2024'!G294&gt;0,'Investoinnit ennen 2024'!G294,"")</f>
        <v/>
      </c>
      <c r="I294" s="72">
        <f t="shared" si="205"/>
        <v>0</v>
      </c>
      <c r="J294" s="71">
        <f t="shared" si="206"/>
        <v>0</v>
      </c>
      <c r="K294" s="71">
        <f t="shared" si="207"/>
        <v>0</v>
      </c>
      <c r="L294" s="49">
        <f t="shared" si="208"/>
        <v>0</v>
      </c>
      <c r="M294" s="73" cm="1">
        <f t="array" ref="M294">ROUND('Investoinnit ennen 2024'!K294*(Parametrit!$B$11/Parametrit!$B$7),_xlfn.IFS('2024'!U294=100,-2,'2024'!U294=10,-1))</f>
        <v>0</v>
      </c>
      <c r="N294" s="73"/>
      <c r="O294" s="71"/>
      <c r="P294" s="71"/>
      <c r="Q294" s="77">
        <v>50</v>
      </c>
      <c r="R294" s="77">
        <v>60</v>
      </c>
      <c r="S294" s="61" t="str">
        <f t="shared" si="209"/>
        <v>OK</v>
      </c>
      <c r="U294" s="16">
        <v>100</v>
      </c>
    </row>
    <row r="295" spans="1:21" ht="15.75" thickBot="1" x14ac:dyDescent="0.3">
      <c r="A295" s="38" t="s">
        <v>238</v>
      </c>
      <c r="B295" s="70">
        <f t="shared" si="203"/>
        <v>0</v>
      </c>
      <c r="C295" s="75"/>
      <c r="D295" s="71">
        <f t="shared" si="204"/>
        <v>0</v>
      </c>
      <c r="E295" s="71">
        <f>Parametrit!$B$4-2027</f>
        <v>-3</v>
      </c>
      <c r="F295" s="75"/>
      <c r="G295" s="75"/>
      <c r="H295" s="150" t="str">
        <f>IF('Investoinnit ennen 2024'!G295&gt;0,'Investoinnit ennen 2024'!G295,"")</f>
        <v/>
      </c>
      <c r="I295" s="72">
        <f t="shared" si="205"/>
        <v>0</v>
      </c>
      <c r="J295" s="71">
        <f t="shared" si="206"/>
        <v>0</v>
      </c>
      <c r="K295" s="71">
        <f t="shared" si="207"/>
        <v>0</v>
      </c>
      <c r="L295" s="49">
        <f t="shared" si="208"/>
        <v>0</v>
      </c>
      <c r="M295" s="73" cm="1">
        <f t="array" ref="M295">ROUND('Investoinnit ennen 2024'!K295*(Parametrit!$B$11/Parametrit!$B$7),_xlfn.IFS('2024'!U295=100,-2,'2024'!U295=10,-1))</f>
        <v>0</v>
      </c>
      <c r="N295" s="73"/>
      <c r="O295" s="71"/>
      <c r="P295" s="71"/>
      <c r="Q295" s="77">
        <v>50</v>
      </c>
      <c r="R295" s="77">
        <v>60</v>
      </c>
      <c r="S295" s="61" t="str">
        <f t="shared" si="209"/>
        <v>OK</v>
      </c>
      <c r="U295" s="16">
        <v>100</v>
      </c>
    </row>
    <row r="296" spans="1:21" ht="15.75" thickBot="1" x14ac:dyDescent="0.3">
      <c r="A296" s="38" t="s">
        <v>239</v>
      </c>
      <c r="B296" s="70">
        <f t="shared" si="203"/>
        <v>0</v>
      </c>
      <c r="C296" s="75"/>
      <c r="D296" s="71">
        <f t="shared" si="204"/>
        <v>0</v>
      </c>
      <c r="E296" s="71">
        <f>Parametrit!$B$4-2027</f>
        <v>-3</v>
      </c>
      <c r="F296" s="75"/>
      <c r="G296" s="75"/>
      <c r="H296" s="150" t="str">
        <f>IF('Investoinnit ennen 2024'!G296&gt;0,'Investoinnit ennen 2024'!G296,"")</f>
        <v/>
      </c>
      <c r="I296" s="72">
        <f t="shared" si="205"/>
        <v>0</v>
      </c>
      <c r="J296" s="71">
        <f t="shared" si="206"/>
        <v>0</v>
      </c>
      <c r="K296" s="71">
        <f t="shared" si="207"/>
        <v>0</v>
      </c>
      <c r="L296" s="49">
        <f t="shared" si="208"/>
        <v>0</v>
      </c>
      <c r="M296" s="73" cm="1">
        <f t="array" ref="M296">ROUND('Investoinnit ennen 2024'!K296*(Parametrit!$B$11/Parametrit!$B$7),_xlfn.IFS('2024'!U296=100,-2,'2024'!U296=10,-1))</f>
        <v>0</v>
      </c>
      <c r="N296" s="73"/>
      <c r="O296" s="71"/>
      <c r="P296" s="71"/>
      <c r="Q296" s="77">
        <v>50</v>
      </c>
      <c r="R296" s="77">
        <v>60</v>
      </c>
      <c r="S296" s="61" t="str">
        <f t="shared" si="209"/>
        <v>OK</v>
      </c>
      <c r="U296" s="16">
        <v>100</v>
      </c>
    </row>
    <row r="297" spans="1:21" ht="15.75" thickBot="1" x14ac:dyDescent="0.3">
      <c r="A297" s="38" t="s">
        <v>240</v>
      </c>
      <c r="B297" s="70">
        <f t="shared" si="203"/>
        <v>0</v>
      </c>
      <c r="C297" s="75"/>
      <c r="D297" s="71">
        <f t="shared" si="204"/>
        <v>0</v>
      </c>
      <c r="E297" s="71">
        <f>Parametrit!$B$4-2027</f>
        <v>-3</v>
      </c>
      <c r="F297" s="75"/>
      <c r="G297" s="75"/>
      <c r="H297" s="150" t="str">
        <f>IF('Investoinnit ennen 2024'!G297&gt;0,'Investoinnit ennen 2024'!G297,"")</f>
        <v/>
      </c>
      <c r="I297" s="72">
        <f t="shared" si="205"/>
        <v>0</v>
      </c>
      <c r="J297" s="71">
        <f t="shared" si="206"/>
        <v>0</v>
      </c>
      <c r="K297" s="71">
        <f t="shared" si="207"/>
        <v>0</v>
      </c>
      <c r="L297" s="49">
        <f t="shared" si="208"/>
        <v>0</v>
      </c>
      <c r="M297" s="73" cm="1">
        <f t="array" ref="M297">ROUND('Investoinnit ennen 2024'!K297*(Parametrit!$B$11/Parametrit!$B$7),_xlfn.IFS('2024'!U297=100,-2,'2024'!U297=10,-1))</f>
        <v>0</v>
      </c>
      <c r="N297" s="73"/>
      <c r="O297" s="71"/>
      <c r="P297" s="71"/>
      <c r="Q297" s="77">
        <v>50</v>
      </c>
      <c r="R297" s="77">
        <v>60</v>
      </c>
      <c r="S297" s="61" t="str">
        <f t="shared" si="209"/>
        <v>OK</v>
      </c>
      <c r="U297" s="16">
        <v>100</v>
      </c>
    </row>
    <row r="298" spans="1:21" ht="15.75" thickBot="1" x14ac:dyDescent="0.3">
      <c r="A298" s="38" t="s">
        <v>241</v>
      </c>
      <c r="B298" s="70">
        <f t="shared" si="203"/>
        <v>0</v>
      </c>
      <c r="C298" s="75"/>
      <c r="D298" s="71">
        <f t="shared" si="204"/>
        <v>0</v>
      </c>
      <c r="E298" s="71">
        <f>Parametrit!$B$4-2027</f>
        <v>-3</v>
      </c>
      <c r="F298" s="75"/>
      <c r="G298" s="75"/>
      <c r="H298" s="150" t="str">
        <f>IF('Investoinnit ennen 2024'!G298&gt;0,'Investoinnit ennen 2024'!G298,"")</f>
        <v/>
      </c>
      <c r="I298" s="72">
        <f t="shared" si="205"/>
        <v>0</v>
      </c>
      <c r="J298" s="71">
        <f t="shared" si="206"/>
        <v>0</v>
      </c>
      <c r="K298" s="71">
        <f t="shared" si="207"/>
        <v>0</v>
      </c>
      <c r="L298" s="49">
        <f t="shared" si="208"/>
        <v>0</v>
      </c>
      <c r="M298" s="73" cm="1">
        <f t="array" ref="M298">ROUND('Investoinnit ennen 2024'!K298*(Parametrit!$B$11/Parametrit!$B$7),_xlfn.IFS('2024'!U298=100,-2,'2024'!U298=10,-1))</f>
        <v>0</v>
      </c>
      <c r="N298" s="73"/>
      <c r="O298" s="71"/>
      <c r="P298" s="71"/>
      <c r="Q298" s="77">
        <v>50</v>
      </c>
      <c r="R298" s="77">
        <v>60</v>
      </c>
      <c r="S298" s="61" t="str">
        <f t="shared" si="209"/>
        <v>OK</v>
      </c>
      <c r="U298" s="16">
        <v>100</v>
      </c>
    </row>
    <row r="299" spans="1:21" ht="15.75" thickBot="1" x14ac:dyDescent="0.3">
      <c r="A299" s="39" t="s">
        <v>242</v>
      </c>
      <c r="B299" s="68"/>
      <c r="C299" s="114"/>
      <c r="D299" s="69"/>
      <c r="E299" s="69"/>
      <c r="F299" s="114"/>
      <c r="G299" s="114"/>
      <c r="H299" s="151"/>
      <c r="M299" s="85"/>
      <c r="N299" s="85"/>
      <c r="O299" s="66"/>
      <c r="P299" s="66"/>
      <c r="Q299" s="84"/>
      <c r="R299" s="84"/>
      <c r="S299" s="16"/>
    </row>
    <row r="300" spans="1:21" ht="15.75" thickBot="1" x14ac:dyDescent="0.3">
      <c r="A300" s="38" t="s">
        <v>243</v>
      </c>
      <c r="B300" s="70">
        <f t="shared" ref="B300:B307" si="210">F300-G300</f>
        <v>0</v>
      </c>
      <c r="C300" s="75"/>
      <c r="D300" s="71">
        <f t="shared" ref="D300:D307" si="211">B300*C300/100</f>
        <v>0</v>
      </c>
      <c r="E300" s="71">
        <f>Parametrit!$B$4-2027</f>
        <v>-3</v>
      </c>
      <c r="F300" s="75"/>
      <c r="G300" s="75"/>
      <c r="H300" s="150" t="str">
        <f>IF('Investoinnit ennen 2024'!G300&gt;0,'Investoinnit ennen 2024'!G300,"")</f>
        <v/>
      </c>
      <c r="I300" s="72">
        <f t="shared" ref="I300:I307" si="212">IF(N300="",(D300*(M300+O300))/1000,(D300*(N300+P300))/1000)</f>
        <v>0</v>
      </c>
      <c r="J300" s="71">
        <f t="shared" ref="J300:J307" si="213">IF(D300=0,0,I300*(1-E300/H300))</f>
        <v>0</v>
      </c>
      <c r="K300" s="71">
        <f t="shared" ref="K300:K307" si="214">IF(I300=0,0,I300/H300)</f>
        <v>0</v>
      </c>
      <c r="L300" s="49">
        <f t="shared" ref="L300:L307" si="215">IF(N300="",(F300*(C300/100)*(M300+O300))/1000,(F300*(C300/100)*(N300+P300)/1000))</f>
        <v>0</v>
      </c>
      <c r="M300" s="73" cm="1">
        <f t="array" ref="M300">ROUND('Investoinnit ennen 2024'!K300*(Parametrit!$B$11/Parametrit!$B$7),_xlfn.IFS('2024'!U300=100,-2,'2024'!U300=10,-1))</f>
        <v>0</v>
      </c>
      <c r="N300" s="73"/>
      <c r="O300" s="71"/>
      <c r="P300" s="71"/>
      <c r="Q300" s="77">
        <v>50</v>
      </c>
      <c r="R300" s="77">
        <v>60</v>
      </c>
      <c r="S300" s="61" t="str">
        <f t="shared" ref="S300:S307" si="216">IF(AND(B300&gt;0,C300=""),"Ilmoita tuella rahoitettu osuus",IF(C300&gt;100,"Tuella rahoitettu osuus ei voi olla yli 100",IF(AND(B300&gt;0,H300=""),"Pitoaika puuttuu",IF(E300&gt;H300,"Keski-ikä ei voi olla suurempi kuin pitoaika",IF(AND(B300&gt;0,E300=""),"Keski-ikä puuttuu",IF(AND(B300&gt;0,OR(H300&lt;Q300,H300&gt;R300)),"Syötetty pitoaika ei ole pitoaikavälin sisällä","OK"))))))</f>
        <v>OK</v>
      </c>
      <c r="U300" s="16">
        <v>100</v>
      </c>
    </row>
    <row r="301" spans="1:21" ht="15.75" thickBot="1" x14ac:dyDescent="0.3">
      <c r="A301" s="38" t="s">
        <v>244</v>
      </c>
      <c r="B301" s="70">
        <f t="shared" si="210"/>
        <v>0</v>
      </c>
      <c r="C301" s="75"/>
      <c r="D301" s="71">
        <f t="shared" si="211"/>
        <v>0</v>
      </c>
      <c r="E301" s="71">
        <f>Parametrit!$B$4-2027</f>
        <v>-3</v>
      </c>
      <c r="F301" s="75"/>
      <c r="G301" s="75"/>
      <c r="H301" s="150" t="str">
        <f>IF('Investoinnit ennen 2024'!G301&gt;0,'Investoinnit ennen 2024'!G301,"")</f>
        <v/>
      </c>
      <c r="I301" s="72">
        <f t="shared" si="212"/>
        <v>0</v>
      </c>
      <c r="J301" s="71">
        <f t="shared" si="213"/>
        <v>0</v>
      </c>
      <c r="K301" s="71">
        <f t="shared" si="214"/>
        <v>0</v>
      </c>
      <c r="L301" s="49">
        <f t="shared" si="215"/>
        <v>0</v>
      </c>
      <c r="M301" s="73" cm="1">
        <f t="array" ref="M301">ROUND('Investoinnit ennen 2024'!K301*(Parametrit!$B$11/Parametrit!$B$7),_xlfn.IFS('2024'!U301=100,-2,'2024'!U301=10,-1))</f>
        <v>0</v>
      </c>
      <c r="N301" s="73"/>
      <c r="O301" s="71"/>
      <c r="P301" s="71"/>
      <c r="Q301" s="77">
        <v>50</v>
      </c>
      <c r="R301" s="77">
        <v>60</v>
      </c>
      <c r="S301" s="61" t="str">
        <f t="shared" si="216"/>
        <v>OK</v>
      </c>
      <c r="U301" s="16">
        <v>100</v>
      </c>
    </row>
    <row r="302" spans="1:21" ht="15.75" thickBot="1" x14ac:dyDescent="0.3">
      <c r="A302" s="38" t="s">
        <v>245</v>
      </c>
      <c r="B302" s="70">
        <f t="shared" si="210"/>
        <v>0</v>
      </c>
      <c r="C302" s="75"/>
      <c r="D302" s="71">
        <f t="shared" si="211"/>
        <v>0</v>
      </c>
      <c r="E302" s="71">
        <f>Parametrit!$B$4-2027</f>
        <v>-3</v>
      </c>
      <c r="F302" s="75"/>
      <c r="G302" s="75"/>
      <c r="H302" s="150" t="str">
        <f>IF('Investoinnit ennen 2024'!G302&gt;0,'Investoinnit ennen 2024'!G302,"")</f>
        <v/>
      </c>
      <c r="I302" s="72">
        <f t="shared" si="212"/>
        <v>0</v>
      </c>
      <c r="J302" s="71">
        <f t="shared" si="213"/>
        <v>0</v>
      </c>
      <c r="K302" s="71">
        <f t="shared" si="214"/>
        <v>0</v>
      </c>
      <c r="L302" s="49">
        <f t="shared" si="215"/>
        <v>0</v>
      </c>
      <c r="M302" s="73" cm="1">
        <f t="array" ref="M302">ROUND('Investoinnit ennen 2024'!K302*(Parametrit!$B$11/Parametrit!$B$7),_xlfn.IFS('2024'!U302=100,-2,'2024'!U302=10,-1))</f>
        <v>0</v>
      </c>
      <c r="N302" s="73"/>
      <c r="O302" s="71"/>
      <c r="P302" s="71"/>
      <c r="Q302" s="77">
        <v>50</v>
      </c>
      <c r="R302" s="77">
        <v>60</v>
      </c>
      <c r="S302" s="61" t="str">
        <f t="shared" si="216"/>
        <v>OK</v>
      </c>
      <c r="U302" s="16">
        <v>100</v>
      </c>
    </row>
    <row r="303" spans="1:21" ht="15.75" thickBot="1" x14ac:dyDescent="0.3">
      <c r="A303" s="38" t="s">
        <v>246</v>
      </c>
      <c r="B303" s="70">
        <f t="shared" si="210"/>
        <v>0</v>
      </c>
      <c r="C303" s="75"/>
      <c r="D303" s="71">
        <f t="shared" si="211"/>
        <v>0</v>
      </c>
      <c r="E303" s="71">
        <f>Parametrit!$B$4-2027</f>
        <v>-3</v>
      </c>
      <c r="F303" s="75"/>
      <c r="G303" s="75"/>
      <c r="H303" s="150" t="str">
        <f>IF('Investoinnit ennen 2024'!G303&gt;0,'Investoinnit ennen 2024'!G303,"")</f>
        <v/>
      </c>
      <c r="I303" s="72">
        <f t="shared" si="212"/>
        <v>0</v>
      </c>
      <c r="J303" s="71">
        <f t="shared" si="213"/>
        <v>0</v>
      </c>
      <c r="K303" s="71">
        <f t="shared" si="214"/>
        <v>0</v>
      </c>
      <c r="L303" s="49">
        <f t="shared" si="215"/>
        <v>0</v>
      </c>
      <c r="M303" s="73" cm="1">
        <f t="array" ref="M303">ROUND('Investoinnit ennen 2024'!K303*(Parametrit!$B$11/Parametrit!$B$7),_xlfn.IFS('2024'!U303=100,-2,'2024'!U303=10,-1))</f>
        <v>0</v>
      </c>
      <c r="N303" s="73"/>
      <c r="O303" s="71"/>
      <c r="P303" s="71"/>
      <c r="Q303" s="77">
        <v>50</v>
      </c>
      <c r="R303" s="77">
        <v>60</v>
      </c>
      <c r="S303" s="61" t="str">
        <f t="shared" si="216"/>
        <v>OK</v>
      </c>
      <c r="U303" s="16">
        <v>100</v>
      </c>
    </row>
    <row r="304" spans="1:21" ht="15.75" thickBot="1" x14ac:dyDescent="0.3">
      <c r="A304" s="38" t="s">
        <v>238</v>
      </c>
      <c r="B304" s="70">
        <f t="shared" si="210"/>
        <v>0</v>
      </c>
      <c r="C304" s="75"/>
      <c r="D304" s="71">
        <f t="shared" si="211"/>
        <v>0</v>
      </c>
      <c r="E304" s="71">
        <f>Parametrit!$B$4-2027</f>
        <v>-3</v>
      </c>
      <c r="F304" s="75"/>
      <c r="G304" s="75"/>
      <c r="H304" s="150" t="str">
        <f>IF('Investoinnit ennen 2024'!G304&gt;0,'Investoinnit ennen 2024'!G304,"")</f>
        <v/>
      </c>
      <c r="I304" s="72">
        <f t="shared" si="212"/>
        <v>0</v>
      </c>
      <c r="J304" s="71">
        <f t="shared" si="213"/>
        <v>0</v>
      </c>
      <c r="K304" s="71">
        <f t="shared" si="214"/>
        <v>0</v>
      </c>
      <c r="L304" s="49">
        <f t="shared" si="215"/>
        <v>0</v>
      </c>
      <c r="M304" s="73" cm="1">
        <f t="array" ref="M304">ROUND('Investoinnit ennen 2024'!K304*(Parametrit!$B$11/Parametrit!$B$7),_xlfn.IFS('2024'!U304=100,-2,'2024'!U304=10,-1))</f>
        <v>0</v>
      </c>
      <c r="N304" s="73"/>
      <c r="O304" s="71"/>
      <c r="P304" s="71"/>
      <c r="Q304" s="77">
        <v>50</v>
      </c>
      <c r="R304" s="77">
        <v>60</v>
      </c>
      <c r="S304" s="61" t="str">
        <f t="shared" si="216"/>
        <v>OK</v>
      </c>
      <c r="U304" s="16">
        <v>100</v>
      </c>
    </row>
    <row r="305" spans="1:21" ht="15.75" thickBot="1" x14ac:dyDescent="0.3">
      <c r="A305" s="38" t="s">
        <v>239</v>
      </c>
      <c r="B305" s="70">
        <f t="shared" si="210"/>
        <v>0</v>
      </c>
      <c r="C305" s="75"/>
      <c r="D305" s="71">
        <f t="shared" si="211"/>
        <v>0</v>
      </c>
      <c r="E305" s="71">
        <f>Parametrit!$B$4-2027</f>
        <v>-3</v>
      </c>
      <c r="F305" s="75"/>
      <c r="G305" s="75"/>
      <c r="H305" s="150" t="str">
        <f>IF('Investoinnit ennen 2024'!G305&gt;0,'Investoinnit ennen 2024'!G305,"")</f>
        <v/>
      </c>
      <c r="I305" s="72">
        <f t="shared" si="212"/>
        <v>0</v>
      </c>
      <c r="J305" s="71">
        <f t="shared" si="213"/>
        <v>0</v>
      </c>
      <c r="K305" s="71">
        <f t="shared" si="214"/>
        <v>0</v>
      </c>
      <c r="L305" s="49">
        <f t="shared" si="215"/>
        <v>0</v>
      </c>
      <c r="M305" s="73" cm="1">
        <f t="array" ref="M305">ROUND('Investoinnit ennen 2024'!K305*(Parametrit!$B$11/Parametrit!$B$7),_xlfn.IFS('2024'!U305=100,-2,'2024'!U305=10,-1))</f>
        <v>0</v>
      </c>
      <c r="N305" s="73"/>
      <c r="O305" s="71"/>
      <c r="P305" s="71"/>
      <c r="Q305" s="77">
        <v>50</v>
      </c>
      <c r="R305" s="77">
        <v>60</v>
      </c>
      <c r="S305" s="61" t="str">
        <f t="shared" si="216"/>
        <v>OK</v>
      </c>
      <c r="U305" s="16">
        <v>100</v>
      </c>
    </row>
    <row r="306" spans="1:21" ht="15.75" thickBot="1" x14ac:dyDescent="0.3">
      <c r="A306" s="38" t="s">
        <v>240</v>
      </c>
      <c r="B306" s="70">
        <f t="shared" si="210"/>
        <v>0</v>
      </c>
      <c r="C306" s="75"/>
      <c r="D306" s="71">
        <f t="shared" si="211"/>
        <v>0</v>
      </c>
      <c r="E306" s="71">
        <f>Parametrit!$B$4-2027</f>
        <v>-3</v>
      </c>
      <c r="F306" s="75"/>
      <c r="G306" s="75"/>
      <c r="H306" s="150" t="str">
        <f>IF('Investoinnit ennen 2024'!G306&gt;0,'Investoinnit ennen 2024'!G306,"")</f>
        <v/>
      </c>
      <c r="I306" s="72">
        <f t="shared" si="212"/>
        <v>0</v>
      </c>
      <c r="J306" s="71">
        <f t="shared" si="213"/>
        <v>0</v>
      </c>
      <c r="K306" s="71">
        <f t="shared" si="214"/>
        <v>0</v>
      </c>
      <c r="L306" s="49">
        <f t="shared" si="215"/>
        <v>0</v>
      </c>
      <c r="M306" s="73" cm="1">
        <f t="array" ref="M306">ROUND('Investoinnit ennen 2024'!K306*(Parametrit!$B$11/Parametrit!$B$7),_xlfn.IFS('2024'!U306=100,-2,'2024'!U306=10,-1))</f>
        <v>0</v>
      </c>
      <c r="N306" s="73"/>
      <c r="O306" s="71"/>
      <c r="P306" s="71"/>
      <c r="Q306" s="77">
        <v>50</v>
      </c>
      <c r="R306" s="77">
        <v>60</v>
      </c>
      <c r="S306" s="61" t="str">
        <f t="shared" si="216"/>
        <v>OK</v>
      </c>
      <c r="U306" s="16">
        <v>100</v>
      </c>
    </row>
    <row r="307" spans="1:21" ht="15.75" thickBot="1" x14ac:dyDescent="0.3">
      <c r="A307" s="38" t="s">
        <v>241</v>
      </c>
      <c r="B307" s="70">
        <f t="shared" si="210"/>
        <v>0</v>
      </c>
      <c r="C307" s="75"/>
      <c r="D307" s="71">
        <f t="shared" si="211"/>
        <v>0</v>
      </c>
      <c r="E307" s="71">
        <f>Parametrit!$B$4-2027</f>
        <v>-3</v>
      </c>
      <c r="F307" s="75"/>
      <c r="G307" s="75"/>
      <c r="H307" s="150" t="str">
        <f>IF('Investoinnit ennen 2024'!G307&gt;0,'Investoinnit ennen 2024'!G307,"")</f>
        <v/>
      </c>
      <c r="I307" s="72">
        <f t="shared" si="212"/>
        <v>0</v>
      </c>
      <c r="J307" s="71">
        <f t="shared" si="213"/>
        <v>0</v>
      </c>
      <c r="K307" s="71">
        <f t="shared" si="214"/>
        <v>0</v>
      </c>
      <c r="L307" s="49">
        <f t="shared" si="215"/>
        <v>0</v>
      </c>
      <c r="M307" s="73" cm="1">
        <f t="array" ref="M307">ROUND('Investoinnit ennen 2024'!K307*(Parametrit!$B$11/Parametrit!$B$7),_xlfn.IFS('2024'!U307=100,-2,'2024'!U307=10,-1))</f>
        <v>0</v>
      </c>
      <c r="N307" s="73"/>
      <c r="O307" s="71"/>
      <c r="P307" s="71"/>
      <c r="Q307" s="77">
        <v>50</v>
      </c>
      <c r="R307" s="77">
        <v>60</v>
      </c>
      <c r="S307" s="61" t="str">
        <f t="shared" si="216"/>
        <v>OK</v>
      </c>
      <c r="U307" s="16">
        <v>100</v>
      </c>
    </row>
    <row r="308" spans="1:21" ht="15.75" thickBot="1" x14ac:dyDescent="0.3">
      <c r="A308" s="39" t="s">
        <v>247</v>
      </c>
      <c r="B308" s="68"/>
      <c r="C308" s="114"/>
      <c r="D308" s="69"/>
      <c r="E308" s="69"/>
      <c r="F308" s="114"/>
      <c r="G308" s="114"/>
      <c r="H308" s="151"/>
      <c r="M308" s="85"/>
      <c r="N308" s="85"/>
      <c r="O308" s="66"/>
      <c r="P308" s="66"/>
      <c r="Q308" s="84"/>
      <c r="R308" s="84"/>
      <c r="S308" s="16"/>
    </row>
    <row r="309" spans="1:21" ht="15.75" thickBot="1" x14ac:dyDescent="0.3">
      <c r="A309" s="38" t="s">
        <v>248</v>
      </c>
      <c r="B309" s="70">
        <f t="shared" ref="B309:B316" si="217">F309-G309</f>
        <v>0</v>
      </c>
      <c r="C309" s="75"/>
      <c r="D309" s="71">
        <f t="shared" ref="D309:D316" si="218">B309*C309/100</f>
        <v>0</v>
      </c>
      <c r="E309" s="71">
        <f>Parametrit!$B$4-2027</f>
        <v>-3</v>
      </c>
      <c r="F309" s="75"/>
      <c r="G309" s="75"/>
      <c r="H309" s="150" t="str">
        <f>IF('Investoinnit ennen 2024'!G309&gt;0,'Investoinnit ennen 2024'!G309,"")</f>
        <v/>
      </c>
      <c r="I309" s="72">
        <f t="shared" ref="I309:I316" si="219">IF(N309="",(D309*(M309+O309))/1000,(D309*(N309+P309))/1000)</f>
        <v>0</v>
      </c>
      <c r="J309" s="71">
        <f t="shared" ref="J309:J316" si="220">IF(D309=0,0,I309*(1-E309/H309))</f>
        <v>0</v>
      </c>
      <c r="K309" s="71">
        <f t="shared" ref="K309:K316" si="221">IF(I309=0,0,I309/H309)</f>
        <v>0</v>
      </c>
      <c r="L309" s="49">
        <f t="shared" ref="L309:L316" si="222">IF(N309="",(F309*(C309/100)*(M309+O309))/1000,(F309*(C309/100)*(N309+P309)/1000))</f>
        <v>0</v>
      </c>
      <c r="M309" s="73" cm="1">
        <f t="array" ref="M309">ROUND('Investoinnit ennen 2024'!K309*(Parametrit!$B$11/Parametrit!$B$7),_xlfn.IFS('2024'!U309=100,-2,'2024'!U309=10,-1))</f>
        <v>0</v>
      </c>
      <c r="N309" s="73"/>
      <c r="O309" s="71"/>
      <c r="P309" s="71"/>
      <c r="Q309" s="77">
        <v>50</v>
      </c>
      <c r="R309" s="77">
        <v>60</v>
      </c>
      <c r="S309" s="61" t="str">
        <f t="shared" ref="S309:S316" si="223">IF(AND(B309&gt;0,C309=""),"Ilmoita tuella rahoitettu osuus",IF(C309&gt;100,"Tuella rahoitettu osuus ei voi olla yli 100",IF(AND(B309&gt;0,H309=""),"Pitoaika puuttuu",IF(E309&gt;H309,"Keski-ikä ei voi olla suurempi kuin pitoaika",IF(AND(B309&gt;0,E309=""),"Keski-ikä puuttuu",IF(AND(B309&gt;0,OR(H309&lt;Q309,H309&gt;R309)),"Syötetty pitoaika ei ole pitoaikavälin sisällä","OK"))))))</f>
        <v>OK</v>
      </c>
      <c r="U309" s="16">
        <v>100</v>
      </c>
    </row>
    <row r="310" spans="1:21" ht="15.75" thickBot="1" x14ac:dyDescent="0.3">
      <c r="A310" s="38" t="s">
        <v>249</v>
      </c>
      <c r="B310" s="70">
        <f t="shared" si="217"/>
        <v>0</v>
      </c>
      <c r="C310" s="75"/>
      <c r="D310" s="71">
        <f t="shared" si="218"/>
        <v>0</v>
      </c>
      <c r="E310" s="71">
        <f>Parametrit!$B$4-2027</f>
        <v>-3</v>
      </c>
      <c r="F310" s="75"/>
      <c r="G310" s="75"/>
      <c r="H310" s="150" t="str">
        <f>IF('Investoinnit ennen 2024'!G310&gt;0,'Investoinnit ennen 2024'!G310,"")</f>
        <v/>
      </c>
      <c r="I310" s="72">
        <f t="shared" si="219"/>
        <v>0</v>
      </c>
      <c r="J310" s="71">
        <f t="shared" si="220"/>
        <v>0</v>
      </c>
      <c r="K310" s="71">
        <f t="shared" si="221"/>
        <v>0</v>
      </c>
      <c r="L310" s="49">
        <f t="shared" si="222"/>
        <v>0</v>
      </c>
      <c r="M310" s="73" cm="1">
        <f t="array" ref="M310">ROUND('Investoinnit ennen 2024'!K310*(Parametrit!$B$11/Parametrit!$B$7),_xlfn.IFS('2024'!U310=100,-2,'2024'!U310=10,-1))</f>
        <v>0</v>
      </c>
      <c r="N310" s="73"/>
      <c r="O310" s="71"/>
      <c r="P310" s="71"/>
      <c r="Q310" s="77">
        <v>50</v>
      </c>
      <c r="R310" s="77">
        <v>60</v>
      </c>
      <c r="S310" s="61" t="str">
        <f t="shared" si="223"/>
        <v>OK</v>
      </c>
      <c r="U310" s="16">
        <v>100</v>
      </c>
    </row>
    <row r="311" spans="1:21" ht="15.75" thickBot="1" x14ac:dyDescent="0.3">
      <c r="A311" s="38" t="s">
        <v>250</v>
      </c>
      <c r="B311" s="70">
        <f t="shared" si="217"/>
        <v>0</v>
      </c>
      <c r="C311" s="75"/>
      <c r="D311" s="71">
        <f t="shared" si="218"/>
        <v>0</v>
      </c>
      <c r="E311" s="71">
        <f>Parametrit!$B$4-2027</f>
        <v>-3</v>
      </c>
      <c r="F311" s="75"/>
      <c r="G311" s="75"/>
      <c r="H311" s="150" t="str">
        <f>IF('Investoinnit ennen 2024'!G311&gt;0,'Investoinnit ennen 2024'!G311,"")</f>
        <v/>
      </c>
      <c r="I311" s="72">
        <f t="shared" si="219"/>
        <v>0</v>
      </c>
      <c r="J311" s="71">
        <f t="shared" si="220"/>
        <v>0</v>
      </c>
      <c r="K311" s="71">
        <f t="shared" si="221"/>
        <v>0</v>
      </c>
      <c r="L311" s="49">
        <f t="shared" si="222"/>
        <v>0</v>
      </c>
      <c r="M311" s="73" cm="1">
        <f t="array" ref="M311">ROUND('Investoinnit ennen 2024'!K311*(Parametrit!$B$11/Parametrit!$B$7),_xlfn.IFS('2024'!U311=100,-2,'2024'!U311=10,-1))</f>
        <v>0</v>
      </c>
      <c r="N311" s="73"/>
      <c r="O311" s="71"/>
      <c r="P311" s="71"/>
      <c r="Q311" s="77">
        <v>50</v>
      </c>
      <c r="R311" s="77">
        <v>60</v>
      </c>
      <c r="S311" s="61" t="str">
        <f t="shared" si="223"/>
        <v>OK</v>
      </c>
      <c r="U311" s="16">
        <v>100</v>
      </c>
    </row>
    <row r="312" spans="1:21" ht="15.75" thickBot="1" x14ac:dyDescent="0.3">
      <c r="A312" s="38" t="s">
        <v>251</v>
      </c>
      <c r="B312" s="70">
        <f t="shared" si="217"/>
        <v>0</v>
      </c>
      <c r="C312" s="75"/>
      <c r="D312" s="71">
        <f t="shared" si="218"/>
        <v>0</v>
      </c>
      <c r="E312" s="71">
        <f>Parametrit!$B$4-2027</f>
        <v>-3</v>
      </c>
      <c r="F312" s="75"/>
      <c r="G312" s="75"/>
      <c r="H312" s="150" t="str">
        <f>IF('Investoinnit ennen 2024'!G312&gt;0,'Investoinnit ennen 2024'!G312,"")</f>
        <v/>
      </c>
      <c r="I312" s="72">
        <f t="shared" si="219"/>
        <v>0</v>
      </c>
      <c r="J312" s="71">
        <f t="shared" si="220"/>
        <v>0</v>
      </c>
      <c r="K312" s="71">
        <f t="shared" si="221"/>
        <v>0</v>
      </c>
      <c r="L312" s="49">
        <f t="shared" si="222"/>
        <v>0</v>
      </c>
      <c r="M312" s="73" cm="1">
        <f t="array" ref="M312">ROUND('Investoinnit ennen 2024'!K312*(Parametrit!$B$11/Parametrit!$B$7),_xlfn.IFS('2024'!U312=100,-2,'2024'!U312=10,-1))</f>
        <v>0</v>
      </c>
      <c r="N312" s="73"/>
      <c r="O312" s="71"/>
      <c r="P312" s="71"/>
      <c r="Q312" s="77">
        <v>50</v>
      </c>
      <c r="R312" s="77">
        <v>60</v>
      </c>
      <c r="S312" s="61" t="str">
        <f t="shared" si="223"/>
        <v>OK</v>
      </c>
      <c r="U312" s="16">
        <v>100</v>
      </c>
    </row>
    <row r="313" spans="1:21" ht="15.75" thickBot="1" x14ac:dyDescent="0.3">
      <c r="A313" s="38" t="s">
        <v>238</v>
      </c>
      <c r="B313" s="70">
        <f t="shared" si="217"/>
        <v>0</v>
      </c>
      <c r="C313" s="75"/>
      <c r="D313" s="71">
        <f t="shared" si="218"/>
        <v>0</v>
      </c>
      <c r="E313" s="71">
        <f>Parametrit!$B$4-2027</f>
        <v>-3</v>
      </c>
      <c r="F313" s="75"/>
      <c r="G313" s="75"/>
      <c r="H313" s="150" t="str">
        <f>IF('Investoinnit ennen 2024'!G313&gt;0,'Investoinnit ennen 2024'!G313,"")</f>
        <v/>
      </c>
      <c r="I313" s="72">
        <f t="shared" si="219"/>
        <v>0</v>
      </c>
      <c r="J313" s="71">
        <f t="shared" si="220"/>
        <v>0</v>
      </c>
      <c r="K313" s="71">
        <f t="shared" si="221"/>
        <v>0</v>
      </c>
      <c r="L313" s="49">
        <f t="shared" si="222"/>
        <v>0</v>
      </c>
      <c r="M313" s="73" cm="1">
        <f t="array" ref="M313">ROUND('Investoinnit ennen 2024'!K313*(Parametrit!$B$11/Parametrit!$B$7),_xlfn.IFS('2024'!U313=100,-2,'2024'!U313=10,-1))</f>
        <v>0</v>
      </c>
      <c r="N313" s="73"/>
      <c r="O313" s="71"/>
      <c r="P313" s="71"/>
      <c r="Q313" s="77">
        <v>50</v>
      </c>
      <c r="R313" s="77">
        <v>60</v>
      </c>
      <c r="S313" s="61" t="str">
        <f t="shared" si="223"/>
        <v>OK</v>
      </c>
      <c r="U313" s="16">
        <v>100</v>
      </c>
    </row>
    <row r="314" spans="1:21" ht="15.75" thickBot="1" x14ac:dyDescent="0.3">
      <c r="A314" s="38" t="s">
        <v>239</v>
      </c>
      <c r="B314" s="70">
        <f t="shared" si="217"/>
        <v>0</v>
      </c>
      <c r="C314" s="75"/>
      <c r="D314" s="71">
        <f t="shared" si="218"/>
        <v>0</v>
      </c>
      <c r="E314" s="71">
        <f>Parametrit!$B$4-2027</f>
        <v>-3</v>
      </c>
      <c r="F314" s="75"/>
      <c r="G314" s="75"/>
      <c r="H314" s="150" t="str">
        <f>IF('Investoinnit ennen 2024'!G314&gt;0,'Investoinnit ennen 2024'!G314,"")</f>
        <v/>
      </c>
      <c r="I314" s="72">
        <f t="shared" si="219"/>
        <v>0</v>
      </c>
      <c r="J314" s="71">
        <f t="shared" si="220"/>
        <v>0</v>
      </c>
      <c r="K314" s="71">
        <f t="shared" si="221"/>
        <v>0</v>
      </c>
      <c r="L314" s="49">
        <f t="shared" si="222"/>
        <v>0</v>
      </c>
      <c r="M314" s="73" cm="1">
        <f t="array" ref="M314">ROUND('Investoinnit ennen 2024'!K314*(Parametrit!$B$11/Parametrit!$B$7),_xlfn.IFS('2024'!U314=100,-2,'2024'!U314=10,-1))</f>
        <v>0</v>
      </c>
      <c r="N314" s="73"/>
      <c r="O314" s="71"/>
      <c r="P314" s="71"/>
      <c r="Q314" s="77">
        <v>50</v>
      </c>
      <c r="R314" s="77">
        <v>60</v>
      </c>
      <c r="S314" s="61" t="str">
        <f t="shared" si="223"/>
        <v>OK</v>
      </c>
      <c r="U314" s="16">
        <v>100</v>
      </c>
    </row>
    <row r="315" spans="1:21" ht="15.75" thickBot="1" x14ac:dyDescent="0.3">
      <c r="A315" s="38" t="s">
        <v>240</v>
      </c>
      <c r="B315" s="70">
        <f t="shared" si="217"/>
        <v>0</v>
      </c>
      <c r="C315" s="75"/>
      <c r="D315" s="71">
        <f t="shared" si="218"/>
        <v>0</v>
      </c>
      <c r="E315" s="71">
        <f>Parametrit!$B$4-2027</f>
        <v>-3</v>
      </c>
      <c r="F315" s="75"/>
      <c r="G315" s="75"/>
      <c r="H315" s="150" t="str">
        <f>IF('Investoinnit ennen 2024'!G315&gt;0,'Investoinnit ennen 2024'!G315,"")</f>
        <v/>
      </c>
      <c r="I315" s="72">
        <f t="shared" si="219"/>
        <v>0</v>
      </c>
      <c r="J315" s="71">
        <f t="shared" si="220"/>
        <v>0</v>
      </c>
      <c r="K315" s="71">
        <f t="shared" si="221"/>
        <v>0</v>
      </c>
      <c r="L315" s="49">
        <f t="shared" si="222"/>
        <v>0</v>
      </c>
      <c r="M315" s="73" cm="1">
        <f t="array" ref="M315">ROUND('Investoinnit ennen 2024'!K315*(Parametrit!$B$11/Parametrit!$B$7),_xlfn.IFS('2024'!U315=100,-2,'2024'!U315=10,-1))</f>
        <v>0</v>
      </c>
      <c r="N315" s="73"/>
      <c r="O315" s="71"/>
      <c r="P315" s="71"/>
      <c r="Q315" s="77">
        <v>50</v>
      </c>
      <c r="R315" s="77">
        <v>60</v>
      </c>
      <c r="S315" s="61" t="str">
        <f t="shared" si="223"/>
        <v>OK</v>
      </c>
      <c r="U315" s="16">
        <v>100</v>
      </c>
    </row>
    <row r="316" spans="1:21" ht="15.75" thickBot="1" x14ac:dyDescent="0.3">
      <c r="A316" s="38" t="s">
        <v>241</v>
      </c>
      <c r="B316" s="70">
        <f t="shared" si="217"/>
        <v>0</v>
      </c>
      <c r="C316" s="75"/>
      <c r="D316" s="71">
        <f t="shared" si="218"/>
        <v>0</v>
      </c>
      <c r="E316" s="71">
        <f>Parametrit!$B$4-2027</f>
        <v>-3</v>
      </c>
      <c r="F316" s="75"/>
      <c r="G316" s="75"/>
      <c r="H316" s="150" t="str">
        <f>IF('Investoinnit ennen 2024'!G316&gt;0,'Investoinnit ennen 2024'!G316,"")</f>
        <v/>
      </c>
      <c r="I316" s="72">
        <f t="shared" si="219"/>
        <v>0</v>
      </c>
      <c r="J316" s="71">
        <f t="shared" si="220"/>
        <v>0</v>
      </c>
      <c r="K316" s="71">
        <f t="shared" si="221"/>
        <v>0</v>
      </c>
      <c r="L316" s="49">
        <f t="shared" si="222"/>
        <v>0</v>
      </c>
      <c r="M316" s="73" cm="1">
        <f t="array" ref="M316">ROUND('Investoinnit ennen 2024'!K316*(Parametrit!$B$11/Parametrit!$B$7),_xlfn.IFS('2024'!U316=100,-2,'2024'!U316=10,-1))</f>
        <v>0</v>
      </c>
      <c r="N316" s="73"/>
      <c r="O316" s="71"/>
      <c r="P316" s="71"/>
      <c r="Q316" s="77">
        <v>50</v>
      </c>
      <c r="R316" s="77">
        <v>60</v>
      </c>
      <c r="S316" s="61" t="str">
        <f t="shared" si="223"/>
        <v>OK</v>
      </c>
      <c r="U316" s="16">
        <v>100</v>
      </c>
    </row>
    <row r="317" spans="1:21" ht="15.75" thickBot="1" x14ac:dyDescent="0.3">
      <c r="A317" s="14" t="s">
        <v>252</v>
      </c>
      <c r="B317" s="68"/>
      <c r="C317" s="114"/>
      <c r="D317" s="69"/>
      <c r="E317" s="69"/>
      <c r="F317" s="114"/>
      <c r="G317" s="114"/>
      <c r="H317" s="151"/>
      <c r="M317" s="80"/>
      <c r="N317" s="80"/>
      <c r="O317" s="66"/>
      <c r="P317" s="66"/>
      <c r="Q317" s="80"/>
      <c r="R317" s="80"/>
      <c r="S317" s="16"/>
    </row>
    <row r="318" spans="1:21" ht="15.75" thickBot="1" x14ac:dyDescent="0.3">
      <c r="A318" s="38" t="s">
        <v>253</v>
      </c>
      <c r="B318" s="70">
        <f t="shared" ref="B318:B323" si="224">F318-G318</f>
        <v>0</v>
      </c>
      <c r="C318" s="75"/>
      <c r="D318" s="71">
        <f t="shared" ref="D318:D323" si="225">B318*C318/100</f>
        <v>0</v>
      </c>
      <c r="E318" s="71">
        <f>Parametrit!$B$4-2027</f>
        <v>-3</v>
      </c>
      <c r="F318" s="75"/>
      <c r="G318" s="75"/>
      <c r="H318" s="150" t="str">
        <f>IF('Investoinnit ennen 2024'!G318&gt;0,'Investoinnit ennen 2024'!G318,"")</f>
        <v/>
      </c>
      <c r="I318" s="72">
        <f t="shared" ref="I318:I323" si="226">IF(N318="",(D318*(M318+O318))/1000,(D318*(N318+P318))/1000)</f>
        <v>0</v>
      </c>
      <c r="J318" s="71">
        <f t="shared" ref="J318:J323" si="227">IF(D318=0,0,I318*(1-E318/H318))</f>
        <v>0</v>
      </c>
      <c r="K318" s="71">
        <f t="shared" ref="K318:K323" si="228">IF(I318=0,0,I318/H318)</f>
        <v>0</v>
      </c>
      <c r="L318" s="49">
        <f t="shared" ref="L318:L323" si="229">IF(N318="",(F318*(C318/100)*(M318+O318))/1000,(F318*(C318/100)*(N318+P318)/1000))</f>
        <v>0</v>
      </c>
      <c r="M318" s="73" cm="1">
        <f t="array" ref="M318">ROUND('Investoinnit ennen 2024'!K318*(Parametrit!$B$11/Parametrit!$B$7),_xlfn.IFS('2024'!U318=100,-2,'2024'!U318=10,-1))</f>
        <v>0</v>
      </c>
      <c r="N318" s="73"/>
      <c r="O318" s="71"/>
      <c r="P318" s="71"/>
      <c r="Q318" s="77">
        <v>50</v>
      </c>
      <c r="R318" s="77">
        <v>60</v>
      </c>
      <c r="S318" s="61" t="str">
        <f t="shared" ref="S318:S323" si="230">IF(AND(B318&gt;0,C318=""),"Ilmoita tuella rahoitettu osuus",IF(C318&gt;100,"Tuella rahoitettu osuus ei voi olla yli 100",IF(AND(B318&gt;0,H318=""),"Pitoaika puuttuu",IF(E318&gt;H318,"Keski-ikä ei voi olla suurempi kuin pitoaika",IF(AND(B318&gt;0,E318=""),"Keski-ikä puuttuu",IF(AND(B318&gt;0,OR(H318&lt;Q318,H318&gt;R318)),"Syötetty pitoaika ei ole pitoaikavälin sisällä","OK"))))))</f>
        <v>OK</v>
      </c>
      <c r="U318" s="16">
        <v>100</v>
      </c>
    </row>
    <row r="319" spans="1:21" ht="15.75" thickBot="1" x14ac:dyDescent="0.3">
      <c r="A319" s="38" t="s">
        <v>254</v>
      </c>
      <c r="B319" s="70">
        <f t="shared" si="224"/>
        <v>0</v>
      </c>
      <c r="C319" s="75"/>
      <c r="D319" s="71">
        <f t="shared" si="225"/>
        <v>0</v>
      </c>
      <c r="E319" s="71">
        <f>Parametrit!$B$4-2027</f>
        <v>-3</v>
      </c>
      <c r="F319" s="75"/>
      <c r="G319" s="75"/>
      <c r="H319" s="150" t="str">
        <f>IF('Investoinnit ennen 2024'!G319&gt;0,'Investoinnit ennen 2024'!G319,"")</f>
        <v/>
      </c>
      <c r="I319" s="72">
        <f t="shared" si="226"/>
        <v>0</v>
      </c>
      <c r="J319" s="71">
        <f t="shared" si="227"/>
        <v>0</v>
      </c>
      <c r="K319" s="71">
        <f t="shared" si="228"/>
        <v>0</v>
      </c>
      <c r="L319" s="49">
        <f t="shared" si="229"/>
        <v>0</v>
      </c>
      <c r="M319" s="73" cm="1">
        <f t="array" ref="M319">ROUND('Investoinnit ennen 2024'!K319*(Parametrit!$B$11/Parametrit!$B$7),_xlfn.IFS('2024'!U319=100,-2,'2024'!U319=10,-1))</f>
        <v>0</v>
      </c>
      <c r="N319" s="73"/>
      <c r="O319" s="71"/>
      <c r="P319" s="71"/>
      <c r="Q319" s="77">
        <v>50</v>
      </c>
      <c r="R319" s="77">
        <v>60</v>
      </c>
      <c r="S319" s="61" t="str">
        <f t="shared" si="230"/>
        <v>OK</v>
      </c>
      <c r="U319" s="16">
        <v>100</v>
      </c>
    </row>
    <row r="320" spans="1:21" ht="15.75" thickBot="1" x14ac:dyDescent="0.3">
      <c r="A320" s="38" t="s">
        <v>255</v>
      </c>
      <c r="B320" s="70">
        <f t="shared" si="224"/>
        <v>0</v>
      </c>
      <c r="C320" s="75"/>
      <c r="D320" s="71">
        <f t="shared" si="225"/>
        <v>0</v>
      </c>
      <c r="E320" s="71">
        <f>Parametrit!$B$4-2027</f>
        <v>-3</v>
      </c>
      <c r="F320" s="75"/>
      <c r="G320" s="75"/>
      <c r="H320" s="150" t="str">
        <f>IF('Investoinnit ennen 2024'!G320&gt;0,'Investoinnit ennen 2024'!G320,"")</f>
        <v/>
      </c>
      <c r="I320" s="72">
        <f t="shared" si="226"/>
        <v>0</v>
      </c>
      <c r="J320" s="71">
        <f t="shared" si="227"/>
        <v>0</v>
      </c>
      <c r="K320" s="71">
        <f t="shared" si="228"/>
        <v>0</v>
      </c>
      <c r="L320" s="49">
        <f t="shared" si="229"/>
        <v>0</v>
      </c>
      <c r="M320" s="73" cm="1">
        <f t="array" ref="M320">ROUND('Investoinnit ennen 2024'!K320*(Parametrit!$B$11/Parametrit!$B$7),_xlfn.IFS('2024'!U320=100,-2,'2024'!U320=10,-1))</f>
        <v>0</v>
      </c>
      <c r="N320" s="73"/>
      <c r="O320" s="71"/>
      <c r="P320" s="71"/>
      <c r="Q320" s="77">
        <v>50</v>
      </c>
      <c r="R320" s="77">
        <v>60</v>
      </c>
      <c r="S320" s="61" t="str">
        <f t="shared" si="230"/>
        <v>OK</v>
      </c>
      <c r="U320" s="16">
        <v>100</v>
      </c>
    </row>
    <row r="321" spans="1:21" ht="15.75" thickBot="1" x14ac:dyDescent="0.3">
      <c r="A321" s="38" t="s">
        <v>256</v>
      </c>
      <c r="B321" s="70">
        <f t="shared" si="224"/>
        <v>0</v>
      </c>
      <c r="C321" s="75"/>
      <c r="D321" s="71">
        <f t="shared" si="225"/>
        <v>0</v>
      </c>
      <c r="E321" s="71">
        <f>Parametrit!$B$4-2027</f>
        <v>-3</v>
      </c>
      <c r="F321" s="75"/>
      <c r="G321" s="75"/>
      <c r="H321" s="150" t="str">
        <f>IF('Investoinnit ennen 2024'!G321&gt;0,'Investoinnit ennen 2024'!G321,"")</f>
        <v/>
      </c>
      <c r="I321" s="72">
        <f t="shared" si="226"/>
        <v>0</v>
      </c>
      <c r="J321" s="71">
        <f t="shared" si="227"/>
        <v>0</v>
      </c>
      <c r="K321" s="71">
        <f t="shared" si="228"/>
        <v>0</v>
      </c>
      <c r="L321" s="49">
        <f t="shared" si="229"/>
        <v>0</v>
      </c>
      <c r="M321" s="73" cm="1">
        <f t="array" ref="M321">ROUND('Investoinnit ennen 2024'!K321*(Parametrit!$B$11/Parametrit!$B$7),_xlfn.IFS('2024'!U321=100,-2,'2024'!U321=10,-1))</f>
        <v>0</v>
      </c>
      <c r="N321" s="73"/>
      <c r="O321" s="71"/>
      <c r="P321" s="71"/>
      <c r="Q321" s="77">
        <v>50</v>
      </c>
      <c r="R321" s="77">
        <v>60</v>
      </c>
      <c r="S321" s="61" t="str">
        <f t="shared" si="230"/>
        <v>OK</v>
      </c>
      <c r="U321" s="16">
        <v>100</v>
      </c>
    </row>
    <row r="322" spans="1:21" ht="15.75" thickBot="1" x14ac:dyDescent="0.3">
      <c r="A322" s="38" t="s">
        <v>257</v>
      </c>
      <c r="B322" s="70">
        <f t="shared" si="224"/>
        <v>0</v>
      </c>
      <c r="C322" s="75"/>
      <c r="D322" s="71">
        <f t="shared" si="225"/>
        <v>0</v>
      </c>
      <c r="E322" s="71">
        <f>Parametrit!$B$4-2027</f>
        <v>-3</v>
      </c>
      <c r="F322" s="75"/>
      <c r="G322" s="75"/>
      <c r="H322" s="150" t="str">
        <f>IF('Investoinnit ennen 2024'!G322&gt;0,'Investoinnit ennen 2024'!G322,"")</f>
        <v/>
      </c>
      <c r="I322" s="72">
        <f t="shared" si="226"/>
        <v>0</v>
      </c>
      <c r="J322" s="71">
        <f t="shared" si="227"/>
        <v>0</v>
      </c>
      <c r="K322" s="71">
        <f t="shared" si="228"/>
        <v>0</v>
      </c>
      <c r="L322" s="49">
        <f t="shared" si="229"/>
        <v>0</v>
      </c>
      <c r="M322" s="73" cm="1">
        <f t="array" ref="M322">ROUND('Investoinnit ennen 2024'!K322*(Parametrit!$B$11/Parametrit!$B$7),_xlfn.IFS('2024'!U322=100,-2,'2024'!U322=10,-1))</f>
        <v>0</v>
      </c>
      <c r="N322" s="73"/>
      <c r="O322" s="71"/>
      <c r="P322" s="71"/>
      <c r="Q322" s="77">
        <v>50</v>
      </c>
      <c r="R322" s="77">
        <v>60</v>
      </c>
      <c r="S322" s="61" t="str">
        <f t="shared" si="230"/>
        <v>OK</v>
      </c>
      <c r="U322" s="16">
        <v>100</v>
      </c>
    </row>
    <row r="323" spans="1:21" ht="15.75" thickBot="1" x14ac:dyDescent="0.3">
      <c r="A323" s="38" t="s">
        <v>258</v>
      </c>
      <c r="B323" s="70">
        <f t="shared" si="224"/>
        <v>0</v>
      </c>
      <c r="C323" s="75"/>
      <c r="D323" s="71">
        <f t="shared" si="225"/>
        <v>0</v>
      </c>
      <c r="E323" s="71">
        <f>Parametrit!$B$4-2027</f>
        <v>-3</v>
      </c>
      <c r="F323" s="75"/>
      <c r="G323" s="75"/>
      <c r="H323" s="150" t="str">
        <f>IF('Investoinnit ennen 2024'!G323&gt;0,'Investoinnit ennen 2024'!G323,"")</f>
        <v/>
      </c>
      <c r="I323" s="72">
        <f t="shared" si="226"/>
        <v>0</v>
      </c>
      <c r="J323" s="71">
        <f t="shared" si="227"/>
        <v>0</v>
      </c>
      <c r="K323" s="71">
        <f t="shared" si="228"/>
        <v>0</v>
      </c>
      <c r="L323" s="49">
        <f t="shared" si="229"/>
        <v>0</v>
      </c>
      <c r="M323" s="73" cm="1">
        <f t="array" ref="M323">ROUND('Investoinnit ennen 2024'!K323*(Parametrit!$B$11/Parametrit!$B$7),_xlfn.IFS('2024'!U323=100,-2,'2024'!U323=10,-1))</f>
        <v>0</v>
      </c>
      <c r="N323" s="73"/>
      <c r="O323" s="71"/>
      <c r="P323" s="71"/>
      <c r="Q323" s="77">
        <v>50</v>
      </c>
      <c r="R323" s="77">
        <v>60</v>
      </c>
      <c r="S323" s="61" t="str">
        <f t="shared" si="230"/>
        <v>OK</v>
      </c>
      <c r="U323" s="16">
        <v>100</v>
      </c>
    </row>
    <row r="324" spans="1:21" ht="15.75" thickBot="1" x14ac:dyDescent="0.3">
      <c r="A324" s="12" t="s">
        <v>259</v>
      </c>
      <c r="B324" s="68"/>
      <c r="C324" s="114"/>
      <c r="D324" s="69"/>
      <c r="E324" s="69"/>
      <c r="F324" s="114"/>
      <c r="G324" s="114"/>
      <c r="H324" s="151"/>
      <c r="M324" s="25"/>
      <c r="N324" s="25"/>
      <c r="O324" s="66"/>
      <c r="P324" s="66"/>
      <c r="Q324" s="25"/>
      <c r="R324" s="25"/>
      <c r="S324" s="16"/>
    </row>
    <row r="325" spans="1:21" ht="15.75" thickBot="1" x14ac:dyDescent="0.3">
      <c r="A325" s="38" t="s">
        <v>260</v>
      </c>
      <c r="B325" s="70">
        <f t="shared" ref="B325:B327" si="231">F325-G325</f>
        <v>0</v>
      </c>
      <c r="C325" s="75"/>
      <c r="D325" s="71">
        <f t="shared" ref="D325:D327" si="232">B325*C325/100</f>
        <v>0</v>
      </c>
      <c r="E325" s="71">
        <f>Parametrit!$B$4-2027</f>
        <v>-3</v>
      </c>
      <c r="F325" s="75"/>
      <c r="G325" s="75"/>
      <c r="H325" s="150" t="str">
        <f>IF('Investoinnit ennen 2024'!G325&gt;0,'Investoinnit ennen 2024'!G325,"")</f>
        <v/>
      </c>
      <c r="I325" s="72">
        <f>IF(N325="",(D325*(M325+O325))/1000,(D325*(N325+P325))/1000)</f>
        <v>0</v>
      </c>
      <c r="J325" s="71">
        <f t="shared" ref="J325:J327" si="233">IF(D325=0,0,I325*(1-E325/H325))</f>
        <v>0</v>
      </c>
      <c r="K325" s="71">
        <f t="shared" ref="K325:K327" si="234">IF(I325=0,0,I325/H325)</f>
        <v>0</v>
      </c>
      <c r="L325" s="49">
        <f>IF(N325="",(F325*(C325/100)*(M325+O325))/1000,(F325*(C325/100)*(N325+P325)/1000))</f>
        <v>0</v>
      </c>
      <c r="M325" s="73" cm="1">
        <f t="array" ref="M325">ROUND('Investoinnit ennen 2024'!K325*(Parametrit!$B$11/Parametrit!$B$7),_xlfn.IFS('2024'!U325=100,-2,'2024'!U325=10,-1))</f>
        <v>0</v>
      </c>
      <c r="N325" s="73"/>
      <c r="O325" s="71"/>
      <c r="P325" s="71"/>
      <c r="Q325" s="77">
        <v>40</v>
      </c>
      <c r="R325" s="77">
        <v>50</v>
      </c>
      <c r="S325" s="61" t="str">
        <f>IF(AND(B325&gt;0,C325=""),"Ilmoita tuella rahoitettu osuus",IF(C325&gt;100,"Tuella rahoitettu osuus ei voi olla yli 100",IF(AND(B325&gt;0,H325=""),"Pitoaika puuttuu",IF(E325&gt;H325,"Keski-ikä ei voi olla suurempi kuin pitoaika",IF(AND(B325&gt;0,E325=""),"Keski-ikä puuttuu",IF(AND(B325&gt;0,OR(H325&lt;Q325,H325&gt;R325)),"Syötetty pitoaika ei ole pitoaikavälin sisällä","OK"))))))</f>
        <v>OK</v>
      </c>
      <c r="U325" s="16">
        <v>100</v>
      </c>
    </row>
    <row r="326" spans="1:21" ht="15.75" thickBot="1" x14ac:dyDescent="0.3">
      <c r="A326" s="38" t="s">
        <v>261</v>
      </c>
      <c r="B326" s="70">
        <f t="shared" si="231"/>
        <v>0</v>
      </c>
      <c r="C326" s="75"/>
      <c r="D326" s="71">
        <f t="shared" si="232"/>
        <v>0</v>
      </c>
      <c r="E326" s="71">
        <f>Parametrit!$B$4-2027</f>
        <v>-3</v>
      </c>
      <c r="F326" s="75"/>
      <c r="G326" s="75"/>
      <c r="H326" s="150" t="str">
        <f>IF('Investoinnit ennen 2024'!G326&gt;0,'Investoinnit ennen 2024'!G326,"")</f>
        <v/>
      </c>
      <c r="I326" s="72">
        <f>IF(N326="",(D326*(M326+O326))/1000,(D326*(N326+P326))/1000)</f>
        <v>0</v>
      </c>
      <c r="J326" s="71">
        <f t="shared" si="233"/>
        <v>0</v>
      </c>
      <c r="K326" s="71">
        <f t="shared" si="234"/>
        <v>0</v>
      </c>
      <c r="L326" s="49">
        <f>IF(N326="",(F326*(C326/100)*(M326+O326))/1000,(F326*(C326/100)*(N326+P326)/1000))</f>
        <v>0</v>
      </c>
      <c r="M326" s="73" cm="1">
        <f t="array" ref="M326">ROUND('Investoinnit ennen 2024'!K326*(Parametrit!$B$11/Parametrit!$B$7),_xlfn.IFS('2024'!U326=100,-2,'2024'!U326=10,-1))</f>
        <v>0</v>
      </c>
      <c r="N326" s="73"/>
      <c r="O326" s="71"/>
      <c r="P326" s="71"/>
      <c r="Q326" s="77">
        <v>40</v>
      </c>
      <c r="R326" s="77">
        <v>50</v>
      </c>
      <c r="S326" s="61" t="str">
        <f>IF(AND(B326&gt;0,C326=""),"Ilmoita tuella rahoitettu osuus",IF(C326&gt;100,"Tuella rahoitettu osuus ei voi olla yli 100",IF(AND(B326&gt;0,H326=""),"Pitoaika puuttuu",IF(E326&gt;H326,"Keski-ikä ei voi olla suurempi kuin pitoaika",IF(AND(B326&gt;0,E326=""),"Keski-ikä puuttuu",IF(AND(B326&gt;0,OR(H326&lt;Q326,H326&gt;R326)),"Syötetty pitoaika ei ole pitoaikavälin sisällä","OK"))))))</f>
        <v>OK</v>
      </c>
      <c r="U326" s="16">
        <v>100</v>
      </c>
    </row>
    <row r="327" spans="1:21" ht="15.75" thickBot="1" x14ac:dyDescent="0.3">
      <c r="A327" s="38" t="s">
        <v>262</v>
      </c>
      <c r="B327" s="70">
        <f t="shared" si="231"/>
        <v>0</v>
      </c>
      <c r="C327" s="75"/>
      <c r="D327" s="71">
        <f t="shared" si="232"/>
        <v>0</v>
      </c>
      <c r="E327" s="71">
        <f>Parametrit!$B$4-2027</f>
        <v>-3</v>
      </c>
      <c r="F327" s="75"/>
      <c r="G327" s="75"/>
      <c r="H327" s="150" t="str">
        <f>IF('Investoinnit ennen 2024'!G327&gt;0,'Investoinnit ennen 2024'!G327,"")</f>
        <v/>
      </c>
      <c r="I327" s="72">
        <f>IF(N327="",(D327*(M327+O327))/1000,(D327*(N327+P327))/1000)</f>
        <v>0</v>
      </c>
      <c r="J327" s="71">
        <f t="shared" si="233"/>
        <v>0</v>
      </c>
      <c r="K327" s="71">
        <f t="shared" si="234"/>
        <v>0</v>
      </c>
      <c r="L327" s="49">
        <f>IF(N327="",(F327*(C327/100)*(M327+O327))/1000,(F327*(C327/100)*(N327+P327)/1000))</f>
        <v>0</v>
      </c>
      <c r="M327" s="73" cm="1">
        <f t="array" ref="M327">ROUND('Investoinnit ennen 2024'!K327*(Parametrit!$B$11/Parametrit!$B$7),_xlfn.IFS('2024'!U327=100,-2,'2024'!U327=10,-1))</f>
        <v>0</v>
      </c>
      <c r="N327" s="73"/>
      <c r="O327" s="71"/>
      <c r="P327" s="71"/>
      <c r="Q327" s="77">
        <v>40</v>
      </c>
      <c r="R327" s="77">
        <v>50</v>
      </c>
      <c r="S327" s="61" t="str">
        <f>IF(AND(B327&gt;0,C327=""),"Ilmoita tuella rahoitettu osuus",IF(C327&gt;100,"Tuella rahoitettu osuus ei voi olla yli 100",IF(AND(B327&gt;0,H327=""),"Pitoaika puuttuu",IF(E327&gt;H327,"Keski-ikä ei voi olla suurempi kuin pitoaika",IF(AND(B327&gt;0,E327=""),"Keski-ikä puuttuu",IF(AND(B327&gt;0,OR(H327&lt;Q327,H327&gt;R327)),"Syötetty pitoaika ei ole pitoaikavälin sisällä","OK"))))))</f>
        <v>OK</v>
      </c>
      <c r="U327" s="16">
        <v>100</v>
      </c>
    </row>
    <row r="328" spans="1:21" ht="15.75" thickBot="1" x14ac:dyDescent="0.3">
      <c r="A328" s="12" t="s">
        <v>263</v>
      </c>
      <c r="B328" s="68"/>
      <c r="C328" s="114"/>
      <c r="D328" s="69"/>
      <c r="E328" s="69"/>
      <c r="F328" s="114"/>
      <c r="G328" s="114"/>
      <c r="H328" s="151"/>
      <c r="M328" s="25"/>
      <c r="N328" s="25"/>
      <c r="O328" s="66"/>
      <c r="P328" s="66"/>
      <c r="Q328" s="25"/>
      <c r="R328" s="25"/>
      <c r="S328" s="16"/>
    </row>
    <row r="329" spans="1:21" ht="15.75" thickBot="1" x14ac:dyDescent="0.3">
      <c r="A329" s="38" t="s">
        <v>264</v>
      </c>
      <c r="B329" s="70">
        <f t="shared" ref="B329:B332" si="235">F329-G329</f>
        <v>0</v>
      </c>
      <c r="C329" s="75"/>
      <c r="D329" s="71">
        <f t="shared" ref="D329:D332" si="236">B329*C329/100</f>
        <v>0</v>
      </c>
      <c r="E329" s="86"/>
      <c r="F329" s="75"/>
      <c r="G329" s="75"/>
      <c r="H329" s="152"/>
      <c r="I329" s="72">
        <f>IF(N329="",(D329*(M329+O329))/1000,(D329*(N329+P329))/1000)</f>
        <v>0</v>
      </c>
      <c r="J329" s="71">
        <f>I329</f>
        <v>0</v>
      </c>
      <c r="K329" s="71">
        <v>0</v>
      </c>
      <c r="L329" s="49">
        <f>IF(N329="",(F329*(C329/100)*(M329+O329))/1000,(F329*(C329/100)*(N329+P329)/1000))</f>
        <v>0</v>
      </c>
      <c r="M329" s="73" cm="1">
        <f t="array" ref="M329">ROUND('Investoinnit ennen 2024'!K329*(Parametrit!$B$11/Parametrit!$B$7),_xlfn.IFS('2024'!U329=100,-2,'2024'!U329=10,-1))</f>
        <v>0</v>
      </c>
      <c r="N329" s="73"/>
      <c r="O329" s="71"/>
      <c r="P329" s="71"/>
      <c r="Q329" s="77"/>
      <c r="R329" s="77"/>
      <c r="S329" s="61" t="str">
        <f>IF(AND(B329&gt;0,C329=""),"Ilmoita tuella rahoitettu osuus",IF(C329&gt;100,"Tuella rahoitettu osuus ei voi olla yli 100","OK"))</f>
        <v>OK</v>
      </c>
      <c r="U329" s="16">
        <v>100</v>
      </c>
    </row>
    <row r="330" spans="1:21" ht="15.75" thickBot="1" x14ac:dyDescent="0.3">
      <c r="A330" s="38" t="s">
        <v>265</v>
      </c>
      <c r="B330" s="70">
        <f t="shared" si="235"/>
        <v>0</v>
      </c>
      <c r="C330" s="75"/>
      <c r="D330" s="71">
        <f t="shared" si="236"/>
        <v>0</v>
      </c>
      <c r="E330" s="86"/>
      <c r="F330" s="75"/>
      <c r="G330" s="75"/>
      <c r="H330" s="152"/>
      <c r="I330" s="72">
        <f>IF(N330="",(D330*(M330+O330))/1000,(D330*(N330+P330))/1000)</f>
        <v>0</v>
      </c>
      <c r="J330" s="71">
        <f t="shared" ref="J330:J332" si="237">I330</f>
        <v>0</v>
      </c>
      <c r="K330" s="71">
        <v>0</v>
      </c>
      <c r="L330" s="49">
        <f>IF(N330="",(F330*(C330/100)*(M330+O330))/1000,(F330*(C330/100)*(N330+P330)/1000))</f>
        <v>0</v>
      </c>
      <c r="M330" s="73" cm="1">
        <f t="array" ref="M330">ROUND('Investoinnit ennen 2024'!K330*(Parametrit!$B$11/Parametrit!$B$7),_xlfn.IFS('2024'!U330=100,-2,'2024'!U330=10,-1))</f>
        <v>0</v>
      </c>
      <c r="N330" s="73"/>
      <c r="O330" s="71"/>
      <c r="P330" s="71"/>
      <c r="Q330" s="77"/>
      <c r="R330" s="77"/>
      <c r="S330" s="61" t="str">
        <f>IF(AND(B330&gt;0,C330=""),"Ilmoita tuella rahoitettu osuus",IF(C330&gt;100,"Tuella rahoitettu osuus ei voi olla yli 100","OK"))</f>
        <v>OK</v>
      </c>
      <c r="U330" s="16">
        <v>100</v>
      </c>
    </row>
    <row r="331" spans="1:21" ht="15.75" thickBot="1" x14ac:dyDescent="0.3">
      <c r="A331" s="38" t="s">
        <v>266</v>
      </c>
      <c r="B331" s="70">
        <f t="shared" si="235"/>
        <v>0</v>
      </c>
      <c r="C331" s="75"/>
      <c r="D331" s="71">
        <f t="shared" si="236"/>
        <v>0</v>
      </c>
      <c r="E331" s="86"/>
      <c r="F331" s="75"/>
      <c r="G331" s="75"/>
      <c r="H331" s="152"/>
      <c r="I331" s="72">
        <f>IF(N331="",(D331*(M331+O331))/1000,(D331*(N331+P331))/1000)</f>
        <v>0</v>
      </c>
      <c r="J331" s="71">
        <f t="shared" si="237"/>
        <v>0</v>
      </c>
      <c r="K331" s="71">
        <v>0</v>
      </c>
      <c r="L331" s="49">
        <f>IF(N331="",(F331*(C331/100)*(M331+O331))/1000,(F331*(C331/100)*(N331+P331)/1000))</f>
        <v>0</v>
      </c>
      <c r="M331" s="73" cm="1">
        <f t="array" ref="M331">ROUND('Investoinnit ennen 2024'!K331*(Parametrit!$B$11/Parametrit!$B$7),_xlfn.IFS('2024'!U331=100,-2,'2024'!U331=10,-1))</f>
        <v>0</v>
      </c>
      <c r="N331" s="73"/>
      <c r="O331" s="71"/>
      <c r="P331" s="71"/>
      <c r="Q331" s="77"/>
      <c r="R331" s="77"/>
      <c r="S331" s="61" t="str">
        <f>IF(AND(B331&gt;0,C331=""),"Ilmoita tuella rahoitettu osuus",IF(C331&gt;100,"Tuella rahoitettu osuus ei voi olla yli 100","OK"))</f>
        <v>OK</v>
      </c>
      <c r="U331" s="16">
        <v>100</v>
      </c>
    </row>
    <row r="332" spans="1:21" ht="23.25" thickBot="1" x14ac:dyDescent="0.3">
      <c r="A332" s="38" t="s">
        <v>267</v>
      </c>
      <c r="B332" s="70">
        <f t="shared" si="235"/>
        <v>0</v>
      </c>
      <c r="C332" s="75"/>
      <c r="D332" s="71">
        <f t="shared" si="236"/>
        <v>0</v>
      </c>
      <c r="E332" s="86"/>
      <c r="F332" s="75"/>
      <c r="G332" s="75"/>
      <c r="H332" s="152"/>
      <c r="I332" s="72">
        <f>IF(N332="",(D332*(M332+O332))/1000,(D332*(N332+P332))/1000)</f>
        <v>0</v>
      </c>
      <c r="J332" s="71">
        <f t="shared" si="237"/>
        <v>0</v>
      </c>
      <c r="K332" s="71">
        <v>0</v>
      </c>
      <c r="L332" s="49">
        <f>IF(N332="",(F332*(C332/100)*(M332+O332))/1000,(F332*(C332/100)*(N332+P332)/1000))</f>
        <v>0</v>
      </c>
      <c r="M332" s="73" cm="1">
        <f t="array" ref="M332">ROUND('Investoinnit ennen 2024'!K332*(Parametrit!$B$11/Parametrit!$B$7),_xlfn.IFS('2024'!U332=100,-2,'2024'!U332=10,-1))</f>
        <v>0</v>
      </c>
      <c r="N332" s="73"/>
      <c r="O332" s="71"/>
      <c r="P332" s="71"/>
      <c r="Q332" s="77"/>
      <c r="R332" s="77"/>
      <c r="S332" s="61" t="str">
        <f>IF(AND(B332&gt;0,C332=""),"Ilmoita tuella rahoitettu osuus",IF(C332&gt;100,"Tuella rahoitettu osuus ei voi olla yli 100","OK"))</f>
        <v>OK</v>
      </c>
      <c r="U332" s="16">
        <v>100</v>
      </c>
    </row>
    <row r="333" spans="1:21" ht="15.75" thickBot="1" x14ac:dyDescent="0.3">
      <c r="A333" s="12" t="s">
        <v>268</v>
      </c>
      <c r="B333" s="68"/>
      <c r="C333" s="114"/>
      <c r="D333" s="69"/>
      <c r="E333" s="69"/>
      <c r="F333" s="114"/>
      <c r="G333" s="114"/>
      <c r="H333" s="151"/>
      <c r="M333" s="25"/>
      <c r="N333" s="25"/>
      <c r="O333" s="66"/>
      <c r="P333" s="66"/>
      <c r="Q333" s="25"/>
      <c r="R333" s="25"/>
      <c r="S333" s="16"/>
    </row>
    <row r="334" spans="1:21" ht="15.75" thickBot="1" x14ac:dyDescent="0.3">
      <c r="A334" s="14" t="s">
        <v>269</v>
      </c>
      <c r="B334" s="68"/>
      <c r="C334" s="114"/>
      <c r="D334" s="69"/>
      <c r="E334" s="69"/>
      <c r="F334" s="114"/>
      <c r="G334" s="114"/>
      <c r="H334" s="151"/>
      <c r="M334" s="80"/>
      <c r="N334" s="80"/>
      <c r="O334" s="66"/>
      <c r="P334" s="66"/>
      <c r="Q334" s="80"/>
      <c r="R334" s="80"/>
      <c r="S334" s="16"/>
    </row>
    <row r="335" spans="1:21" ht="15.75" thickBot="1" x14ac:dyDescent="0.3">
      <c r="A335" s="38" t="s">
        <v>270</v>
      </c>
      <c r="B335" s="70">
        <f t="shared" ref="B335:B340" si="238">F335-G335</f>
        <v>0</v>
      </c>
      <c r="C335" s="75"/>
      <c r="D335" s="71">
        <f t="shared" ref="D335:D340" si="239">B335*C335/100</f>
        <v>0</v>
      </c>
      <c r="E335" s="71">
        <f>Parametrit!$B$4-2027</f>
        <v>-3</v>
      </c>
      <c r="F335" s="75"/>
      <c r="G335" s="75"/>
      <c r="H335" s="150" t="str">
        <f>IF('Investoinnit ennen 2024'!G335&gt;0,'Investoinnit ennen 2024'!G335,"")</f>
        <v/>
      </c>
      <c r="I335" s="72">
        <f t="shared" ref="I335:I340" si="240">IF(N335="",(D335*(M335+O335))/1000,(D335*(N335+P335))/1000)</f>
        <v>0</v>
      </c>
      <c r="J335" s="71">
        <f t="shared" ref="J335:J340" si="241">IF(D335=0,0,I335*(1-E335/H335))</f>
        <v>0</v>
      </c>
      <c r="K335" s="71">
        <f t="shared" ref="K335:K340" si="242">IF(I335=0,0,I335/H335)</f>
        <v>0</v>
      </c>
      <c r="L335" s="49">
        <f t="shared" ref="L335:L340" si="243">IF(N335="",(F335*(C335/100)*(M335+O335))/1000,(F335*(C335/100)*(N335+P335)/1000))</f>
        <v>0</v>
      </c>
      <c r="M335" s="73" cm="1">
        <f t="array" ref="M335">ROUND('Investoinnit ennen 2024'!K335*(Parametrit!$B$11/Parametrit!$B$7),_xlfn.IFS('2024'!U335=100,-2,'2024'!U335=10,-1))</f>
        <v>0</v>
      </c>
      <c r="N335" s="73"/>
      <c r="O335" s="71" cm="1">
        <f t="array" ref="O335">_xlfn.IFS($V$2=2024,'Kaivun hintavaikutus'!$D$4,$V$2=2025,'Kaivun hintavaikutus'!$D$5,$V$2=2026,'Kaivun hintavaikutus'!$D$6,$V$2=2027,'Kaivun hintavaikutus'!$D$7)</f>
        <v>0</v>
      </c>
      <c r="P335" s="71" cm="1">
        <f t="array" ref="P335">_xlfn.IFS($V$2=2024,'Kaivun hintavaikutus'!$E$4,$V$2=2025,'Kaivun hintavaikutus'!$E$5,$V$2=2026,'Kaivun hintavaikutus'!$E$6,$V$2=2027,'Kaivun hintavaikutus'!$E$7)</f>
        <v>0</v>
      </c>
      <c r="Q335" s="77">
        <v>50</v>
      </c>
      <c r="R335" s="77">
        <v>60</v>
      </c>
      <c r="S335" s="61" t="str">
        <f t="shared" ref="S335:S340" si="244">IF(AND(B335&gt;0,C335=""),"Ilmoita tuella rahoitettu osuus",IF(C335&gt;100,"Tuella rahoitettu osuus ei voi olla yli 100",IF(AND(B335&gt;0,H335=""),"Pitoaika puuttuu",IF(E335&gt;H335,"Keski-ikä ei voi olla suurempi kuin pitoaika",IF(AND(B335&gt;0,E335=""),"Keski-ikä puuttuu",IF(AND(B335&gt;0,OR(H335&lt;Q335,H335&gt;R335)),"Syötetty pitoaika ei ole pitoaikavälin sisällä",IF(AND(B335&gt;0,O335=0),"Syötä kaivun hintavaikutus Kaivun hintavaikutus -välilehdelle","OK")))))))</f>
        <v>OK</v>
      </c>
      <c r="U335" s="16">
        <v>100</v>
      </c>
    </row>
    <row r="336" spans="1:21" ht="15.75" thickBot="1" x14ac:dyDescent="0.3">
      <c r="A336" s="38" t="s">
        <v>271</v>
      </c>
      <c r="B336" s="70">
        <f t="shared" si="238"/>
        <v>0</v>
      </c>
      <c r="C336" s="75"/>
      <c r="D336" s="71">
        <f t="shared" si="239"/>
        <v>0</v>
      </c>
      <c r="E336" s="71">
        <f>Parametrit!$B$4-2027</f>
        <v>-3</v>
      </c>
      <c r="F336" s="75"/>
      <c r="G336" s="75"/>
      <c r="H336" s="150" t="str">
        <f>IF('Investoinnit ennen 2024'!G336&gt;0,'Investoinnit ennen 2024'!G336,"")</f>
        <v/>
      </c>
      <c r="I336" s="72">
        <f t="shared" si="240"/>
        <v>0</v>
      </c>
      <c r="J336" s="71">
        <f t="shared" si="241"/>
        <v>0</v>
      </c>
      <c r="K336" s="71">
        <f t="shared" si="242"/>
        <v>0</v>
      </c>
      <c r="L336" s="49">
        <f t="shared" si="243"/>
        <v>0</v>
      </c>
      <c r="M336" s="73" cm="1">
        <f t="array" ref="M336">ROUND('Investoinnit ennen 2024'!K336*(Parametrit!$B$11/Parametrit!$B$7),_xlfn.IFS('2024'!U336=100,-2,'2024'!U336=10,-1))</f>
        <v>0</v>
      </c>
      <c r="N336" s="73"/>
      <c r="O336" s="71" cm="1">
        <f t="array" ref="O336">_xlfn.IFS($V$2=2024,'Kaivun hintavaikutus'!$D$4,$V$2=2025,'Kaivun hintavaikutus'!$D$5,$V$2=2026,'Kaivun hintavaikutus'!$D$6,$V$2=2027,'Kaivun hintavaikutus'!$D$7)</f>
        <v>0</v>
      </c>
      <c r="P336" s="71" cm="1">
        <f t="array" ref="P336">_xlfn.IFS($V$2=2024,'Kaivun hintavaikutus'!$E$4,$V$2=2025,'Kaivun hintavaikutus'!$E$5,$V$2=2026,'Kaivun hintavaikutus'!$E$6,$V$2=2027,'Kaivun hintavaikutus'!$E$7)</f>
        <v>0</v>
      </c>
      <c r="Q336" s="77">
        <v>50</v>
      </c>
      <c r="R336" s="77">
        <v>60</v>
      </c>
      <c r="S336" s="61" t="str">
        <f t="shared" si="244"/>
        <v>OK</v>
      </c>
      <c r="U336" s="16">
        <v>100</v>
      </c>
    </row>
    <row r="337" spans="1:21" ht="15.75" thickBot="1" x14ac:dyDescent="0.3">
      <c r="A337" s="38" t="s">
        <v>272</v>
      </c>
      <c r="B337" s="70">
        <f t="shared" si="238"/>
        <v>0</v>
      </c>
      <c r="C337" s="75"/>
      <c r="D337" s="71">
        <f t="shared" si="239"/>
        <v>0</v>
      </c>
      <c r="E337" s="71">
        <f>Parametrit!$B$4-2027</f>
        <v>-3</v>
      </c>
      <c r="F337" s="75"/>
      <c r="G337" s="75"/>
      <c r="H337" s="150" t="str">
        <f>IF('Investoinnit ennen 2024'!G337&gt;0,'Investoinnit ennen 2024'!G337,"")</f>
        <v/>
      </c>
      <c r="I337" s="72">
        <f t="shared" si="240"/>
        <v>0</v>
      </c>
      <c r="J337" s="71">
        <f t="shared" si="241"/>
        <v>0</v>
      </c>
      <c r="K337" s="71">
        <f t="shared" si="242"/>
        <v>0</v>
      </c>
      <c r="L337" s="49">
        <f t="shared" si="243"/>
        <v>0</v>
      </c>
      <c r="M337" s="73" cm="1">
        <f t="array" ref="M337">ROUND('Investoinnit ennen 2024'!K337*(Parametrit!$B$11/Parametrit!$B$7),_xlfn.IFS('2024'!U337=100,-2,'2024'!U337=10,-1))</f>
        <v>0</v>
      </c>
      <c r="N337" s="73"/>
      <c r="O337" s="71" cm="1">
        <f t="array" ref="O337">_xlfn.IFS($V$2=2024,'Kaivun hintavaikutus'!$D$4,$V$2=2025,'Kaivun hintavaikutus'!$D$5,$V$2=2026,'Kaivun hintavaikutus'!$D$6,$V$2=2027,'Kaivun hintavaikutus'!$D$7)</f>
        <v>0</v>
      </c>
      <c r="P337" s="71" cm="1">
        <f t="array" ref="P337">_xlfn.IFS($V$2=2024,'Kaivun hintavaikutus'!$E$4,$V$2=2025,'Kaivun hintavaikutus'!$E$5,$V$2=2026,'Kaivun hintavaikutus'!$E$6,$V$2=2027,'Kaivun hintavaikutus'!$E$7)</f>
        <v>0</v>
      </c>
      <c r="Q337" s="77">
        <v>50</v>
      </c>
      <c r="R337" s="77">
        <v>60</v>
      </c>
      <c r="S337" s="61" t="str">
        <f t="shared" si="244"/>
        <v>OK</v>
      </c>
      <c r="U337" s="16">
        <v>100</v>
      </c>
    </row>
    <row r="338" spans="1:21" ht="15.75" thickBot="1" x14ac:dyDescent="0.3">
      <c r="A338" s="38" t="s">
        <v>273</v>
      </c>
      <c r="B338" s="70">
        <f t="shared" si="238"/>
        <v>0</v>
      </c>
      <c r="C338" s="75"/>
      <c r="D338" s="71">
        <f t="shared" si="239"/>
        <v>0</v>
      </c>
      <c r="E338" s="71">
        <f>Parametrit!$B$4-2027</f>
        <v>-3</v>
      </c>
      <c r="F338" s="75"/>
      <c r="G338" s="75"/>
      <c r="H338" s="150" t="str">
        <f>IF('Investoinnit ennen 2024'!G338&gt;0,'Investoinnit ennen 2024'!G338,"")</f>
        <v/>
      </c>
      <c r="I338" s="72">
        <f t="shared" si="240"/>
        <v>0</v>
      </c>
      <c r="J338" s="71">
        <f t="shared" si="241"/>
        <v>0</v>
      </c>
      <c r="K338" s="71">
        <f t="shared" si="242"/>
        <v>0</v>
      </c>
      <c r="L338" s="49">
        <f t="shared" si="243"/>
        <v>0</v>
      </c>
      <c r="M338" s="73" cm="1">
        <f t="array" ref="M338">ROUND('Investoinnit ennen 2024'!K338*(Parametrit!$B$11/Parametrit!$B$7),_xlfn.IFS('2024'!U338=100,-2,'2024'!U338=10,-1))</f>
        <v>0</v>
      </c>
      <c r="N338" s="73"/>
      <c r="O338" s="71" cm="1">
        <f t="array" ref="O338">_xlfn.IFS($V$2=2024,'Kaivun hintavaikutus'!$D$4,$V$2=2025,'Kaivun hintavaikutus'!$D$5,$V$2=2026,'Kaivun hintavaikutus'!$D$6,$V$2=2027,'Kaivun hintavaikutus'!$D$7)</f>
        <v>0</v>
      </c>
      <c r="P338" s="71" cm="1">
        <f t="array" ref="P338">_xlfn.IFS($V$2=2024,'Kaivun hintavaikutus'!$E$4,$V$2=2025,'Kaivun hintavaikutus'!$E$5,$V$2=2026,'Kaivun hintavaikutus'!$E$6,$V$2=2027,'Kaivun hintavaikutus'!$E$7)</f>
        <v>0</v>
      </c>
      <c r="Q338" s="77">
        <v>50</v>
      </c>
      <c r="R338" s="77">
        <v>60</v>
      </c>
      <c r="S338" s="61" t="str">
        <f t="shared" si="244"/>
        <v>OK</v>
      </c>
      <c r="U338" s="16">
        <v>100</v>
      </c>
    </row>
    <row r="339" spans="1:21" ht="15.75" thickBot="1" x14ac:dyDescent="0.3">
      <c r="A339" s="38" t="s">
        <v>274</v>
      </c>
      <c r="B339" s="70">
        <f t="shared" si="238"/>
        <v>0</v>
      </c>
      <c r="C339" s="75"/>
      <c r="D339" s="71">
        <f t="shared" si="239"/>
        <v>0</v>
      </c>
      <c r="E339" s="71">
        <f>Parametrit!$B$4-2027</f>
        <v>-3</v>
      </c>
      <c r="F339" s="75"/>
      <c r="G339" s="75"/>
      <c r="H339" s="150" t="str">
        <f>IF('Investoinnit ennen 2024'!G339&gt;0,'Investoinnit ennen 2024'!G339,"")</f>
        <v/>
      </c>
      <c r="I339" s="72">
        <f t="shared" si="240"/>
        <v>0</v>
      </c>
      <c r="J339" s="71">
        <f t="shared" si="241"/>
        <v>0</v>
      </c>
      <c r="K339" s="71">
        <f t="shared" si="242"/>
        <v>0</v>
      </c>
      <c r="L339" s="49">
        <f t="shared" si="243"/>
        <v>0</v>
      </c>
      <c r="M339" s="73" cm="1">
        <f t="array" ref="M339">ROUND('Investoinnit ennen 2024'!K339*(Parametrit!$B$11/Parametrit!$B$7),_xlfn.IFS('2024'!U339=100,-2,'2024'!U339=10,-1))</f>
        <v>0</v>
      </c>
      <c r="N339" s="73"/>
      <c r="O339" s="71" cm="1">
        <f t="array" ref="O339">_xlfn.IFS($V$2=2024,'Kaivun hintavaikutus'!$D$4,$V$2=2025,'Kaivun hintavaikutus'!$D$5,$V$2=2026,'Kaivun hintavaikutus'!$D$6,$V$2=2027,'Kaivun hintavaikutus'!$D$7)</f>
        <v>0</v>
      </c>
      <c r="P339" s="71" cm="1">
        <f t="array" ref="P339">_xlfn.IFS($V$2=2024,'Kaivun hintavaikutus'!$E$4,$V$2=2025,'Kaivun hintavaikutus'!$E$5,$V$2=2026,'Kaivun hintavaikutus'!$E$6,$V$2=2027,'Kaivun hintavaikutus'!$E$7)</f>
        <v>0</v>
      </c>
      <c r="Q339" s="77">
        <v>50</v>
      </c>
      <c r="R339" s="77">
        <v>60</v>
      </c>
      <c r="S339" s="61" t="str">
        <f t="shared" si="244"/>
        <v>OK</v>
      </c>
      <c r="U339" s="16">
        <v>100</v>
      </c>
    </row>
    <row r="340" spans="1:21" ht="15.75" thickBot="1" x14ac:dyDescent="0.3">
      <c r="A340" s="38" t="s">
        <v>275</v>
      </c>
      <c r="B340" s="70">
        <f t="shared" si="238"/>
        <v>0</v>
      </c>
      <c r="C340" s="75"/>
      <c r="D340" s="71">
        <f t="shared" si="239"/>
        <v>0</v>
      </c>
      <c r="E340" s="71">
        <f>Parametrit!$B$4-2027</f>
        <v>-3</v>
      </c>
      <c r="F340" s="75"/>
      <c r="G340" s="75"/>
      <c r="H340" s="150" t="str">
        <f>IF('Investoinnit ennen 2024'!G340&gt;0,'Investoinnit ennen 2024'!G340,"")</f>
        <v/>
      </c>
      <c r="I340" s="72">
        <f t="shared" si="240"/>
        <v>0</v>
      </c>
      <c r="J340" s="71">
        <f t="shared" si="241"/>
        <v>0</v>
      </c>
      <c r="K340" s="71">
        <f t="shared" si="242"/>
        <v>0</v>
      </c>
      <c r="L340" s="49">
        <f t="shared" si="243"/>
        <v>0</v>
      </c>
      <c r="M340" s="73" cm="1">
        <f t="array" ref="M340">ROUND('Investoinnit ennen 2024'!K340*(Parametrit!$B$11/Parametrit!$B$7),_xlfn.IFS('2024'!U340=100,-2,'2024'!U340=10,-1))</f>
        <v>0</v>
      </c>
      <c r="N340" s="73"/>
      <c r="O340" s="71" cm="1">
        <f t="array" ref="O340">_xlfn.IFS($V$2=2024,'Kaivun hintavaikutus'!$D$4,$V$2=2025,'Kaivun hintavaikutus'!$D$5,$V$2=2026,'Kaivun hintavaikutus'!$D$6,$V$2=2027,'Kaivun hintavaikutus'!$D$7)</f>
        <v>0</v>
      </c>
      <c r="P340" s="71" cm="1">
        <f t="array" ref="P340">_xlfn.IFS($V$2=2024,'Kaivun hintavaikutus'!$E$4,$V$2=2025,'Kaivun hintavaikutus'!$E$5,$V$2=2026,'Kaivun hintavaikutus'!$E$6,$V$2=2027,'Kaivun hintavaikutus'!$E$7)</f>
        <v>0</v>
      </c>
      <c r="Q340" s="77">
        <v>50</v>
      </c>
      <c r="R340" s="77">
        <v>60</v>
      </c>
      <c r="S340" s="61" t="str">
        <f t="shared" si="244"/>
        <v>OK</v>
      </c>
      <c r="U340" s="16">
        <v>100</v>
      </c>
    </row>
    <row r="341" spans="1:21" ht="15.75" thickBot="1" x14ac:dyDescent="0.3">
      <c r="A341" s="14" t="s">
        <v>276</v>
      </c>
      <c r="B341" s="68"/>
      <c r="C341" s="114"/>
      <c r="D341" s="69"/>
      <c r="E341" s="69"/>
      <c r="F341" s="114"/>
      <c r="G341" s="114"/>
      <c r="H341" s="151"/>
      <c r="M341" s="80"/>
      <c r="N341" s="80"/>
      <c r="O341" s="66"/>
      <c r="P341" s="66"/>
      <c r="Q341" s="80"/>
      <c r="R341" s="80"/>
      <c r="S341" s="16"/>
    </row>
    <row r="342" spans="1:21" ht="15.75" thickBot="1" x14ac:dyDescent="0.3">
      <c r="A342" s="38" t="s">
        <v>277</v>
      </c>
      <c r="B342" s="70">
        <f t="shared" ref="B342:B343" si="245">F342-G342</f>
        <v>0</v>
      </c>
      <c r="C342" s="75"/>
      <c r="D342" s="71">
        <f t="shared" ref="D342:D343" si="246">B342*C342/100</f>
        <v>0</v>
      </c>
      <c r="E342" s="71">
        <f>Parametrit!$B$4-2027</f>
        <v>-3</v>
      </c>
      <c r="F342" s="75"/>
      <c r="G342" s="75"/>
      <c r="H342" s="150" t="str">
        <f>IF('Investoinnit ennen 2024'!G342&gt;0,'Investoinnit ennen 2024'!G342,"")</f>
        <v/>
      </c>
      <c r="I342" s="72">
        <f>IF(N342="",(D342*(M342+O342))/1000,(D342*(N342+P342))/1000)</f>
        <v>0</v>
      </c>
      <c r="J342" s="71">
        <f t="shared" ref="J342:J343" si="247">IF(D342=0,0,I342*(1-E342/H342))</f>
        <v>0</v>
      </c>
      <c r="K342" s="71">
        <f t="shared" ref="K342:K343" si="248">IF(I342=0,0,I342/H342)</f>
        <v>0</v>
      </c>
      <c r="L342" s="49">
        <f>IF(N342="",(F342*(C342/100)*(M342+O342))/1000,(F342*(C342/100)*(N342+P342)/1000))</f>
        <v>0</v>
      </c>
      <c r="M342" s="73" cm="1">
        <f t="array" ref="M342">ROUND('Investoinnit ennen 2024'!K342*(Parametrit!$B$11/Parametrit!$B$7),_xlfn.IFS('2024'!U342=100,-2,'2024'!U342=10,-1))</f>
        <v>0</v>
      </c>
      <c r="N342" s="73"/>
      <c r="O342" s="71" cm="1">
        <f t="array" ref="O342">_xlfn.IFS($V$2=2024,'Kaivun hintavaikutus'!$D$4,$V$2=2025,'Kaivun hintavaikutus'!$D$5,$V$2=2026,'Kaivun hintavaikutus'!$D$6,$V$2=2027,'Kaivun hintavaikutus'!$D$7)</f>
        <v>0</v>
      </c>
      <c r="P342" s="71" cm="1">
        <f t="array" ref="P342">_xlfn.IFS($V$2=2024,'Kaivun hintavaikutus'!$E$4,$V$2=2025,'Kaivun hintavaikutus'!$E$5,$V$2=2026,'Kaivun hintavaikutus'!$E$6,$V$2=2027,'Kaivun hintavaikutus'!$E$7)</f>
        <v>0</v>
      </c>
      <c r="Q342" s="77">
        <v>50</v>
      </c>
      <c r="R342" s="77">
        <v>60</v>
      </c>
      <c r="S342" s="61" t="str">
        <f>IF(AND(B342&gt;0,C342=""),"Ilmoita tuella rahoitettu osuus",IF(C342&gt;100,"Tuella rahoitettu osuus ei voi olla yli 100",IF(AND(B342&gt;0,H342=""),"Pitoaika puuttuu",IF(E342&gt;H342,"Keski-ikä ei voi olla suurempi kuin pitoaika",IF(AND(B342&gt;0,E342=""),"Keski-ikä puuttuu",IF(AND(B342&gt;0,OR(H342&lt;Q342,H342&gt;R342)),"Syötetty pitoaika ei ole pitoaikavälin sisällä",IF(AND(B342&gt;0,O342=0),"Syötä kaivun hintavaikutus Kaivun hintavaikutus -välilehdelle","OK")))))))</f>
        <v>OK</v>
      </c>
      <c r="U342" s="16">
        <v>100</v>
      </c>
    </row>
    <row r="343" spans="1:21" ht="15.75" thickBot="1" x14ac:dyDescent="0.3">
      <c r="A343" s="38" t="s">
        <v>278</v>
      </c>
      <c r="B343" s="70">
        <f t="shared" si="245"/>
        <v>0</v>
      </c>
      <c r="C343" s="75"/>
      <c r="D343" s="71">
        <f t="shared" si="246"/>
        <v>0</v>
      </c>
      <c r="E343" s="71">
        <f>Parametrit!$B$4-2027</f>
        <v>-3</v>
      </c>
      <c r="F343" s="75"/>
      <c r="G343" s="75"/>
      <c r="H343" s="150" t="str">
        <f>IF('Investoinnit ennen 2024'!G343&gt;0,'Investoinnit ennen 2024'!G343,"")</f>
        <v/>
      </c>
      <c r="I343" s="72">
        <f>IF(N343="",(D343*(M343+O343))/1000,(D343*(N343+P343))/1000)</f>
        <v>0</v>
      </c>
      <c r="J343" s="71">
        <f t="shared" si="247"/>
        <v>0</v>
      </c>
      <c r="K343" s="71">
        <f t="shared" si="248"/>
        <v>0</v>
      </c>
      <c r="L343" s="49">
        <f>IF(N343="",(F343*(C343/100)*(M343+O343))/1000,(F343*(C343/100)*(N343+P343)/1000))</f>
        <v>0</v>
      </c>
      <c r="M343" s="73" cm="1">
        <f t="array" ref="M343">ROUND('Investoinnit ennen 2024'!K343*(Parametrit!$B$11/Parametrit!$B$7),_xlfn.IFS('2024'!U343=100,-2,'2024'!U343=10,-1))</f>
        <v>0</v>
      </c>
      <c r="N343" s="73"/>
      <c r="O343" s="71" cm="1">
        <f t="array" ref="O343">_xlfn.IFS($V$2=2024,'Kaivun hintavaikutus'!$D$4,$V$2=2025,'Kaivun hintavaikutus'!$D$5,$V$2=2026,'Kaivun hintavaikutus'!$D$6,$V$2=2027,'Kaivun hintavaikutus'!$D$7)</f>
        <v>0</v>
      </c>
      <c r="P343" s="71" cm="1">
        <f t="array" ref="P343">_xlfn.IFS($V$2=2024,'Kaivun hintavaikutus'!$E$4,$V$2=2025,'Kaivun hintavaikutus'!$E$5,$V$2=2026,'Kaivun hintavaikutus'!$E$6,$V$2=2027,'Kaivun hintavaikutus'!$E$7)</f>
        <v>0</v>
      </c>
      <c r="Q343" s="77">
        <v>50</v>
      </c>
      <c r="R343" s="77">
        <v>60</v>
      </c>
      <c r="S343" s="61" t="str">
        <f>IF(AND(B343&gt;0,C343=""),"Ilmoita tuella rahoitettu osuus",IF(C343&gt;100,"Tuella rahoitettu osuus ei voi olla yli 100",IF(AND(B343&gt;0,H343=""),"Pitoaika puuttuu",IF(E343&gt;H343,"Keski-ikä ei voi olla suurempi kuin pitoaika",IF(AND(B343&gt;0,E343=""),"Keski-ikä puuttuu",IF(AND(B343&gt;0,OR(H343&lt;Q343,H343&gt;R343)),"Syötetty pitoaika ei ole pitoaikavälin sisällä",IF(AND(B343&gt;0,O343=0),"Syötä kaivun hintavaikutus Kaivun hintavaikutus -välilehdelle","OK")))))))</f>
        <v>OK</v>
      </c>
      <c r="U343" s="16">
        <v>100</v>
      </c>
    </row>
    <row r="344" spans="1:21" ht="15.75" thickBot="1" x14ac:dyDescent="0.3">
      <c r="A344" s="14" t="s">
        <v>279</v>
      </c>
      <c r="B344" s="68"/>
      <c r="C344" s="114"/>
      <c r="D344" s="69"/>
      <c r="E344" s="69"/>
      <c r="F344" s="114"/>
      <c r="G344" s="114"/>
      <c r="H344" s="151"/>
      <c r="M344" s="80"/>
      <c r="N344" s="80"/>
      <c r="O344" s="66"/>
      <c r="P344" s="66"/>
      <c r="Q344" s="80"/>
      <c r="R344" s="80"/>
      <c r="S344" s="16"/>
    </row>
    <row r="345" spans="1:21" ht="15.75" thickBot="1" x14ac:dyDescent="0.3">
      <c r="A345" s="38" t="s">
        <v>280</v>
      </c>
      <c r="B345" s="70">
        <f>F345-G345</f>
        <v>0</v>
      </c>
      <c r="C345" s="75"/>
      <c r="D345" s="71">
        <f>B345*C345/100</f>
        <v>0</v>
      </c>
      <c r="E345" s="71">
        <f>Parametrit!$B$4-2027</f>
        <v>-3</v>
      </c>
      <c r="F345" s="75"/>
      <c r="G345" s="75"/>
      <c r="H345" s="150" t="str">
        <f>IF('Investoinnit ennen 2024'!G345&gt;0,'Investoinnit ennen 2024'!G345,"")</f>
        <v/>
      </c>
      <c r="I345" s="72">
        <f>IF(N345="",(D345*(M345+O345))/1000,(D345*(N345+P345))/1000)</f>
        <v>0</v>
      </c>
      <c r="J345" s="71">
        <f>IF(D345=0,0,I345*(1-E345/H345))</f>
        <v>0</v>
      </c>
      <c r="K345" s="71">
        <f>IF(I345=0,0,I345/H345)</f>
        <v>0</v>
      </c>
      <c r="L345" s="49">
        <f>IF(N345="",(F345*(C345/100)*(M345+O345))/1000,(F345*(C345/100)*(N345+P345)/1000))</f>
        <v>0</v>
      </c>
      <c r="M345" s="73" cm="1">
        <f t="array" ref="M345">ROUND('Investoinnit ennen 2024'!K345*(Parametrit!$B$11/Parametrit!$B$7),_xlfn.IFS('2024'!U345=100,-2,'2024'!U345=10,-1))</f>
        <v>0</v>
      </c>
      <c r="N345" s="73"/>
      <c r="O345" s="71"/>
      <c r="P345" s="71"/>
      <c r="Q345" s="77">
        <v>50</v>
      </c>
      <c r="R345" s="77">
        <v>60</v>
      </c>
      <c r="S345" s="61" t="str">
        <f>IF(AND(B345&gt;0,C345=""),"Ilmoita tuella rahoitettu osuus",IF(C345&gt;100,"Tuella rahoitettu osuus ei voi olla yli 100",IF(AND(B345&gt;0,H345=""),"Pitoaika puuttuu",IF(E345&gt;H345,"Keski-ikä ei voi olla suurempi kuin pitoaika",IF(AND(B345&gt;0,E345=""),"Keski-ikä puuttuu",IF(AND(B345&gt;0,OR(H345&lt;Q345,H345&gt;R345)),"Syötetty pitoaika ei ole pitoaikavälin sisällä","OK"))))))</f>
        <v>OK</v>
      </c>
      <c r="U345" s="16">
        <v>100</v>
      </c>
    </row>
    <row r="346" spans="1:21" ht="15.75" thickBot="1" x14ac:dyDescent="0.3">
      <c r="A346" s="12" t="s">
        <v>281</v>
      </c>
      <c r="B346" s="68"/>
      <c r="C346" s="114"/>
      <c r="D346" s="69"/>
      <c r="E346" s="69"/>
      <c r="F346" s="114"/>
      <c r="G346" s="114"/>
      <c r="H346" s="151"/>
      <c r="M346" s="25"/>
      <c r="N346" s="25"/>
      <c r="O346" s="66"/>
      <c r="P346" s="66"/>
      <c r="Q346" s="25"/>
      <c r="R346" s="25"/>
      <c r="S346" s="16"/>
    </row>
    <row r="347" spans="1:21" ht="15.75" thickBot="1" x14ac:dyDescent="0.3">
      <c r="A347" s="14" t="s">
        <v>282</v>
      </c>
      <c r="B347" s="68"/>
      <c r="C347" s="114"/>
      <c r="D347" s="69"/>
      <c r="E347" s="69"/>
      <c r="F347" s="114"/>
      <c r="G347" s="114"/>
      <c r="H347" s="151"/>
      <c r="M347" s="80"/>
      <c r="N347" s="80"/>
      <c r="O347" s="66"/>
      <c r="P347" s="66"/>
      <c r="Q347" s="80"/>
      <c r="R347" s="80"/>
      <c r="S347" s="16"/>
    </row>
    <row r="348" spans="1:21" ht="15.75" thickBot="1" x14ac:dyDescent="0.3">
      <c r="A348" s="38" t="s">
        <v>283</v>
      </c>
      <c r="B348" s="70">
        <f t="shared" ref="B348:B353" si="249">F348-G348</f>
        <v>0</v>
      </c>
      <c r="C348" s="75"/>
      <c r="D348" s="71">
        <f t="shared" ref="D348:D353" si="250">B348*C348/100</f>
        <v>0</v>
      </c>
      <c r="E348" s="71">
        <f>Parametrit!$B$4-2027</f>
        <v>-3</v>
      </c>
      <c r="F348" s="75"/>
      <c r="G348" s="75"/>
      <c r="H348" s="150" t="str">
        <f>IF('Investoinnit ennen 2024'!G348&gt;0,'Investoinnit ennen 2024'!G348,"")</f>
        <v/>
      </c>
      <c r="I348" s="72">
        <f t="shared" ref="I348:I353" si="251">IF(N348="",(D348*(M348+O348))/1000,(D348*(N348+P348))/1000)</f>
        <v>0</v>
      </c>
      <c r="J348" s="71">
        <f t="shared" ref="J348:J353" si="252">IF(D348=0,0,I348*(1-E348/H348))</f>
        <v>0</v>
      </c>
      <c r="K348" s="71">
        <f t="shared" ref="K348:K353" si="253">IF(I348=0,0,I348/H348)</f>
        <v>0</v>
      </c>
      <c r="L348" s="49">
        <f t="shared" ref="L348:L353" si="254">IF(N348="",(F348*(C348/100)*(M348+O348))/1000,(F348*(C348/100)*(N348+P348)/1000))</f>
        <v>0</v>
      </c>
      <c r="M348" s="73" cm="1">
        <f t="array" ref="M348">ROUND('Investoinnit ennen 2024'!K348*(Parametrit!$B$11/Parametrit!$B$7),_xlfn.IFS('2024'!U348=100,-2,'2024'!U348=10,-1))</f>
        <v>0</v>
      </c>
      <c r="N348" s="73"/>
      <c r="O348" s="71"/>
      <c r="P348" s="71"/>
      <c r="Q348" s="77">
        <v>45</v>
      </c>
      <c r="R348" s="77">
        <v>55</v>
      </c>
      <c r="S348" s="61" t="str">
        <f t="shared" ref="S348:S353" si="255">IF(AND(B348&gt;0,C348=""),"Ilmoita tuella rahoitettu osuus",IF(C348&gt;100,"Tuella rahoitettu osuus ei voi olla yli 100",IF(AND(B348&gt;0,H348=""),"Pitoaika puuttuu",IF(E348&gt;H348,"Keski-ikä ei voi olla suurempi kuin pitoaika",IF(AND(B348&gt;0,E348=""),"Keski-ikä puuttuu",IF(AND(B348&gt;0,OR(H348&lt;Q348,H348&gt;R348)),"Syötetty pitoaika ei ole pitoaikavälin sisällä","OK"))))))</f>
        <v>OK</v>
      </c>
      <c r="U348" s="16">
        <v>100</v>
      </c>
    </row>
    <row r="349" spans="1:21" ht="15.75" thickBot="1" x14ac:dyDescent="0.3">
      <c r="A349" s="38" t="s">
        <v>284</v>
      </c>
      <c r="B349" s="70">
        <f t="shared" si="249"/>
        <v>0</v>
      </c>
      <c r="C349" s="75"/>
      <c r="D349" s="71">
        <f t="shared" si="250"/>
        <v>0</v>
      </c>
      <c r="E349" s="71">
        <f>Parametrit!$B$4-2027</f>
        <v>-3</v>
      </c>
      <c r="F349" s="75"/>
      <c r="G349" s="75"/>
      <c r="H349" s="150" t="str">
        <f>IF('Investoinnit ennen 2024'!G349&gt;0,'Investoinnit ennen 2024'!G349,"")</f>
        <v/>
      </c>
      <c r="I349" s="72">
        <f t="shared" si="251"/>
        <v>0</v>
      </c>
      <c r="J349" s="71">
        <f t="shared" si="252"/>
        <v>0</v>
      </c>
      <c r="K349" s="71">
        <f t="shared" si="253"/>
        <v>0</v>
      </c>
      <c r="L349" s="49">
        <f t="shared" si="254"/>
        <v>0</v>
      </c>
      <c r="M349" s="73" cm="1">
        <f t="array" ref="M349">ROUND('Investoinnit ennen 2024'!K349*(Parametrit!$B$11/Parametrit!$B$7),_xlfn.IFS('2024'!U349=100,-2,'2024'!U349=10,-1))</f>
        <v>0</v>
      </c>
      <c r="N349" s="73"/>
      <c r="O349" s="71"/>
      <c r="P349" s="71"/>
      <c r="Q349" s="77">
        <v>45</v>
      </c>
      <c r="R349" s="77">
        <v>55</v>
      </c>
      <c r="S349" s="61" t="str">
        <f t="shared" si="255"/>
        <v>OK</v>
      </c>
      <c r="U349" s="16">
        <v>100</v>
      </c>
    </row>
    <row r="350" spans="1:21" ht="15.75" thickBot="1" x14ac:dyDescent="0.3">
      <c r="A350" s="38" t="s">
        <v>285</v>
      </c>
      <c r="B350" s="70">
        <f t="shared" si="249"/>
        <v>0</v>
      </c>
      <c r="C350" s="75"/>
      <c r="D350" s="71">
        <f t="shared" si="250"/>
        <v>0</v>
      </c>
      <c r="E350" s="71">
        <f>Parametrit!$B$4-2027</f>
        <v>-3</v>
      </c>
      <c r="F350" s="75"/>
      <c r="G350" s="75"/>
      <c r="H350" s="150" t="str">
        <f>IF('Investoinnit ennen 2024'!G350&gt;0,'Investoinnit ennen 2024'!G350,"")</f>
        <v/>
      </c>
      <c r="I350" s="72">
        <f t="shared" si="251"/>
        <v>0</v>
      </c>
      <c r="J350" s="71">
        <f t="shared" si="252"/>
        <v>0</v>
      </c>
      <c r="K350" s="71">
        <f t="shared" si="253"/>
        <v>0</v>
      </c>
      <c r="L350" s="49">
        <f t="shared" si="254"/>
        <v>0</v>
      </c>
      <c r="M350" s="73" cm="1">
        <f t="array" ref="M350">ROUND('Investoinnit ennen 2024'!K350*(Parametrit!$B$11/Parametrit!$B$7),_xlfn.IFS('2024'!U350=100,-2,'2024'!U350=10,-1))</f>
        <v>0</v>
      </c>
      <c r="N350" s="73"/>
      <c r="O350" s="71"/>
      <c r="P350" s="71"/>
      <c r="Q350" s="77">
        <v>45</v>
      </c>
      <c r="R350" s="77">
        <v>55</v>
      </c>
      <c r="S350" s="61" t="str">
        <f t="shared" si="255"/>
        <v>OK</v>
      </c>
      <c r="U350" s="16">
        <v>100</v>
      </c>
    </row>
    <row r="351" spans="1:21" ht="15.75" thickBot="1" x14ac:dyDescent="0.3">
      <c r="A351" s="38" t="s">
        <v>286</v>
      </c>
      <c r="B351" s="70">
        <f t="shared" si="249"/>
        <v>0</v>
      </c>
      <c r="C351" s="75"/>
      <c r="D351" s="71">
        <f t="shared" si="250"/>
        <v>0</v>
      </c>
      <c r="E351" s="71">
        <f>Parametrit!$B$4-2027</f>
        <v>-3</v>
      </c>
      <c r="F351" s="75"/>
      <c r="G351" s="75"/>
      <c r="H351" s="150" t="str">
        <f>IF('Investoinnit ennen 2024'!G351&gt;0,'Investoinnit ennen 2024'!G351,"")</f>
        <v/>
      </c>
      <c r="I351" s="72">
        <f t="shared" si="251"/>
        <v>0</v>
      </c>
      <c r="J351" s="71">
        <f t="shared" si="252"/>
        <v>0</v>
      </c>
      <c r="K351" s="71">
        <f t="shared" si="253"/>
        <v>0</v>
      </c>
      <c r="L351" s="49">
        <f t="shared" si="254"/>
        <v>0</v>
      </c>
      <c r="M351" s="73" cm="1">
        <f t="array" ref="M351">ROUND('Investoinnit ennen 2024'!K351*(Parametrit!$B$11/Parametrit!$B$7),_xlfn.IFS('2024'!U351=100,-2,'2024'!U351=10,-1))</f>
        <v>0</v>
      </c>
      <c r="N351" s="73"/>
      <c r="O351" s="71"/>
      <c r="P351" s="71"/>
      <c r="Q351" s="77">
        <v>45</v>
      </c>
      <c r="R351" s="77">
        <v>55</v>
      </c>
      <c r="S351" s="61" t="str">
        <f t="shared" si="255"/>
        <v>OK</v>
      </c>
      <c r="U351" s="16">
        <v>100</v>
      </c>
    </row>
    <row r="352" spans="1:21" ht="15.75" thickBot="1" x14ac:dyDescent="0.3">
      <c r="A352" s="38" t="s">
        <v>287</v>
      </c>
      <c r="B352" s="70">
        <f t="shared" si="249"/>
        <v>0</v>
      </c>
      <c r="C352" s="75"/>
      <c r="D352" s="71">
        <f t="shared" si="250"/>
        <v>0</v>
      </c>
      <c r="E352" s="71">
        <f>Parametrit!$B$4-2027</f>
        <v>-3</v>
      </c>
      <c r="F352" s="75"/>
      <c r="G352" s="75"/>
      <c r="H352" s="150" t="str">
        <f>IF('Investoinnit ennen 2024'!G352&gt;0,'Investoinnit ennen 2024'!G352,"")</f>
        <v/>
      </c>
      <c r="I352" s="72">
        <f t="shared" si="251"/>
        <v>0</v>
      </c>
      <c r="J352" s="71">
        <f t="shared" si="252"/>
        <v>0</v>
      </c>
      <c r="K352" s="71">
        <f t="shared" si="253"/>
        <v>0</v>
      </c>
      <c r="L352" s="49">
        <f t="shared" si="254"/>
        <v>0</v>
      </c>
      <c r="M352" s="73" cm="1">
        <f t="array" ref="M352">ROUND('Investoinnit ennen 2024'!K352*(Parametrit!$B$11/Parametrit!$B$7),_xlfn.IFS('2024'!U352=100,-2,'2024'!U352=10,-1))</f>
        <v>0</v>
      </c>
      <c r="N352" s="73"/>
      <c r="O352" s="71"/>
      <c r="P352" s="71"/>
      <c r="Q352" s="77">
        <v>45</v>
      </c>
      <c r="R352" s="77">
        <v>55</v>
      </c>
      <c r="S352" s="61" t="str">
        <f t="shared" si="255"/>
        <v>OK</v>
      </c>
      <c r="U352" s="16">
        <v>100</v>
      </c>
    </row>
    <row r="353" spans="1:21" ht="15.75" thickBot="1" x14ac:dyDescent="0.3">
      <c r="A353" s="38" t="s">
        <v>288</v>
      </c>
      <c r="B353" s="70">
        <f t="shared" si="249"/>
        <v>0</v>
      </c>
      <c r="C353" s="75"/>
      <c r="D353" s="71">
        <f t="shared" si="250"/>
        <v>0</v>
      </c>
      <c r="E353" s="71">
        <f>Parametrit!$B$4-2027</f>
        <v>-3</v>
      </c>
      <c r="F353" s="75"/>
      <c r="G353" s="75"/>
      <c r="H353" s="150" t="str">
        <f>IF('Investoinnit ennen 2024'!G353&gt;0,'Investoinnit ennen 2024'!G353,"")</f>
        <v/>
      </c>
      <c r="I353" s="72">
        <f t="shared" si="251"/>
        <v>0</v>
      </c>
      <c r="J353" s="71">
        <f t="shared" si="252"/>
        <v>0</v>
      </c>
      <c r="K353" s="71">
        <f t="shared" si="253"/>
        <v>0</v>
      </c>
      <c r="L353" s="49">
        <f t="shared" si="254"/>
        <v>0</v>
      </c>
      <c r="M353" s="73" cm="1">
        <f t="array" ref="M353">ROUND('Investoinnit ennen 2024'!K353*(Parametrit!$B$11/Parametrit!$B$7),_xlfn.IFS('2024'!U353=100,-2,'2024'!U353=10,-1))</f>
        <v>0</v>
      </c>
      <c r="N353" s="73"/>
      <c r="O353" s="71"/>
      <c r="P353" s="71"/>
      <c r="Q353" s="77">
        <v>45</v>
      </c>
      <c r="R353" s="77">
        <v>55</v>
      </c>
      <c r="S353" s="61" t="str">
        <f t="shared" si="255"/>
        <v>OK</v>
      </c>
      <c r="U353" s="16">
        <v>100</v>
      </c>
    </row>
    <row r="354" spans="1:21" ht="15.75" thickBot="1" x14ac:dyDescent="0.3">
      <c r="A354" s="14" t="s">
        <v>144</v>
      </c>
      <c r="B354" s="68"/>
      <c r="C354" s="114"/>
      <c r="D354" s="69"/>
      <c r="E354" s="69"/>
      <c r="F354" s="114"/>
      <c r="G354" s="114"/>
      <c r="H354" s="151"/>
      <c r="M354" s="80"/>
      <c r="N354" s="80"/>
      <c r="O354" s="66"/>
      <c r="P354" s="66"/>
      <c r="Q354" s="80"/>
      <c r="R354" s="80"/>
      <c r="S354" s="16"/>
    </row>
    <row r="355" spans="1:21" ht="15.75" thickBot="1" x14ac:dyDescent="0.3">
      <c r="A355" s="38" t="s">
        <v>289</v>
      </c>
      <c r="B355" s="70">
        <f t="shared" ref="B355:B357" si="256">F355-G355</f>
        <v>0</v>
      </c>
      <c r="C355" s="75"/>
      <c r="D355" s="71">
        <f t="shared" ref="D355:D357" si="257">B355*C355/100</f>
        <v>0</v>
      </c>
      <c r="E355" s="71">
        <f>Parametrit!$B$4-2027</f>
        <v>-3</v>
      </c>
      <c r="F355" s="75"/>
      <c r="G355" s="75"/>
      <c r="H355" s="150" t="str">
        <f>IF('Investoinnit ennen 2024'!G355&gt;0,'Investoinnit ennen 2024'!G355,"")</f>
        <v/>
      </c>
      <c r="I355" s="72">
        <f>IF(N355="",(D355*(M355+O355))/1000,(D355*(N355+P355))/1000)</f>
        <v>0</v>
      </c>
      <c r="J355" s="71">
        <f t="shared" ref="J355:J357" si="258">IF(D355=0,0,I355*(1-E355/H355))</f>
        <v>0</v>
      </c>
      <c r="K355" s="71">
        <f t="shared" ref="K355:K357" si="259">IF(I355=0,0,I355/H355)</f>
        <v>0</v>
      </c>
      <c r="L355" s="49">
        <f>IF(N355="",(F355*(C355/100)*(M355+O355))/1000,(F355*(C355/100)*(N355+P355)/1000))</f>
        <v>0</v>
      </c>
      <c r="M355" s="73" cm="1">
        <f t="array" ref="M355">ROUND('Investoinnit ennen 2024'!K355*(Parametrit!$B$11/Parametrit!$B$7),_xlfn.IFS('2024'!U355=100,-2,'2024'!U355=10,-1))</f>
        <v>0</v>
      </c>
      <c r="N355" s="73"/>
      <c r="O355" s="71"/>
      <c r="P355" s="71"/>
      <c r="Q355" s="77">
        <v>45</v>
      </c>
      <c r="R355" s="77">
        <v>55</v>
      </c>
      <c r="S355" s="61" t="str">
        <f>IF(AND(B355&gt;0,C355=""),"Ilmoita tuella rahoitettu osuus",IF(C355&gt;100,"Tuella rahoitettu osuus ei voi olla yli 100",IF(AND(B355&gt;0,H355=""),"Pitoaika puuttuu",IF(E355&gt;H355,"Keski-ikä ei voi olla suurempi kuin pitoaika",IF(AND(B355&gt;0,E355=""),"Keski-ikä puuttuu",IF(AND(B355&gt;0,OR(H355&lt;Q355,H355&gt;R355)),"Syötetty pitoaika ei ole pitoaikavälin sisällä","OK"))))))</f>
        <v>OK</v>
      </c>
      <c r="U355" s="16">
        <v>100</v>
      </c>
    </row>
    <row r="356" spans="1:21" ht="15.75" thickBot="1" x14ac:dyDescent="0.3">
      <c r="A356" s="38" t="s">
        <v>290</v>
      </c>
      <c r="B356" s="70">
        <f t="shared" si="256"/>
        <v>0</v>
      </c>
      <c r="C356" s="75"/>
      <c r="D356" s="71">
        <f t="shared" si="257"/>
        <v>0</v>
      </c>
      <c r="E356" s="71">
        <f>Parametrit!$B$4-2027</f>
        <v>-3</v>
      </c>
      <c r="F356" s="75"/>
      <c r="G356" s="75"/>
      <c r="H356" s="150" t="str">
        <f>IF('Investoinnit ennen 2024'!G356&gt;0,'Investoinnit ennen 2024'!G356,"")</f>
        <v/>
      </c>
      <c r="I356" s="72">
        <f>IF(N356="",(D356*(M356+O356))/1000,(D356*(N356+P356))/1000)</f>
        <v>0</v>
      </c>
      <c r="J356" s="71">
        <f t="shared" si="258"/>
        <v>0</v>
      </c>
      <c r="K356" s="71">
        <f t="shared" si="259"/>
        <v>0</v>
      </c>
      <c r="L356" s="49">
        <f>IF(N356="",(F356*(C356/100)*(M356+O356))/1000,(F356*(C356/100)*(N356+P356)/1000))</f>
        <v>0</v>
      </c>
      <c r="M356" s="73" cm="1">
        <f t="array" ref="M356">ROUND('Investoinnit ennen 2024'!K356*(Parametrit!$B$11/Parametrit!$B$7),_xlfn.IFS('2024'!U356=100,-2,'2024'!U356=10,-1))</f>
        <v>0</v>
      </c>
      <c r="N356" s="73"/>
      <c r="O356" s="71"/>
      <c r="P356" s="71"/>
      <c r="Q356" s="77">
        <v>45</v>
      </c>
      <c r="R356" s="77">
        <v>55</v>
      </c>
      <c r="S356" s="61" t="str">
        <f>IF(AND(B356&gt;0,C356=""),"Ilmoita tuella rahoitettu osuus",IF(C356&gt;100,"Tuella rahoitettu osuus ei voi olla yli 100",IF(AND(B356&gt;0,H356=""),"Pitoaika puuttuu",IF(E356&gt;H356,"Keski-ikä ei voi olla suurempi kuin pitoaika",IF(AND(B356&gt;0,E356=""),"Keski-ikä puuttuu",IF(AND(B356&gt;0,OR(H356&lt;Q356,H356&gt;R356)),"Syötetty pitoaika ei ole pitoaikavälin sisällä","OK"))))))</f>
        <v>OK</v>
      </c>
      <c r="U356" s="16">
        <v>100</v>
      </c>
    </row>
    <row r="357" spans="1:21" ht="15.75" thickBot="1" x14ac:dyDescent="0.3">
      <c r="A357" s="38" t="s">
        <v>151</v>
      </c>
      <c r="B357" s="70">
        <f t="shared" si="256"/>
        <v>0</v>
      </c>
      <c r="C357" s="75"/>
      <c r="D357" s="71">
        <f t="shared" si="257"/>
        <v>0</v>
      </c>
      <c r="E357" s="71">
        <f>Parametrit!$B$4-2027</f>
        <v>-3</v>
      </c>
      <c r="F357" s="75"/>
      <c r="G357" s="75"/>
      <c r="H357" s="150" t="str">
        <f>IF('Investoinnit ennen 2024'!G357&gt;0,'Investoinnit ennen 2024'!G357,"")</f>
        <v/>
      </c>
      <c r="I357" s="72">
        <f>IF(N357="",(D357*(M357+O357))/1000,(D357*(N357+P357))/1000)</f>
        <v>0</v>
      </c>
      <c r="J357" s="71">
        <f t="shared" si="258"/>
        <v>0</v>
      </c>
      <c r="K357" s="71">
        <f t="shared" si="259"/>
        <v>0</v>
      </c>
      <c r="L357" s="49">
        <f>IF(N357="",(F357*(C357/100)*(M357+O357))/1000,(F357*(C357/100)*(N357+P357)/1000))</f>
        <v>0</v>
      </c>
      <c r="M357" s="73" cm="1">
        <f t="array" ref="M357">ROUND('Investoinnit ennen 2024'!K357*(Parametrit!$B$11/Parametrit!$B$7),_xlfn.IFS('2024'!U357=100,-2,'2024'!U357=10,-1))</f>
        <v>0</v>
      </c>
      <c r="N357" s="73"/>
      <c r="O357" s="71"/>
      <c r="P357" s="71"/>
      <c r="Q357" s="77">
        <v>45</v>
      </c>
      <c r="R357" s="77">
        <v>55</v>
      </c>
      <c r="S357" s="61" t="str">
        <f>IF(AND(B357&gt;0,C357=""),"Ilmoita tuella rahoitettu osuus",IF(C357&gt;100,"Tuella rahoitettu osuus ei voi olla yli 100",IF(AND(B357&gt;0,H357=""),"Pitoaika puuttuu",IF(E357&gt;H357,"Keski-ikä ei voi olla suurempi kuin pitoaika",IF(AND(B357&gt;0,E357=""),"Keski-ikä puuttuu",IF(AND(B357&gt;0,OR(H357&lt;Q357,H357&gt;R357)),"Syötetty pitoaika ei ole pitoaikavälin sisällä","OK"))))))</f>
        <v>OK</v>
      </c>
      <c r="U357" s="16">
        <v>100</v>
      </c>
    </row>
    <row r="358" spans="1:21" ht="15.75" thickBot="1" x14ac:dyDescent="0.3">
      <c r="A358" s="14" t="s">
        <v>81</v>
      </c>
      <c r="B358" s="68"/>
      <c r="C358" s="114"/>
      <c r="D358" s="69"/>
      <c r="E358" s="69"/>
      <c r="F358" s="114"/>
      <c r="G358" s="114"/>
      <c r="H358" s="151"/>
      <c r="M358" s="80"/>
      <c r="N358" s="80"/>
      <c r="O358" s="66"/>
      <c r="P358" s="66"/>
      <c r="Q358" s="80"/>
      <c r="R358" s="80"/>
      <c r="S358" s="16"/>
    </row>
    <row r="359" spans="1:21" ht="15.75" thickBot="1" x14ac:dyDescent="0.3">
      <c r="A359" s="38" t="s">
        <v>82</v>
      </c>
      <c r="B359" s="70">
        <f>F359-G359</f>
        <v>0</v>
      </c>
      <c r="C359" s="75"/>
      <c r="D359" s="71">
        <f>B359*C359/100</f>
        <v>0</v>
      </c>
      <c r="E359" s="71">
        <f>Parametrit!$B$4-2027</f>
        <v>-3</v>
      </c>
      <c r="F359" s="75"/>
      <c r="G359" s="75"/>
      <c r="H359" s="150" t="str">
        <f>IF('Investoinnit ennen 2024'!G359&gt;0,'Investoinnit ennen 2024'!G359,"")</f>
        <v/>
      </c>
      <c r="I359" s="72">
        <f>IF(N359="",(D359*(M359+O359))/1000,(D359*(N359+P359))/1000)</f>
        <v>0</v>
      </c>
      <c r="J359" s="71">
        <f>IF(D359=0,0,I359*(1-E359/H359))</f>
        <v>0</v>
      </c>
      <c r="K359" s="71">
        <f>IF(I359=0,0,I359/H359)</f>
        <v>0</v>
      </c>
      <c r="L359" s="49">
        <f>IF(N359="",(F359*(C359/100)*(M359+O359))/1000,(F359*(C359/100)*(N359+P359)/1000))</f>
        <v>0</v>
      </c>
      <c r="M359" s="73" cm="1">
        <f t="array" ref="M359">ROUND('Investoinnit ennen 2024'!K359*(Parametrit!$B$11/Parametrit!$B$7),_xlfn.IFS('2024'!U359=100,-2,'2024'!U359=10,-1))</f>
        <v>0</v>
      </c>
      <c r="N359" s="73"/>
      <c r="O359" s="71"/>
      <c r="P359" s="71"/>
      <c r="Q359" s="77">
        <v>45</v>
      </c>
      <c r="R359" s="77">
        <v>55</v>
      </c>
      <c r="S359" s="61" t="str">
        <f>IF(AND(B359&gt;0,C359=""),"Ilmoita tuella rahoitettu osuus",IF(C359&gt;100,"Tuella rahoitettu osuus ei voi olla yli 100",IF(AND(B359&gt;0,H359=""),"Pitoaika puuttuu",IF(E359&gt;H359,"Keski-ikä ei voi olla suurempi kuin pitoaika",IF(AND(B359&gt;0,E359=""),"Keski-ikä puuttuu",IF(AND(B359&gt;0,OR(H359&lt;Q359,H359&gt;R359)),"Syötetty pitoaika ei ole pitoaikavälin sisällä","OK"))))))</f>
        <v>OK</v>
      </c>
      <c r="U359" s="16">
        <v>100</v>
      </c>
    </row>
    <row r="360" spans="1:21" ht="15.75" thickBot="1" x14ac:dyDescent="0.3">
      <c r="A360" s="12" t="s">
        <v>291</v>
      </c>
      <c r="B360" s="68"/>
      <c r="C360" s="114"/>
      <c r="D360" s="69"/>
      <c r="E360" s="69"/>
      <c r="F360" s="114"/>
      <c r="G360" s="114"/>
      <c r="H360" s="151"/>
      <c r="M360" s="25"/>
      <c r="N360" s="25"/>
      <c r="O360" s="66"/>
      <c r="P360" s="66"/>
      <c r="Q360" s="25"/>
      <c r="R360" s="25"/>
      <c r="S360" s="16"/>
    </row>
    <row r="361" spans="1:21" ht="15.75" thickBot="1" x14ac:dyDescent="0.3">
      <c r="A361" s="14" t="s">
        <v>292</v>
      </c>
      <c r="B361" s="68"/>
      <c r="C361" s="114"/>
      <c r="D361" s="69"/>
      <c r="E361" s="69"/>
      <c r="F361" s="114"/>
      <c r="G361" s="114"/>
      <c r="H361" s="151"/>
      <c r="M361" s="80"/>
      <c r="N361" s="80"/>
      <c r="O361" s="66"/>
      <c r="P361" s="66"/>
      <c r="Q361" s="80"/>
      <c r="R361" s="80"/>
      <c r="S361" s="16"/>
    </row>
    <row r="362" spans="1:21" ht="15.75" thickBot="1" x14ac:dyDescent="0.3">
      <c r="A362" s="38" t="s">
        <v>293</v>
      </c>
      <c r="B362" s="70">
        <f t="shared" ref="B362:B372" si="260">F362-G362</f>
        <v>0</v>
      </c>
      <c r="C362" s="75"/>
      <c r="D362" s="71">
        <f t="shared" ref="D362:D372" si="261">B362*C362/100</f>
        <v>0</v>
      </c>
      <c r="E362" s="71">
        <f>Parametrit!$B$4-2027</f>
        <v>-3</v>
      </c>
      <c r="F362" s="75"/>
      <c r="G362" s="75"/>
      <c r="H362" s="150" t="str">
        <f>IF('Investoinnit ennen 2024'!G362&gt;0,'Investoinnit ennen 2024'!G362,"")</f>
        <v/>
      </c>
      <c r="I362" s="72">
        <f t="shared" ref="I362:I372" si="262">IF(N362="",(D362*(M362+O362))/1000,(D362*(N362+P362))/1000)</f>
        <v>0</v>
      </c>
      <c r="J362" s="71">
        <f t="shared" ref="J362:J372" si="263">IF(D362=0,0,I362*(1-E362/H362))</f>
        <v>0</v>
      </c>
      <c r="K362" s="71">
        <f t="shared" ref="K362:K372" si="264">IF(I362=0,0,I362/H362)</f>
        <v>0</v>
      </c>
      <c r="L362" s="49">
        <f t="shared" ref="L362:L372" si="265">IF(N362="",(F362*(C362/100)*(M362+O362))/1000,(F362*(C362/100)*(N362+P362)/1000))</f>
        <v>0</v>
      </c>
      <c r="M362" s="73" cm="1">
        <f t="array" ref="M362">ROUND('Investoinnit ennen 2024'!K362*(Parametrit!$B$11/Parametrit!$B$7),_xlfn.IFS('2024'!U362=100,-2,'2024'!U362=10,-1))</f>
        <v>0</v>
      </c>
      <c r="N362" s="73"/>
      <c r="O362" s="71"/>
      <c r="P362" s="71"/>
      <c r="Q362" s="77">
        <v>40</v>
      </c>
      <c r="R362" s="77">
        <v>65</v>
      </c>
      <c r="S362" s="61" t="str">
        <f t="shared" ref="S362:S372" si="266">IF(AND(B362&gt;0,C362=""),"Ilmoita tuella rahoitettu osuus",IF(C362&gt;100,"Tuella rahoitettu osuus ei voi olla yli 100",IF(AND(B362&gt;0,H362=""),"Pitoaika puuttuu",IF(E362&gt;H362,"Keski-ikä ei voi olla suurempi kuin pitoaika",IF(AND(B362&gt;0,E362=""),"Keski-ikä puuttuu",IF(AND(B362&gt;0,OR(H362&lt;Q362,H362&gt;R362)),"Syötetty pitoaika ei ole pitoaikavälin sisällä","OK"))))))</f>
        <v>OK</v>
      </c>
      <c r="U362" s="16">
        <v>100</v>
      </c>
    </row>
    <row r="363" spans="1:21" ht="15.75" thickBot="1" x14ac:dyDescent="0.3">
      <c r="A363" s="38" t="s">
        <v>294</v>
      </c>
      <c r="B363" s="70">
        <f t="shared" si="260"/>
        <v>0</v>
      </c>
      <c r="C363" s="75"/>
      <c r="D363" s="71">
        <f t="shared" si="261"/>
        <v>0</v>
      </c>
      <c r="E363" s="71">
        <f>Parametrit!$B$4-2027</f>
        <v>-3</v>
      </c>
      <c r="F363" s="75"/>
      <c r="G363" s="75"/>
      <c r="H363" s="150" t="str">
        <f>IF('Investoinnit ennen 2024'!G363&gt;0,'Investoinnit ennen 2024'!G363,"")</f>
        <v/>
      </c>
      <c r="I363" s="72">
        <f t="shared" si="262"/>
        <v>0</v>
      </c>
      <c r="J363" s="71">
        <f t="shared" si="263"/>
        <v>0</v>
      </c>
      <c r="K363" s="71">
        <f t="shared" si="264"/>
        <v>0</v>
      </c>
      <c r="L363" s="49">
        <f t="shared" si="265"/>
        <v>0</v>
      </c>
      <c r="M363" s="73" cm="1">
        <f t="array" ref="M363">ROUND('Investoinnit ennen 2024'!K363*(Parametrit!$B$11/Parametrit!$B$7),_xlfn.IFS('2024'!U363=100,-2,'2024'!U363=10,-1))</f>
        <v>0</v>
      </c>
      <c r="N363" s="73"/>
      <c r="O363" s="71"/>
      <c r="P363" s="71"/>
      <c r="Q363" s="77">
        <v>40</v>
      </c>
      <c r="R363" s="77">
        <v>65</v>
      </c>
      <c r="S363" s="61" t="str">
        <f t="shared" si="266"/>
        <v>OK</v>
      </c>
      <c r="U363" s="16">
        <v>100</v>
      </c>
    </row>
    <row r="364" spans="1:21" ht="15.75" thickBot="1" x14ac:dyDescent="0.3">
      <c r="A364" s="38" t="s">
        <v>295</v>
      </c>
      <c r="B364" s="70">
        <f t="shared" si="260"/>
        <v>0</v>
      </c>
      <c r="C364" s="75"/>
      <c r="D364" s="71">
        <f t="shared" si="261"/>
        <v>0</v>
      </c>
      <c r="E364" s="71">
        <f>Parametrit!$B$4-2027</f>
        <v>-3</v>
      </c>
      <c r="F364" s="75"/>
      <c r="G364" s="75"/>
      <c r="H364" s="150" t="str">
        <f>IF('Investoinnit ennen 2024'!G364&gt;0,'Investoinnit ennen 2024'!G364,"")</f>
        <v/>
      </c>
      <c r="I364" s="72">
        <f t="shared" si="262"/>
        <v>0</v>
      </c>
      <c r="J364" s="71">
        <f t="shared" si="263"/>
        <v>0</v>
      </c>
      <c r="K364" s="71">
        <f t="shared" si="264"/>
        <v>0</v>
      </c>
      <c r="L364" s="49">
        <f t="shared" si="265"/>
        <v>0</v>
      </c>
      <c r="M364" s="73" cm="1">
        <f t="array" ref="M364">ROUND('Investoinnit ennen 2024'!K364*(Parametrit!$B$11/Parametrit!$B$7),_xlfn.IFS('2024'!U364=100,-2,'2024'!U364=10,-1))</f>
        <v>0</v>
      </c>
      <c r="N364" s="73"/>
      <c r="O364" s="71"/>
      <c r="P364" s="71"/>
      <c r="Q364" s="77">
        <v>40</v>
      </c>
      <c r="R364" s="77">
        <v>65</v>
      </c>
      <c r="S364" s="61" t="str">
        <f t="shared" si="266"/>
        <v>OK</v>
      </c>
      <c r="U364" s="16">
        <v>100</v>
      </c>
    </row>
    <row r="365" spans="1:21" ht="15.75" thickBot="1" x14ac:dyDescent="0.3">
      <c r="A365" s="38" t="s">
        <v>296</v>
      </c>
      <c r="B365" s="70">
        <f t="shared" si="260"/>
        <v>0</v>
      </c>
      <c r="C365" s="75"/>
      <c r="D365" s="71">
        <f t="shared" si="261"/>
        <v>0</v>
      </c>
      <c r="E365" s="71">
        <f>Parametrit!$B$4-2027</f>
        <v>-3</v>
      </c>
      <c r="F365" s="75"/>
      <c r="G365" s="75"/>
      <c r="H365" s="150" t="str">
        <f>IF('Investoinnit ennen 2024'!G365&gt;0,'Investoinnit ennen 2024'!G365,"")</f>
        <v/>
      </c>
      <c r="I365" s="72">
        <f t="shared" si="262"/>
        <v>0</v>
      </c>
      <c r="J365" s="71">
        <f t="shared" si="263"/>
        <v>0</v>
      </c>
      <c r="K365" s="71">
        <f t="shared" si="264"/>
        <v>0</v>
      </c>
      <c r="L365" s="49">
        <f t="shared" si="265"/>
        <v>0</v>
      </c>
      <c r="M365" s="73" cm="1">
        <f t="array" ref="M365">ROUND('Investoinnit ennen 2024'!K365*(Parametrit!$B$11/Parametrit!$B$7),_xlfn.IFS('2024'!U365=100,-2,'2024'!U365=10,-1))</f>
        <v>0</v>
      </c>
      <c r="N365" s="73"/>
      <c r="O365" s="71"/>
      <c r="P365" s="71"/>
      <c r="Q365" s="77">
        <v>40</v>
      </c>
      <c r="R365" s="77">
        <v>65</v>
      </c>
      <c r="S365" s="61" t="str">
        <f t="shared" si="266"/>
        <v>OK</v>
      </c>
      <c r="U365" s="16">
        <v>100</v>
      </c>
    </row>
    <row r="366" spans="1:21" ht="15.75" thickBot="1" x14ac:dyDescent="0.3">
      <c r="A366" s="38" t="s">
        <v>297</v>
      </c>
      <c r="B366" s="70">
        <f t="shared" si="260"/>
        <v>0</v>
      </c>
      <c r="C366" s="75"/>
      <c r="D366" s="71">
        <f t="shared" si="261"/>
        <v>0</v>
      </c>
      <c r="E366" s="71">
        <f>Parametrit!$B$4-2027</f>
        <v>-3</v>
      </c>
      <c r="F366" s="75"/>
      <c r="G366" s="75"/>
      <c r="H366" s="150" t="str">
        <f>IF('Investoinnit ennen 2024'!G366&gt;0,'Investoinnit ennen 2024'!G366,"")</f>
        <v/>
      </c>
      <c r="I366" s="72">
        <f t="shared" si="262"/>
        <v>0</v>
      </c>
      <c r="J366" s="71">
        <f t="shared" si="263"/>
        <v>0</v>
      </c>
      <c r="K366" s="71">
        <f t="shared" si="264"/>
        <v>0</v>
      </c>
      <c r="L366" s="49">
        <f t="shared" si="265"/>
        <v>0</v>
      </c>
      <c r="M366" s="73" cm="1">
        <f t="array" ref="M366">ROUND('Investoinnit ennen 2024'!K366*(Parametrit!$B$11/Parametrit!$B$7),_xlfn.IFS('2024'!U366=100,-2,'2024'!U366=10,-1))</f>
        <v>0</v>
      </c>
      <c r="N366" s="73"/>
      <c r="O366" s="71"/>
      <c r="P366" s="71"/>
      <c r="Q366" s="77">
        <v>40</v>
      </c>
      <c r="R366" s="77">
        <v>65</v>
      </c>
      <c r="S366" s="61" t="str">
        <f t="shared" si="266"/>
        <v>OK</v>
      </c>
      <c r="U366" s="16">
        <v>100</v>
      </c>
    </row>
    <row r="367" spans="1:21" ht="15.75" thickBot="1" x14ac:dyDescent="0.3">
      <c r="A367" s="38" t="s">
        <v>298</v>
      </c>
      <c r="B367" s="70">
        <f t="shared" si="260"/>
        <v>0</v>
      </c>
      <c r="C367" s="75"/>
      <c r="D367" s="71">
        <f t="shared" si="261"/>
        <v>0</v>
      </c>
      <c r="E367" s="71">
        <f>Parametrit!$B$4-2027</f>
        <v>-3</v>
      </c>
      <c r="F367" s="75"/>
      <c r="G367" s="75"/>
      <c r="H367" s="150" t="str">
        <f>IF('Investoinnit ennen 2024'!G367&gt;0,'Investoinnit ennen 2024'!G367,"")</f>
        <v/>
      </c>
      <c r="I367" s="72">
        <f t="shared" si="262"/>
        <v>0</v>
      </c>
      <c r="J367" s="71">
        <f t="shared" si="263"/>
        <v>0</v>
      </c>
      <c r="K367" s="71">
        <f t="shared" si="264"/>
        <v>0</v>
      </c>
      <c r="L367" s="49">
        <f t="shared" si="265"/>
        <v>0</v>
      </c>
      <c r="M367" s="73" cm="1">
        <f t="array" ref="M367">ROUND('Investoinnit ennen 2024'!K367*(Parametrit!$B$11/Parametrit!$B$7),_xlfn.IFS('2024'!U367=100,-2,'2024'!U367=10,-1))</f>
        <v>0</v>
      </c>
      <c r="N367" s="73"/>
      <c r="O367" s="71"/>
      <c r="P367" s="71"/>
      <c r="Q367" s="77">
        <v>40</v>
      </c>
      <c r="R367" s="77">
        <v>65</v>
      </c>
      <c r="S367" s="61" t="str">
        <f t="shared" si="266"/>
        <v>OK</v>
      </c>
      <c r="U367" s="16">
        <v>100</v>
      </c>
    </row>
    <row r="368" spans="1:21" ht="15.75" thickBot="1" x14ac:dyDescent="0.3">
      <c r="A368" s="38" t="s">
        <v>299</v>
      </c>
      <c r="B368" s="70">
        <f t="shared" si="260"/>
        <v>0</v>
      </c>
      <c r="C368" s="75"/>
      <c r="D368" s="71">
        <f t="shared" si="261"/>
        <v>0</v>
      </c>
      <c r="E368" s="71">
        <f>Parametrit!$B$4-2027</f>
        <v>-3</v>
      </c>
      <c r="F368" s="75"/>
      <c r="G368" s="75"/>
      <c r="H368" s="150" t="str">
        <f>IF('Investoinnit ennen 2024'!G368&gt;0,'Investoinnit ennen 2024'!G368,"")</f>
        <v/>
      </c>
      <c r="I368" s="72">
        <f t="shared" si="262"/>
        <v>0</v>
      </c>
      <c r="J368" s="71">
        <f t="shared" si="263"/>
        <v>0</v>
      </c>
      <c r="K368" s="71">
        <f t="shared" si="264"/>
        <v>0</v>
      </c>
      <c r="L368" s="49">
        <f t="shared" si="265"/>
        <v>0</v>
      </c>
      <c r="M368" s="73" cm="1">
        <f t="array" ref="M368">ROUND('Investoinnit ennen 2024'!K368*(Parametrit!$B$11/Parametrit!$B$7),_xlfn.IFS('2024'!U368=100,-2,'2024'!U368=10,-1))</f>
        <v>0</v>
      </c>
      <c r="N368" s="73"/>
      <c r="O368" s="71"/>
      <c r="P368" s="71"/>
      <c r="Q368" s="77">
        <v>40</v>
      </c>
      <c r="R368" s="77">
        <v>65</v>
      </c>
      <c r="S368" s="61" t="str">
        <f t="shared" si="266"/>
        <v>OK</v>
      </c>
      <c r="U368" s="16">
        <v>100</v>
      </c>
    </row>
    <row r="369" spans="1:21" ht="15.75" thickBot="1" x14ac:dyDescent="0.3">
      <c r="A369" s="38" t="s">
        <v>300</v>
      </c>
      <c r="B369" s="70">
        <f t="shared" si="260"/>
        <v>0</v>
      </c>
      <c r="C369" s="75"/>
      <c r="D369" s="71">
        <f t="shared" si="261"/>
        <v>0</v>
      </c>
      <c r="E369" s="71">
        <f>Parametrit!$B$4-2027</f>
        <v>-3</v>
      </c>
      <c r="F369" s="75"/>
      <c r="G369" s="75"/>
      <c r="H369" s="150" t="str">
        <f>IF('Investoinnit ennen 2024'!G369&gt;0,'Investoinnit ennen 2024'!G369,"")</f>
        <v/>
      </c>
      <c r="I369" s="72">
        <f t="shared" si="262"/>
        <v>0</v>
      </c>
      <c r="J369" s="71">
        <f t="shared" si="263"/>
        <v>0</v>
      </c>
      <c r="K369" s="71">
        <f t="shared" si="264"/>
        <v>0</v>
      </c>
      <c r="L369" s="49">
        <f t="shared" si="265"/>
        <v>0</v>
      </c>
      <c r="M369" s="73" cm="1">
        <f t="array" ref="M369">ROUND('Investoinnit ennen 2024'!K369*(Parametrit!$B$11/Parametrit!$B$7),_xlfn.IFS('2024'!U369=100,-2,'2024'!U369=10,-1))</f>
        <v>0</v>
      </c>
      <c r="N369" s="73"/>
      <c r="O369" s="71"/>
      <c r="P369" s="71"/>
      <c r="Q369" s="77">
        <v>40</v>
      </c>
      <c r="R369" s="77">
        <v>65</v>
      </c>
      <c r="S369" s="61" t="str">
        <f t="shared" si="266"/>
        <v>OK</v>
      </c>
      <c r="U369" s="16">
        <v>100</v>
      </c>
    </row>
    <row r="370" spans="1:21" ht="15.75" thickBot="1" x14ac:dyDescent="0.3">
      <c r="A370" s="38" t="s">
        <v>301</v>
      </c>
      <c r="B370" s="70">
        <f t="shared" si="260"/>
        <v>0</v>
      </c>
      <c r="C370" s="75"/>
      <c r="D370" s="71">
        <f t="shared" si="261"/>
        <v>0</v>
      </c>
      <c r="E370" s="71">
        <f>Parametrit!$B$4-2027</f>
        <v>-3</v>
      </c>
      <c r="F370" s="75"/>
      <c r="G370" s="75"/>
      <c r="H370" s="150" t="str">
        <f>IF('Investoinnit ennen 2024'!G370&gt;0,'Investoinnit ennen 2024'!G370,"")</f>
        <v/>
      </c>
      <c r="I370" s="72">
        <f t="shared" si="262"/>
        <v>0</v>
      </c>
      <c r="J370" s="71">
        <f t="shared" si="263"/>
        <v>0</v>
      </c>
      <c r="K370" s="71">
        <f t="shared" si="264"/>
        <v>0</v>
      </c>
      <c r="L370" s="49">
        <f t="shared" si="265"/>
        <v>0</v>
      </c>
      <c r="M370" s="73" cm="1">
        <f t="array" ref="M370">ROUND('Investoinnit ennen 2024'!K370*(Parametrit!$B$11/Parametrit!$B$7),_xlfn.IFS('2024'!U370=100,-2,'2024'!U370=10,-1))</f>
        <v>0</v>
      </c>
      <c r="N370" s="73"/>
      <c r="O370" s="71"/>
      <c r="P370" s="71"/>
      <c r="Q370" s="77">
        <v>40</v>
      </c>
      <c r="R370" s="77">
        <v>65</v>
      </c>
      <c r="S370" s="61" t="str">
        <f t="shared" si="266"/>
        <v>OK</v>
      </c>
      <c r="U370" s="16">
        <v>100</v>
      </c>
    </row>
    <row r="371" spans="1:21" ht="15.75" thickBot="1" x14ac:dyDescent="0.3">
      <c r="A371" s="38" t="s">
        <v>302</v>
      </c>
      <c r="B371" s="70">
        <f t="shared" si="260"/>
        <v>0</v>
      </c>
      <c r="C371" s="75"/>
      <c r="D371" s="71">
        <f t="shared" si="261"/>
        <v>0</v>
      </c>
      <c r="E371" s="71">
        <f>Parametrit!$B$4-2027</f>
        <v>-3</v>
      </c>
      <c r="F371" s="75"/>
      <c r="G371" s="75"/>
      <c r="H371" s="150" t="str">
        <f>IF('Investoinnit ennen 2024'!G371&gt;0,'Investoinnit ennen 2024'!G371,"")</f>
        <v/>
      </c>
      <c r="I371" s="72">
        <f t="shared" si="262"/>
        <v>0</v>
      </c>
      <c r="J371" s="71">
        <f t="shared" si="263"/>
        <v>0</v>
      </c>
      <c r="K371" s="71">
        <f t="shared" si="264"/>
        <v>0</v>
      </c>
      <c r="L371" s="49">
        <f t="shared" si="265"/>
        <v>0</v>
      </c>
      <c r="M371" s="73" cm="1">
        <f t="array" ref="M371">ROUND('Investoinnit ennen 2024'!K371*(Parametrit!$B$11/Parametrit!$B$7),_xlfn.IFS('2024'!U371=100,-2,'2024'!U371=10,-1))</f>
        <v>0</v>
      </c>
      <c r="N371" s="73"/>
      <c r="O371" s="71"/>
      <c r="P371" s="71"/>
      <c r="Q371" s="77">
        <v>40</v>
      </c>
      <c r="R371" s="77">
        <v>65</v>
      </c>
      <c r="S371" s="61" t="str">
        <f t="shared" si="266"/>
        <v>OK</v>
      </c>
      <c r="U371" s="16">
        <v>100</v>
      </c>
    </row>
    <row r="372" spans="1:21" ht="15.75" thickBot="1" x14ac:dyDescent="0.3">
      <c r="A372" s="38" t="s">
        <v>303</v>
      </c>
      <c r="B372" s="70">
        <f t="shared" si="260"/>
        <v>0</v>
      </c>
      <c r="C372" s="75"/>
      <c r="D372" s="71">
        <f t="shared" si="261"/>
        <v>0</v>
      </c>
      <c r="E372" s="71">
        <f>Parametrit!$B$4-2027</f>
        <v>-3</v>
      </c>
      <c r="F372" s="75"/>
      <c r="G372" s="75"/>
      <c r="H372" s="150" t="str">
        <f>IF('Investoinnit ennen 2024'!G372&gt;0,'Investoinnit ennen 2024'!G372,"")</f>
        <v/>
      </c>
      <c r="I372" s="72">
        <f t="shared" si="262"/>
        <v>0</v>
      </c>
      <c r="J372" s="71">
        <f t="shared" si="263"/>
        <v>0</v>
      </c>
      <c r="K372" s="71">
        <f t="shared" si="264"/>
        <v>0</v>
      </c>
      <c r="L372" s="49">
        <f t="shared" si="265"/>
        <v>0</v>
      </c>
      <c r="M372" s="73" cm="1">
        <f t="array" ref="M372">ROUND('Investoinnit ennen 2024'!K372*(Parametrit!$B$11/Parametrit!$B$7),_xlfn.IFS('2024'!U372=100,-2,'2024'!U372=10,-1))</f>
        <v>0</v>
      </c>
      <c r="N372" s="73"/>
      <c r="O372" s="71"/>
      <c r="P372" s="71"/>
      <c r="Q372" s="77">
        <v>40</v>
      </c>
      <c r="R372" s="77">
        <v>65</v>
      </c>
      <c r="S372" s="61" t="str">
        <f t="shared" si="266"/>
        <v>OK</v>
      </c>
      <c r="U372" s="16">
        <v>100</v>
      </c>
    </row>
    <row r="373" spans="1:21" ht="15.75" thickBot="1" x14ac:dyDescent="0.3">
      <c r="A373" s="14" t="s">
        <v>304</v>
      </c>
      <c r="B373" s="68"/>
      <c r="C373" s="114"/>
      <c r="D373" s="69"/>
      <c r="E373" s="69"/>
      <c r="F373" s="114"/>
      <c r="G373" s="114"/>
      <c r="H373" s="151"/>
      <c r="M373" s="80"/>
      <c r="N373" s="80"/>
      <c r="O373" s="66"/>
      <c r="P373" s="66"/>
      <c r="Q373" s="80"/>
      <c r="R373" s="80"/>
      <c r="S373" s="16"/>
    </row>
    <row r="374" spans="1:21" ht="15.75" thickBot="1" x14ac:dyDescent="0.3">
      <c r="A374" s="38" t="s">
        <v>305</v>
      </c>
      <c r="B374" s="70">
        <f t="shared" ref="B374:B376" si="267">F374-G374</f>
        <v>0</v>
      </c>
      <c r="C374" s="75"/>
      <c r="D374" s="71">
        <f t="shared" ref="D374:D376" si="268">B374*C374/100</f>
        <v>0</v>
      </c>
      <c r="E374" s="71">
        <f>Parametrit!$B$4-2027</f>
        <v>-3</v>
      </c>
      <c r="F374" s="75"/>
      <c r="G374" s="75"/>
      <c r="H374" s="150" t="str">
        <f>IF('Investoinnit ennen 2024'!G374&gt;0,'Investoinnit ennen 2024'!G374,"")</f>
        <v/>
      </c>
      <c r="I374" s="72">
        <f>IF(N374="",(D374*(M374+O374))/1000,(D374*(N374+P374))/1000)</f>
        <v>0</v>
      </c>
      <c r="J374" s="71">
        <f t="shared" ref="J374:J376" si="269">IF(D374=0,0,I374*(1-E374/H374))</f>
        <v>0</v>
      </c>
      <c r="K374" s="71">
        <f t="shared" ref="K374:K376" si="270">IF(I374=0,0,I374/H374)</f>
        <v>0</v>
      </c>
      <c r="L374" s="49">
        <f>IF(N374="",(F374*(C374/100)*(M374+O374))/1000,(F374*(C374/100)*(N374+P374)/1000))</f>
        <v>0</v>
      </c>
      <c r="M374" s="73" cm="1">
        <f t="array" ref="M374">ROUND('Investoinnit ennen 2024'!K374*(Parametrit!$B$11/Parametrit!$B$7),_xlfn.IFS('2024'!U374=100,-2,'2024'!U374=10,-1))</f>
        <v>0</v>
      </c>
      <c r="N374" s="73"/>
      <c r="O374" s="71"/>
      <c r="P374" s="71"/>
      <c r="Q374" s="77">
        <v>40</v>
      </c>
      <c r="R374" s="77">
        <v>65</v>
      </c>
      <c r="S374" s="61" t="str">
        <f>IF(AND(B374&gt;0,C374=""),"Ilmoita tuella rahoitettu osuus",IF(C374&gt;100,"Tuella rahoitettu osuus ei voi olla yli 100",IF(AND(B374&gt;0,H374=""),"Pitoaika puuttuu",IF(E374&gt;H374,"Keski-ikä ei voi olla suurempi kuin pitoaika",IF(AND(B374&gt;0,E374=""),"Keski-ikä puuttuu",IF(AND(B374&gt;0,OR(H374&lt;Q374,H374&gt;R374)),"Syötetty pitoaika ei ole pitoaikavälin sisällä","OK"))))))</f>
        <v>OK</v>
      </c>
      <c r="U374" s="16">
        <v>100</v>
      </c>
    </row>
    <row r="375" spans="1:21" ht="15.75" thickBot="1" x14ac:dyDescent="0.3">
      <c r="A375" s="38" t="s">
        <v>306</v>
      </c>
      <c r="B375" s="70">
        <f t="shared" si="267"/>
        <v>0</v>
      </c>
      <c r="C375" s="75"/>
      <c r="D375" s="71">
        <f t="shared" si="268"/>
        <v>0</v>
      </c>
      <c r="E375" s="71">
        <f>Parametrit!$B$4-2027</f>
        <v>-3</v>
      </c>
      <c r="F375" s="75"/>
      <c r="G375" s="75"/>
      <c r="H375" s="150" t="str">
        <f>IF('Investoinnit ennen 2024'!G375&gt;0,'Investoinnit ennen 2024'!G375,"")</f>
        <v/>
      </c>
      <c r="I375" s="72">
        <f>IF(N375="",(D375*(M375+O375))/1000,(D375*(N375+P375))/1000)</f>
        <v>0</v>
      </c>
      <c r="J375" s="71">
        <f t="shared" si="269"/>
        <v>0</v>
      </c>
      <c r="K375" s="71">
        <f t="shared" si="270"/>
        <v>0</v>
      </c>
      <c r="L375" s="49">
        <f>IF(N375="",(F375*(C375/100)*(M375+O375))/1000,(F375*(C375/100)*(N375+P375)/1000))</f>
        <v>0</v>
      </c>
      <c r="M375" s="73" cm="1">
        <f t="array" ref="M375">ROUND('Investoinnit ennen 2024'!K375*(Parametrit!$B$11/Parametrit!$B$7),_xlfn.IFS('2024'!U375=100,-2,'2024'!U375=10,-1))</f>
        <v>0</v>
      </c>
      <c r="N375" s="73"/>
      <c r="O375" s="71"/>
      <c r="P375" s="71"/>
      <c r="Q375" s="77">
        <v>40</v>
      </c>
      <c r="R375" s="77">
        <v>65</v>
      </c>
      <c r="S375" s="61" t="str">
        <f>IF(AND(B375&gt;0,C375=""),"Ilmoita tuella rahoitettu osuus",IF(C375&gt;100,"Tuella rahoitettu osuus ei voi olla yli 100",IF(AND(B375&gt;0,H375=""),"Pitoaika puuttuu",IF(E375&gt;H375,"Keski-ikä ei voi olla suurempi kuin pitoaika",IF(AND(B375&gt;0,E375=""),"Keski-ikä puuttuu",IF(AND(B375&gt;0,OR(H375&lt;Q375,H375&gt;R375)),"Syötetty pitoaika ei ole pitoaikavälin sisällä","OK"))))))</f>
        <v>OK</v>
      </c>
      <c r="U375" s="16">
        <v>100</v>
      </c>
    </row>
    <row r="376" spans="1:21" ht="15.75" thickBot="1" x14ac:dyDescent="0.3">
      <c r="A376" s="38" t="s">
        <v>307</v>
      </c>
      <c r="B376" s="70">
        <f t="shared" si="267"/>
        <v>0</v>
      </c>
      <c r="C376" s="75"/>
      <c r="D376" s="71">
        <f t="shared" si="268"/>
        <v>0</v>
      </c>
      <c r="E376" s="71">
        <f>Parametrit!$B$4-2027</f>
        <v>-3</v>
      </c>
      <c r="F376" s="75"/>
      <c r="G376" s="75"/>
      <c r="H376" s="150" t="str">
        <f>IF('Investoinnit ennen 2024'!G376&gt;0,'Investoinnit ennen 2024'!G376,"")</f>
        <v/>
      </c>
      <c r="I376" s="72">
        <f>IF(N376="",(D376*(M376+O376))/1000,(D376*(N376+P376))/1000)</f>
        <v>0</v>
      </c>
      <c r="J376" s="71">
        <f t="shared" si="269"/>
        <v>0</v>
      </c>
      <c r="K376" s="71">
        <f t="shared" si="270"/>
        <v>0</v>
      </c>
      <c r="L376" s="49">
        <f>IF(N376="",(F376*(C376/100)*(M376+O376))/1000,(F376*(C376/100)*(N376+P376)/1000))</f>
        <v>0</v>
      </c>
      <c r="M376" s="73" cm="1">
        <f t="array" ref="M376">ROUND('Investoinnit ennen 2024'!K376*(Parametrit!$B$11/Parametrit!$B$7),_xlfn.IFS('2024'!U376=100,-2,'2024'!U376=10,-1))</f>
        <v>0</v>
      </c>
      <c r="N376" s="73"/>
      <c r="O376" s="71"/>
      <c r="P376" s="71"/>
      <c r="Q376" s="77">
        <v>40</v>
      </c>
      <c r="R376" s="77">
        <v>65</v>
      </c>
      <c r="S376" s="61" t="str">
        <f>IF(AND(B376&gt;0,C376=""),"Ilmoita tuella rahoitettu osuus",IF(C376&gt;100,"Tuella rahoitettu osuus ei voi olla yli 100",IF(AND(B376&gt;0,H376=""),"Pitoaika puuttuu",IF(E376&gt;H376,"Keski-ikä ei voi olla suurempi kuin pitoaika",IF(AND(B376&gt;0,E376=""),"Keski-ikä puuttuu",IF(AND(B376&gt;0,OR(H376&lt;Q376,H376&gt;R376)),"Syötetty pitoaika ei ole pitoaikavälin sisällä","OK"))))))</f>
        <v>OK</v>
      </c>
      <c r="U376" s="16">
        <v>100</v>
      </c>
    </row>
    <row r="377" spans="1:21" ht="15.75" thickBot="1" x14ac:dyDescent="0.3">
      <c r="A377" s="12" t="s">
        <v>308</v>
      </c>
      <c r="B377" s="68"/>
      <c r="C377" s="114"/>
      <c r="D377" s="69"/>
      <c r="E377" s="69"/>
      <c r="F377" s="114"/>
      <c r="G377" s="114"/>
      <c r="H377" s="151"/>
      <c r="M377" s="25"/>
      <c r="N377" s="25"/>
      <c r="O377" s="66"/>
      <c r="P377" s="66"/>
      <c r="Q377" s="25"/>
      <c r="R377" s="25"/>
      <c r="S377" s="16"/>
    </row>
    <row r="378" spans="1:21" ht="15.75" thickBot="1" x14ac:dyDescent="0.3">
      <c r="A378" s="14" t="s">
        <v>309</v>
      </c>
      <c r="B378" s="68"/>
      <c r="C378" s="114"/>
      <c r="D378" s="69"/>
      <c r="E378" s="69"/>
      <c r="F378" s="114"/>
      <c r="G378" s="114"/>
      <c r="H378" s="151"/>
      <c r="M378" s="80"/>
      <c r="N378" s="80"/>
      <c r="O378" s="66"/>
      <c r="P378" s="66"/>
      <c r="Q378" s="80"/>
      <c r="R378" s="80"/>
      <c r="S378" s="16"/>
    </row>
    <row r="379" spans="1:21" ht="15.75" thickBot="1" x14ac:dyDescent="0.3">
      <c r="A379" s="40" t="s">
        <v>310</v>
      </c>
      <c r="B379" s="70">
        <f t="shared" ref="B379:B385" si="271">F379-G379</f>
        <v>0</v>
      </c>
      <c r="C379" s="75"/>
      <c r="D379" s="71">
        <f t="shared" ref="D379:D385" si="272">B379*C379/100</f>
        <v>0</v>
      </c>
      <c r="E379" s="71">
        <f>Parametrit!$B$4-2027</f>
        <v>-3</v>
      </c>
      <c r="F379" s="75"/>
      <c r="G379" s="75"/>
      <c r="H379" s="150" t="str">
        <f>IF('Investoinnit ennen 2024'!G379&gt;0,'Investoinnit ennen 2024'!G379,"")</f>
        <v/>
      </c>
      <c r="I379" s="72">
        <f t="shared" ref="I379:I385" si="273">IF(N379="",(D379*(M379+O379))/1000,(D379*(N379+P379))/1000)</f>
        <v>0</v>
      </c>
      <c r="J379" s="71">
        <f t="shared" ref="J379:J385" si="274">IF(D379=0,0,I379*(1-E379/H379))</f>
        <v>0</v>
      </c>
      <c r="K379" s="71">
        <f t="shared" ref="K379:K385" si="275">IF(I379=0,0,I379/H379)</f>
        <v>0</v>
      </c>
      <c r="L379" s="49">
        <f t="shared" ref="L379:L385" si="276">IF(N379="",(F379*(C379/100)*(M379+O379))/1000,(F379*(C379/100)*(N379+P379)/1000))</f>
        <v>0</v>
      </c>
      <c r="M379" s="73" cm="1">
        <f t="array" ref="M379">ROUND('Investoinnit ennen 2024'!K379*(Parametrit!$B$11/Parametrit!$B$7),_xlfn.IFS('2024'!U379=100,-2,'2024'!U379=10,-1))</f>
        <v>0</v>
      </c>
      <c r="N379" s="73"/>
      <c r="O379" s="71"/>
      <c r="P379" s="71"/>
      <c r="Q379" s="77">
        <v>40</v>
      </c>
      <c r="R379" s="77">
        <v>50</v>
      </c>
      <c r="S379" s="61" t="str">
        <f t="shared" ref="S379:S385" si="277">IF(AND(B379&gt;0,C379=""),"Ilmoita tuella rahoitettu osuus",IF(C379&gt;100,"Tuella rahoitettu osuus ei voi olla yli 100",IF(AND(B379&gt;0,H379=""),"Pitoaika puuttuu",IF(E379&gt;H379,"Keski-ikä ei voi olla suurempi kuin pitoaika",IF(AND(B379&gt;0,E379=""),"Keski-ikä puuttuu",IF(AND(B379&gt;0,OR(H379&lt;Q379,H379&gt;R379)),"Syötetty pitoaika ei ole pitoaikavälin sisällä","OK"))))))</f>
        <v>OK</v>
      </c>
      <c r="U379" s="16">
        <v>100</v>
      </c>
    </row>
    <row r="380" spans="1:21" ht="15.75" thickBot="1" x14ac:dyDescent="0.3">
      <c r="A380" s="41" t="s">
        <v>311</v>
      </c>
      <c r="B380" s="70">
        <f t="shared" si="271"/>
        <v>0</v>
      </c>
      <c r="C380" s="75"/>
      <c r="D380" s="71">
        <f t="shared" si="272"/>
        <v>0</v>
      </c>
      <c r="E380" s="71">
        <f>Parametrit!$B$4-2027</f>
        <v>-3</v>
      </c>
      <c r="F380" s="75"/>
      <c r="G380" s="75"/>
      <c r="H380" s="150" t="str">
        <f>IF('Investoinnit ennen 2024'!G380&gt;0,'Investoinnit ennen 2024'!G380,"")</f>
        <v/>
      </c>
      <c r="I380" s="72">
        <f t="shared" si="273"/>
        <v>0</v>
      </c>
      <c r="J380" s="71">
        <f t="shared" si="274"/>
        <v>0</v>
      </c>
      <c r="K380" s="71">
        <f t="shared" si="275"/>
        <v>0</v>
      </c>
      <c r="L380" s="49">
        <f t="shared" si="276"/>
        <v>0</v>
      </c>
      <c r="M380" s="73" cm="1">
        <f t="array" ref="M380">ROUND('Investoinnit ennen 2024'!K380*(Parametrit!$B$11/Parametrit!$B$7),_xlfn.IFS('2024'!U380=100,-2,'2024'!U380=10,-1))</f>
        <v>0</v>
      </c>
      <c r="N380" s="73"/>
      <c r="O380" s="71"/>
      <c r="P380" s="71"/>
      <c r="Q380" s="77">
        <v>40</v>
      </c>
      <c r="R380" s="77">
        <v>50</v>
      </c>
      <c r="S380" s="61" t="str">
        <f t="shared" si="277"/>
        <v>OK</v>
      </c>
      <c r="U380" s="16">
        <v>100</v>
      </c>
    </row>
    <row r="381" spans="1:21" ht="15.75" thickBot="1" x14ac:dyDescent="0.3">
      <c r="A381" s="41" t="s">
        <v>312</v>
      </c>
      <c r="B381" s="70">
        <f t="shared" si="271"/>
        <v>0</v>
      </c>
      <c r="C381" s="75"/>
      <c r="D381" s="71">
        <f t="shared" si="272"/>
        <v>0</v>
      </c>
      <c r="E381" s="71">
        <f>Parametrit!$B$4-2027</f>
        <v>-3</v>
      </c>
      <c r="F381" s="75"/>
      <c r="G381" s="75"/>
      <c r="H381" s="150" t="str">
        <f>IF('Investoinnit ennen 2024'!G381&gt;0,'Investoinnit ennen 2024'!G381,"")</f>
        <v/>
      </c>
      <c r="I381" s="72">
        <f t="shared" si="273"/>
        <v>0</v>
      </c>
      <c r="J381" s="71">
        <f t="shared" si="274"/>
        <v>0</v>
      </c>
      <c r="K381" s="71">
        <f t="shared" si="275"/>
        <v>0</v>
      </c>
      <c r="L381" s="49">
        <f t="shared" si="276"/>
        <v>0</v>
      </c>
      <c r="M381" s="73" cm="1">
        <f t="array" ref="M381">ROUND('Investoinnit ennen 2024'!K381*(Parametrit!$B$11/Parametrit!$B$7),_xlfn.IFS('2024'!U381=100,-2,'2024'!U381=10,-1))</f>
        <v>0</v>
      </c>
      <c r="N381" s="73"/>
      <c r="O381" s="71"/>
      <c r="P381" s="71"/>
      <c r="Q381" s="77">
        <v>40</v>
      </c>
      <c r="R381" s="77">
        <v>50</v>
      </c>
      <c r="S381" s="61" t="str">
        <f t="shared" si="277"/>
        <v>OK</v>
      </c>
      <c r="U381" s="16">
        <v>100</v>
      </c>
    </row>
    <row r="382" spans="1:21" ht="15.75" thickBot="1" x14ac:dyDescent="0.3">
      <c r="A382" s="41" t="s">
        <v>313</v>
      </c>
      <c r="B382" s="70">
        <f t="shared" si="271"/>
        <v>0</v>
      </c>
      <c r="C382" s="75"/>
      <c r="D382" s="71">
        <f t="shared" si="272"/>
        <v>0</v>
      </c>
      <c r="E382" s="71">
        <f>Parametrit!$B$4-2027</f>
        <v>-3</v>
      </c>
      <c r="F382" s="75"/>
      <c r="G382" s="75"/>
      <c r="H382" s="150" t="str">
        <f>IF('Investoinnit ennen 2024'!G382&gt;0,'Investoinnit ennen 2024'!G382,"")</f>
        <v/>
      </c>
      <c r="I382" s="72">
        <f t="shared" si="273"/>
        <v>0</v>
      </c>
      <c r="J382" s="71">
        <f t="shared" si="274"/>
        <v>0</v>
      </c>
      <c r="K382" s="71">
        <f t="shared" si="275"/>
        <v>0</v>
      </c>
      <c r="L382" s="49">
        <f t="shared" si="276"/>
        <v>0</v>
      </c>
      <c r="M382" s="73" cm="1">
        <f t="array" ref="M382">ROUND('Investoinnit ennen 2024'!K382*(Parametrit!$B$11/Parametrit!$B$7),_xlfn.IFS('2024'!U382=100,-2,'2024'!U382=10,-1))</f>
        <v>0</v>
      </c>
      <c r="N382" s="73"/>
      <c r="O382" s="71"/>
      <c r="P382" s="71"/>
      <c r="Q382" s="77">
        <v>40</v>
      </c>
      <c r="R382" s="77">
        <v>50</v>
      </c>
      <c r="S382" s="61" t="str">
        <f t="shared" si="277"/>
        <v>OK</v>
      </c>
      <c r="U382" s="16">
        <v>100</v>
      </c>
    </row>
    <row r="383" spans="1:21" ht="15.75" thickBot="1" x14ac:dyDescent="0.3">
      <c r="A383" s="42" t="s">
        <v>314</v>
      </c>
      <c r="B383" s="70">
        <f t="shared" si="271"/>
        <v>0</v>
      </c>
      <c r="C383" s="75"/>
      <c r="D383" s="71">
        <f t="shared" si="272"/>
        <v>0</v>
      </c>
      <c r="E383" s="71">
        <f>Parametrit!$B$4-2027</f>
        <v>-3</v>
      </c>
      <c r="F383" s="75"/>
      <c r="G383" s="75"/>
      <c r="H383" s="150" t="str">
        <f>IF('Investoinnit ennen 2024'!G383&gt;0,'Investoinnit ennen 2024'!G383,"")</f>
        <v/>
      </c>
      <c r="I383" s="72">
        <f t="shared" si="273"/>
        <v>0</v>
      </c>
      <c r="J383" s="71">
        <f t="shared" si="274"/>
        <v>0</v>
      </c>
      <c r="K383" s="71">
        <f t="shared" si="275"/>
        <v>0</v>
      </c>
      <c r="L383" s="49">
        <f t="shared" si="276"/>
        <v>0</v>
      </c>
      <c r="M383" s="73" cm="1">
        <f t="array" ref="M383">ROUND('Investoinnit ennen 2024'!K383*(Parametrit!$B$11/Parametrit!$B$7),_xlfn.IFS('2024'!U383=100,-2,'2024'!U383=10,-1))</f>
        <v>0</v>
      </c>
      <c r="N383" s="73"/>
      <c r="O383" s="71"/>
      <c r="P383" s="71"/>
      <c r="Q383" s="77">
        <v>40</v>
      </c>
      <c r="R383" s="77">
        <v>50</v>
      </c>
      <c r="S383" s="61" t="str">
        <f t="shared" si="277"/>
        <v>OK</v>
      </c>
      <c r="U383" s="16">
        <v>100</v>
      </c>
    </row>
    <row r="384" spans="1:21" ht="15.75" thickBot="1" x14ac:dyDescent="0.3">
      <c r="A384" s="38" t="s">
        <v>315</v>
      </c>
      <c r="B384" s="70">
        <f t="shared" si="271"/>
        <v>0</v>
      </c>
      <c r="C384" s="75"/>
      <c r="D384" s="71">
        <f t="shared" si="272"/>
        <v>0</v>
      </c>
      <c r="E384" s="71">
        <f>Parametrit!$B$4-2027</f>
        <v>-3</v>
      </c>
      <c r="F384" s="75"/>
      <c r="G384" s="75"/>
      <c r="H384" s="150" t="str">
        <f>IF('Investoinnit ennen 2024'!G384&gt;0,'Investoinnit ennen 2024'!G384,"")</f>
        <v/>
      </c>
      <c r="I384" s="72">
        <f t="shared" si="273"/>
        <v>0</v>
      </c>
      <c r="J384" s="71">
        <f t="shared" si="274"/>
        <v>0</v>
      </c>
      <c r="K384" s="71">
        <f t="shared" si="275"/>
        <v>0</v>
      </c>
      <c r="L384" s="49">
        <f t="shared" si="276"/>
        <v>0</v>
      </c>
      <c r="M384" s="73" cm="1">
        <f t="array" ref="M384">ROUND('Investoinnit ennen 2024'!K384*(Parametrit!$B$11/Parametrit!$B$7),_xlfn.IFS('2024'!U384=100,-2,'2024'!U384=10,-1))</f>
        <v>0</v>
      </c>
      <c r="N384" s="73"/>
      <c r="O384" s="71"/>
      <c r="P384" s="71"/>
      <c r="Q384" s="77">
        <v>40</v>
      </c>
      <c r="R384" s="77">
        <v>50</v>
      </c>
      <c r="S384" s="61" t="str">
        <f t="shared" si="277"/>
        <v>OK</v>
      </c>
      <c r="U384" s="16">
        <v>100</v>
      </c>
    </row>
    <row r="385" spans="1:21" ht="15.75" thickBot="1" x14ac:dyDescent="0.3">
      <c r="A385" s="38" t="s">
        <v>316</v>
      </c>
      <c r="B385" s="70">
        <f t="shared" si="271"/>
        <v>0</v>
      </c>
      <c r="C385" s="75"/>
      <c r="D385" s="71">
        <f t="shared" si="272"/>
        <v>0</v>
      </c>
      <c r="E385" s="71">
        <f>Parametrit!$B$4-2027</f>
        <v>-3</v>
      </c>
      <c r="F385" s="75"/>
      <c r="G385" s="75"/>
      <c r="H385" s="150" t="str">
        <f>IF('Investoinnit ennen 2024'!G385&gt;0,'Investoinnit ennen 2024'!G385,"")</f>
        <v/>
      </c>
      <c r="I385" s="72">
        <f t="shared" si="273"/>
        <v>0</v>
      </c>
      <c r="J385" s="71">
        <f t="shared" si="274"/>
        <v>0</v>
      </c>
      <c r="K385" s="71">
        <f t="shared" si="275"/>
        <v>0</v>
      </c>
      <c r="L385" s="49">
        <f t="shared" si="276"/>
        <v>0</v>
      </c>
      <c r="M385" s="73" cm="1">
        <f t="array" ref="M385">ROUND('Investoinnit ennen 2024'!K385*(Parametrit!$B$11/Parametrit!$B$7),_xlfn.IFS('2024'!U385=100,-2,'2024'!U385=10,-1))</f>
        <v>0</v>
      </c>
      <c r="N385" s="73"/>
      <c r="O385" s="71"/>
      <c r="P385" s="71"/>
      <c r="Q385" s="77">
        <v>40</v>
      </c>
      <c r="R385" s="77">
        <v>50</v>
      </c>
      <c r="S385" s="61" t="str">
        <f t="shared" si="277"/>
        <v>OK</v>
      </c>
      <c r="U385" s="16">
        <v>100</v>
      </c>
    </row>
    <row r="386" spans="1:21" ht="15.75" thickBot="1" x14ac:dyDescent="0.3">
      <c r="A386" s="39" t="s">
        <v>317</v>
      </c>
      <c r="B386" s="68"/>
      <c r="C386" s="114"/>
      <c r="D386" s="69"/>
      <c r="E386" s="69"/>
      <c r="F386" s="114"/>
      <c r="G386" s="114"/>
      <c r="H386" s="151"/>
      <c r="M386" s="85"/>
      <c r="N386" s="85"/>
      <c r="O386" s="66"/>
      <c r="P386" s="66"/>
      <c r="Q386" s="84"/>
      <c r="R386" s="84"/>
      <c r="S386" s="16"/>
    </row>
    <row r="387" spans="1:21" ht="15.75" thickBot="1" x14ac:dyDescent="0.3">
      <c r="A387" s="38" t="s">
        <v>318</v>
      </c>
      <c r="B387" s="70">
        <f t="shared" ref="B387:B388" si="278">F387-G387</f>
        <v>0</v>
      </c>
      <c r="C387" s="75"/>
      <c r="D387" s="71">
        <f t="shared" ref="D387:D388" si="279">B387*C387/100</f>
        <v>0</v>
      </c>
      <c r="E387" s="71">
        <f>Parametrit!$B$4-2027</f>
        <v>-3</v>
      </c>
      <c r="F387" s="75"/>
      <c r="G387" s="75"/>
      <c r="H387" s="150" t="str">
        <f>IF('Investoinnit ennen 2024'!G387&gt;0,'Investoinnit ennen 2024'!G387,"")</f>
        <v/>
      </c>
      <c r="I387" s="72">
        <f>IF(N387="",(D387*(M387+O387))/1000,(D387*(N387+P387))/1000)</f>
        <v>0</v>
      </c>
      <c r="J387" s="71">
        <f t="shared" ref="J387:J388" si="280">IF(D387=0,0,I387*(1-E387/H387))</f>
        <v>0</v>
      </c>
      <c r="K387" s="71">
        <f t="shared" ref="K387:K388" si="281">IF(I387=0,0,I387/H387)</f>
        <v>0</v>
      </c>
      <c r="L387" s="49">
        <f>IF(N387="",(F387*(C387/100)*(M387+O387))/1000,(F387*(C387/100)*(N387+P387)/1000))</f>
        <v>0</v>
      </c>
      <c r="M387" s="73" cm="1">
        <f t="array" ref="M387">ROUND('Investoinnit ennen 2024'!K387*(Parametrit!$B$11/Parametrit!$B$7),_xlfn.IFS('2024'!U387=100,-2,'2024'!U387=10,-1))</f>
        <v>0</v>
      </c>
      <c r="N387" s="73"/>
      <c r="O387" s="71"/>
      <c r="P387" s="71"/>
      <c r="Q387" s="77">
        <v>40</v>
      </c>
      <c r="R387" s="77">
        <v>50</v>
      </c>
      <c r="S387" s="61" t="str">
        <f>IF(AND(B387&gt;0,C387=""),"Ilmoita tuella rahoitettu osuus",IF(C387&gt;100,"Tuella rahoitettu osuus ei voi olla yli 100",IF(AND(B387&gt;0,H387=""),"Pitoaika puuttuu",IF(E387&gt;H387,"Keski-ikä ei voi olla suurempi kuin pitoaika",IF(AND(B387&gt;0,E387=""),"Keski-ikä puuttuu",IF(AND(B387&gt;0,OR(H387&lt;Q387,H387&gt;R387)),"Syötetty pitoaika ei ole pitoaikavälin sisällä","OK"))))))</f>
        <v>OK</v>
      </c>
      <c r="U387" s="16">
        <v>100</v>
      </c>
    </row>
    <row r="388" spans="1:21" ht="15.75" thickBot="1" x14ac:dyDescent="0.3">
      <c r="A388" s="38" t="s">
        <v>319</v>
      </c>
      <c r="B388" s="70">
        <f t="shared" si="278"/>
        <v>0</v>
      </c>
      <c r="C388" s="75"/>
      <c r="D388" s="71">
        <f t="shared" si="279"/>
        <v>0</v>
      </c>
      <c r="E388" s="71">
        <f>Parametrit!$B$4-2027</f>
        <v>-3</v>
      </c>
      <c r="F388" s="75"/>
      <c r="G388" s="75"/>
      <c r="H388" s="150" t="str">
        <f>IF('Investoinnit ennen 2024'!G388&gt;0,'Investoinnit ennen 2024'!G388,"")</f>
        <v/>
      </c>
      <c r="I388" s="72">
        <f>IF(N388="",(D388*(M388+O388))/1000,(D388*(N388+P388))/1000)</f>
        <v>0</v>
      </c>
      <c r="J388" s="71">
        <f t="shared" si="280"/>
        <v>0</v>
      </c>
      <c r="K388" s="71">
        <f t="shared" si="281"/>
        <v>0</v>
      </c>
      <c r="L388" s="49">
        <f>IF(N388="",(F388*(C388/100)*(M388+O388))/1000,(F388*(C388/100)*(N388+P388)/1000))</f>
        <v>0</v>
      </c>
      <c r="M388" s="73" cm="1">
        <f t="array" ref="M388">ROUND('Investoinnit ennen 2024'!K388*(Parametrit!$B$11/Parametrit!$B$7),_xlfn.IFS('2024'!U388=100,-2,'2024'!U388=10,-1))</f>
        <v>0</v>
      </c>
      <c r="N388" s="73"/>
      <c r="O388" s="71"/>
      <c r="P388" s="71"/>
      <c r="Q388" s="77">
        <v>20</v>
      </c>
      <c r="R388" s="77">
        <v>30</v>
      </c>
      <c r="S388" s="61" t="str">
        <f>IF(AND(B388&gt;0,C388=""),"Ilmoita tuella rahoitettu osuus",IF(C388&gt;100,"Tuella rahoitettu osuus ei voi olla yli 100",IF(AND(B388&gt;0,H388=""),"Pitoaika puuttuu",IF(E388&gt;H388,"Keski-ikä ei voi olla suurempi kuin pitoaika",IF(AND(B388&gt;0,E388=""),"Keski-ikä puuttuu",IF(AND(B388&gt;0,OR(H388&lt;Q388,H388&gt;R388)),"Syötetty pitoaika ei ole pitoaikavälin sisällä","OK"))))))</f>
        <v>OK</v>
      </c>
      <c r="U388" s="16">
        <v>100</v>
      </c>
    </row>
    <row r="389" spans="1:21" ht="15.75" thickBot="1" x14ac:dyDescent="0.3">
      <c r="A389" s="14" t="s">
        <v>320</v>
      </c>
      <c r="B389" s="68"/>
      <c r="C389" s="114"/>
      <c r="D389" s="69"/>
      <c r="E389" s="69"/>
      <c r="F389" s="114"/>
      <c r="G389" s="114"/>
      <c r="H389" s="151"/>
      <c r="M389" s="80"/>
      <c r="N389" s="80"/>
      <c r="O389" s="66"/>
      <c r="P389" s="66"/>
      <c r="Q389" s="80"/>
      <c r="R389" s="80"/>
      <c r="S389" s="16"/>
    </row>
    <row r="390" spans="1:21" ht="15.75" thickBot="1" x14ac:dyDescent="0.3">
      <c r="A390" s="38" t="s">
        <v>321</v>
      </c>
      <c r="B390" s="70">
        <f t="shared" ref="B390:B392" si="282">F390-G390</f>
        <v>0</v>
      </c>
      <c r="C390" s="75"/>
      <c r="D390" s="71">
        <f t="shared" ref="D390:D392" si="283">B390*C390/100</f>
        <v>0</v>
      </c>
      <c r="E390" s="71">
        <f>Parametrit!$B$4-2027</f>
        <v>-3</v>
      </c>
      <c r="F390" s="75"/>
      <c r="G390" s="75"/>
      <c r="H390" s="150" t="str">
        <f>IF('Investoinnit ennen 2024'!G390&gt;0,'Investoinnit ennen 2024'!G390,"")</f>
        <v/>
      </c>
      <c r="I390" s="72">
        <f>IF(N390="",(D390*(M390+O390))/1000,(D390*(N390+P390))/1000)</f>
        <v>0</v>
      </c>
      <c r="J390" s="71">
        <f t="shared" ref="J390:J392" si="284">IF(D390=0,0,I390*(1-E390/H390))</f>
        <v>0</v>
      </c>
      <c r="K390" s="71">
        <f t="shared" ref="K390:K392" si="285">IF(I390=0,0,I390/H390)</f>
        <v>0</v>
      </c>
      <c r="L390" s="49">
        <f>IF(N390="",(F390*(C390/100)*(M390+O390))/1000,(F390*(C390/100)*(N390+P390)/1000))</f>
        <v>0</v>
      </c>
      <c r="M390" s="73" cm="1">
        <f t="array" ref="M390">ROUND('Investoinnit ennen 2024'!K390*(Parametrit!$B$11/Parametrit!$B$7),_xlfn.IFS('2024'!U390=100,-2,'2024'!U390=10,-1))</f>
        <v>0</v>
      </c>
      <c r="N390" s="73"/>
      <c r="O390" s="71"/>
      <c r="P390" s="71"/>
      <c r="Q390" s="77">
        <v>20</v>
      </c>
      <c r="R390" s="77">
        <v>30</v>
      </c>
      <c r="S390" s="61" t="str">
        <f>IF(AND(B390&gt;0,C390=""),"Ilmoita tuella rahoitettu osuus",IF(C390&gt;100,"Tuella rahoitettu osuus ei voi olla yli 100",IF(AND(B390&gt;0,H390=""),"Pitoaika puuttuu",IF(E390&gt;H390,"Keski-ikä ei voi olla suurempi kuin pitoaika",IF(AND(B390&gt;0,E390=""),"Keski-ikä puuttuu",IF(AND(B390&gt;0,OR(H390&lt;Q390,H390&gt;R390)),"Syötetty pitoaika ei ole pitoaikavälin sisällä","OK"))))))</f>
        <v>OK</v>
      </c>
      <c r="U390" s="16">
        <v>100</v>
      </c>
    </row>
    <row r="391" spans="1:21" ht="15.75" thickBot="1" x14ac:dyDescent="0.3">
      <c r="A391" s="38" t="s">
        <v>322</v>
      </c>
      <c r="B391" s="70">
        <f t="shared" si="282"/>
        <v>0</v>
      </c>
      <c r="C391" s="75"/>
      <c r="D391" s="71">
        <f t="shared" si="283"/>
        <v>0</v>
      </c>
      <c r="E391" s="71">
        <f>Parametrit!$B$4-2027</f>
        <v>-3</v>
      </c>
      <c r="F391" s="75"/>
      <c r="G391" s="75"/>
      <c r="H391" s="150" t="str">
        <f>IF('Investoinnit ennen 2024'!G391&gt;0,'Investoinnit ennen 2024'!G391,"")</f>
        <v/>
      </c>
      <c r="I391" s="72">
        <f>IF(N391="",(D391*(M391+O391))/1000,(D391*(N391+P391))/1000)</f>
        <v>0</v>
      </c>
      <c r="J391" s="71">
        <f t="shared" si="284"/>
        <v>0</v>
      </c>
      <c r="K391" s="71">
        <f t="shared" si="285"/>
        <v>0</v>
      </c>
      <c r="L391" s="49">
        <f>IF(N391="",(F391*(C391/100)*(M391+O391))/1000,(F391*(C391/100)*(N391+P391)/1000))</f>
        <v>0</v>
      </c>
      <c r="M391" s="73" cm="1">
        <f t="array" ref="M391">ROUND('Investoinnit ennen 2024'!K391*(Parametrit!$B$11/Parametrit!$B$7),_xlfn.IFS('2024'!U391=100,-2,'2024'!U391=10,-1))</f>
        <v>0</v>
      </c>
      <c r="N391" s="73"/>
      <c r="O391" s="71"/>
      <c r="P391" s="71"/>
      <c r="Q391" s="77">
        <v>20</v>
      </c>
      <c r="R391" s="77">
        <v>30</v>
      </c>
      <c r="S391" s="61" t="str">
        <f>IF(AND(B391&gt;0,C391=""),"Ilmoita tuella rahoitettu osuus",IF(C391&gt;100,"Tuella rahoitettu osuus ei voi olla yli 100",IF(AND(B391&gt;0,H391=""),"Pitoaika puuttuu",IF(E391&gt;H391,"Keski-ikä ei voi olla suurempi kuin pitoaika",IF(AND(B391&gt;0,E391=""),"Keski-ikä puuttuu",IF(AND(B391&gt;0,OR(H391&lt;Q391,H391&gt;R391)),"Syötetty pitoaika ei ole pitoaikavälin sisällä","OK"))))))</f>
        <v>OK</v>
      </c>
      <c r="U391" s="16">
        <v>100</v>
      </c>
    </row>
    <row r="392" spans="1:21" ht="15.75" thickBot="1" x14ac:dyDescent="0.3">
      <c r="A392" s="38" t="s">
        <v>323</v>
      </c>
      <c r="B392" s="70">
        <f t="shared" si="282"/>
        <v>0</v>
      </c>
      <c r="C392" s="75"/>
      <c r="D392" s="71">
        <f t="shared" si="283"/>
        <v>0</v>
      </c>
      <c r="E392" s="71">
        <f>Parametrit!$B$4-2027</f>
        <v>-3</v>
      </c>
      <c r="F392" s="75"/>
      <c r="G392" s="75"/>
      <c r="H392" s="150" t="str">
        <f>IF('Investoinnit ennen 2024'!G392&gt;0,'Investoinnit ennen 2024'!G392,"")</f>
        <v/>
      </c>
      <c r="I392" s="72">
        <f>IF(N392="",(D392*(M392+O392))/1000,(D392*(N392+P392))/1000)</f>
        <v>0</v>
      </c>
      <c r="J392" s="71">
        <f t="shared" si="284"/>
        <v>0</v>
      </c>
      <c r="K392" s="71">
        <f t="shared" si="285"/>
        <v>0</v>
      </c>
      <c r="L392" s="49">
        <f>IF(N392="",(F392*(C392/100)*(M392+O392))/1000,(F392*(C392/100)*(N392+P392)/1000))</f>
        <v>0</v>
      </c>
      <c r="M392" s="73" cm="1">
        <f t="array" ref="M392">ROUND('Investoinnit ennen 2024'!K392*(Parametrit!$B$11/Parametrit!$B$7),_xlfn.IFS('2024'!U392=100,-2,'2024'!U392=10,-1))</f>
        <v>0</v>
      </c>
      <c r="N392" s="73"/>
      <c r="O392" s="71"/>
      <c r="P392" s="71"/>
      <c r="Q392" s="77">
        <v>20</v>
      </c>
      <c r="R392" s="77">
        <v>30</v>
      </c>
      <c r="S392" s="61" t="str">
        <f>IF(AND(B392&gt;0,C392=""),"Ilmoita tuella rahoitettu osuus",IF(C392&gt;100,"Tuella rahoitettu osuus ei voi olla yli 100",IF(AND(B392&gt;0,H392=""),"Pitoaika puuttuu",IF(E392&gt;H392,"Keski-ikä ei voi olla suurempi kuin pitoaika",IF(AND(B392&gt;0,E392=""),"Keski-ikä puuttuu",IF(AND(B392&gt;0,OR(H392&lt;Q392,H392&gt;R392)),"Syötetty pitoaika ei ole pitoaikavälin sisällä","OK"))))))</f>
        <v>OK</v>
      </c>
      <c r="U392" s="16">
        <v>100</v>
      </c>
    </row>
    <row r="393" spans="1:21" ht="15.75" thickBot="1" x14ac:dyDescent="0.3">
      <c r="A393" s="12" t="s">
        <v>324</v>
      </c>
      <c r="B393" s="68"/>
      <c r="C393" s="114"/>
      <c r="D393" s="69"/>
      <c r="E393" s="69"/>
      <c r="F393" s="114"/>
      <c r="G393" s="114"/>
      <c r="H393" s="151"/>
      <c r="M393" s="25"/>
      <c r="N393" s="25"/>
      <c r="O393" s="66"/>
      <c r="P393" s="66"/>
      <c r="Q393" s="25"/>
      <c r="R393" s="25"/>
      <c r="S393" s="16"/>
    </row>
    <row r="394" spans="1:21" ht="15.75" thickBot="1" x14ac:dyDescent="0.3">
      <c r="A394" s="14" t="s">
        <v>325</v>
      </c>
      <c r="B394" s="68"/>
      <c r="C394" s="114"/>
      <c r="D394" s="69"/>
      <c r="E394" s="69"/>
      <c r="F394" s="114"/>
      <c r="G394" s="114"/>
      <c r="H394" s="151"/>
      <c r="M394" s="80"/>
      <c r="N394" s="80"/>
      <c r="O394" s="66"/>
      <c r="P394" s="66"/>
      <c r="Q394" s="80"/>
      <c r="R394" s="80"/>
      <c r="S394" s="16"/>
    </row>
    <row r="395" spans="1:21" ht="15.75" thickBot="1" x14ac:dyDescent="0.3">
      <c r="A395" s="40" t="s">
        <v>326</v>
      </c>
      <c r="B395" s="70">
        <f t="shared" ref="B395:B401" si="286">F395-G395</f>
        <v>0</v>
      </c>
      <c r="C395" s="75"/>
      <c r="D395" s="71">
        <f t="shared" ref="D395:D401" si="287">B395*C395/100</f>
        <v>0</v>
      </c>
      <c r="E395" s="71">
        <f>Parametrit!$B$4-2027</f>
        <v>-3</v>
      </c>
      <c r="F395" s="75"/>
      <c r="G395" s="75"/>
      <c r="H395" s="150" t="str">
        <f>IF('Investoinnit ennen 2024'!G395&gt;0,'Investoinnit ennen 2024'!G395,"")</f>
        <v/>
      </c>
      <c r="I395" s="72">
        <f t="shared" ref="I395:I401" si="288">IF(N395="",(D395*(M395+O395))/1000,(D395*(N395+P395))/1000)</f>
        <v>0</v>
      </c>
      <c r="J395" s="71">
        <f t="shared" ref="J395:J401" si="289">IF(D395=0,0,I395*(1-E395/H395))</f>
        <v>0</v>
      </c>
      <c r="K395" s="71">
        <f t="shared" ref="K395:K401" si="290">IF(I395=0,0,I395/H395)</f>
        <v>0</v>
      </c>
      <c r="L395" s="49">
        <f t="shared" ref="L395:L401" si="291">IF(N395="",(F395*(C395/100)*(M395+O395))/1000,(F395*(C395/100)*(N395+P395)/1000))</f>
        <v>0</v>
      </c>
      <c r="M395" s="73" cm="1">
        <f t="array" ref="M395">ROUND('Investoinnit ennen 2024'!K395*(Parametrit!$B$11/Parametrit!$B$7),_xlfn.IFS('2024'!U395=100,-2,'2024'!U395=10,-1))</f>
        <v>0</v>
      </c>
      <c r="N395" s="73"/>
      <c r="O395" s="71"/>
      <c r="P395" s="71"/>
      <c r="Q395" s="77">
        <v>40</v>
      </c>
      <c r="R395" s="77">
        <v>50</v>
      </c>
      <c r="S395" s="61" t="str">
        <f t="shared" ref="S395:S401" si="292">IF(AND(B395&gt;0,C395=""),"Ilmoita tuella rahoitettu osuus",IF(C395&gt;100,"Tuella rahoitettu osuus ei voi olla yli 100",IF(AND(B395&gt;0,H395=""),"Pitoaika puuttuu",IF(E395&gt;H395,"Keski-ikä ei voi olla suurempi kuin pitoaika",IF(AND(B395&gt;0,E395=""),"Keski-ikä puuttuu",IF(AND(B395&gt;0,OR(H395&lt;Q395,H395&gt;R395)),"Syötetty pitoaika ei ole pitoaikavälin sisällä","OK"))))))</f>
        <v>OK</v>
      </c>
      <c r="U395" s="16">
        <v>100</v>
      </c>
    </row>
    <row r="396" spans="1:21" ht="15.75" thickBot="1" x14ac:dyDescent="0.3">
      <c r="A396" s="41" t="s">
        <v>327</v>
      </c>
      <c r="B396" s="70">
        <f t="shared" si="286"/>
        <v>0</v>
      </c>
      <c r="C396" s="75"/>
      <c r="D396" s="71">
        <f t="shared" si="287"/>
        <v>0</v>
      </c>
      <c r="E396" s="71">
        <f>Parametrit!$B$4-2027</f>
        <v>-3</v>
      </c>
      <c r="F396" s="75"/>
      <c r="G396" s="75"/>
      <c r="H396" s="150" t="str">
        <f>IF('Investoinnit ennen 2024'!G396&gt;0,'Investoinnit ennen 2024'!G396,"")</f>
        <v/>
      </c>
      <c r="I396" s="72">
        <f t="shared" si="288"/>
        <v>0</v>
      </c>
      <c r="J396" s="71">
        <f t="shared" si="289"/>
        <v>0</v>
      </c>
      <c r="K396" s="71">
        <f t="shared" si="290"/>
        <v>0</v>
      </c>
      <c r="L396" s="49">
        <f t="shared" si="291"/>
        <v>0</v>
      </c>
      <c r="M396" s="73" cm="1">
        <f t="array" ref="M396">ROUND('Investoinnit ennen 2024'!K396*(Parametrit!$B$11/Parametrit!$B$7),_xlfn.IFS('2024'!U396=100,-2,'2024'!U396=10,-1))</f>
        <v>0</v>
      </c>
      <c r="N396" s="73"/>
      <c r="O396" s="71"/>
      <c r="P396" s="71"/>
      <c r="Q396" s="77">
        <v>40</v>
      </c>
      <c r="R396" s="77">
        <v>50</v>
      </c>
      <c r="S396" s="61" t="str">
        <f t="shared" si="292"/>
        <v>OK</v>
      </c>
      <c r="U396" s="16">
        <v>100</v>
      </c>
    </row>
    <row r="397" spans="1:21" ht="15.75" thickBot="1" x14ac:dyDescent="0.3">
      <c r="A397" s="41" t="s">
        <v>328</v>
      </c>
      <c r="B397" s="70">
        <f t="shared" si="286"/>
        <v>0</v>
      </c>
      <c r="C397" s="75"/>
      <c r="D397" s="71">
        <f t="shared" si="287"/>
        <v>0</v>
      </c>
      <c r="E397" s="71">
        <f>Parametrit!$B$4-2027</f>
        <v>-3</v>
      </c>
      <c r="F397" s="75"/>
      <c r="G397" s="75"/>
      <c r="H397" s="150" t="str">
        <f>IF('Investoinnit ennen 2024'!G397&gt;0,'Investoinnit ennen 2024'!G397,"")</f>
        <v/>
      </c>
      <c r="I397" s="72">
        <f t="shared" si="288"/>
        <v>0</v>
      </c>
      <c r="J397" s="71">
        <f t="shared" si="289"/>
        <v>0</v>
      </c>
      <c r="K397" s="71">
        <f t="shared" si="290"/>
        <v>0</v>
      </c>
      <c r="L397" s="49">
        <f t="shared" si="291"/>
        <v>0</v>
      </c>
      <c r="M397" s="73" cm="1">
        <f t="array" ref="M397">ROUND('Investoinnit ennen 2024'!K397*(Parametrit!$B$11/Parametrit!$B$7),_xlfn.IFS('2024'!U397=100,-2,'2024'!U397=10,-1))</f>
        <v>0</v>
      </c>
      <c r="N397" s="73"/>
      <c r="O397" s="71"/>
      <c r="P397" s="71"/>
      <c r="Q397" s="77">
        <v>40</v>
      </c>
      <c r="R397" s="77">
        <v>50</v>
      </c>
      <c r="S397" s="61" t="str">
        <f t="shared" si="292"/>
        <v>OK</v>
      </c>
      <c r="U397" s="16">
        <v>100</v>
      </c>
    </row>
    <row r="398" spans="1:21" ht="15.75" thickBot="1" x14ac:dyDescent="0.3">
      <c r="A398" s="41" t="s">
        <v>329</v>
      </c>
      <c r="B398" s="70">
        <f t="shared" si="286"/>
        <v>0</v>
      </c>
      <c r="C398" s="75"/>
      <c r="D398" s="71">
        <f t="shared" si="287"/>
        <v>0</v>
      </c>
      <c r="E398" s="71">
        <f>Parametrit!$B$4-2027</f>
        <v>-3</v>
      </c>
      <c r="F398" s="75"/>
      <c r="G398" s="75"/>
      <c r="H398" s="150" t="str">
        <f>IF('Investoinnit ennen 2024'!G398&gt;0,'Investoinnit ennen 2024'!G398,"")</f>
        <v/>
      </c>
      <c r="I398" s="72">
        <f t="shared" si="288"/>
        <v>0</v>
      </c>
      <c r="J398" s="71">
        <f t="shared" si="289"/>
        <v>0</v>
      </c>
      <c r="K398" s="71">
        <f t="shared" si="290"/>
        <v>0</v>
      </c>
      <c r="L398" s="49">
        <f t="shared" si="291"/>
        <v>0</v>
      </c>
      <c r="M398" s="73" cm="1">
        <f t="array" ref="M398">ROUND('Investoinnit ennen 2024'!K398*(Parametrit!$B$11/Parametrit!$B$7),_xlfn.IFS('2024'!U398=100,-2,'2024'!U398=10,-1))</f>
        <v>0</v>
      </c>
      <c r="N398" s="73"/>
      <c r="O398" s="71"/>
      <c r="P398" s="71"/>
      <c r="Q398" s="77">
        <v>40</v>
      </c>
      <c r="R398" s="77">
        <v>50</v>
      </c>
      <c r="S398" s="61" t="str">
        <f t="shared" si="292"/>
        <v>OK</v>
      </c>
      <c r="U398" s="16">
        <v>100</v>
      </c>
    </row>
    <row r="399" spans="1:21" ht="15.75" thickBot="1" x14ac:dyDescent="0.3">
      <c r="A399" s="42" t="s">
        <v>330</v>
      </c>
      <c r="B399" s="70">
        <f t="shared" si="286"/>
        <v>0</v>
      </c>
      <c r="C399" s="75"/>
      <c r="D399" s="71">
        <f t="shared" si="287"/>
        <v>0</v>
      </c>
      <c r="E399" s="71">
        <f>Parametrit!$B$4-2027</f>
        <v>-3</v>
      </c>
      <c r="F399" s="75"/>
      <c r="G399" s="75"/>
      <c r="H399" s="150" t="str">
        <f>IF('Investoinnit ennen 2024'!G399&gt;0,'Investoinnit ennen 2024'!G399,"")</f>
        <v/>
      </c>
      <c r="I399" s="72">
        <f t="shared" si="288"/>
        <v>0</v>
      </c>
      <c r="J399" s="71">
        <f t="shared" si="289"/>
        <v>0</v>
      </c>
      <c r="K399" s="71">
        <f t="shared" si="290"/>
        <v>0</v>
      </c>
      <c r="L399" s="49">
        <f t="shared" si="291"/>
        <v>0</v>
      </c>
      <c r="M399" s="73" cm="1">
        <f t="array" ref="M399">ROUND('Investoinnit ennen 2024'!K399*(Parametrit!$B$11/Parametrit!$B$7),_xlfn.IFS('2024'!U399=100,-2,'2024'!U399=10,-1))</f>
        <v>0</v>
      </c>
      <c r="N399" s="73"/>
      <c r="O399" s="71"/>
      <c r="P399" s="71"/>
      <c r="Q399" s="77">
        <v>40</v>
      </c>
      <c r="R399" s="77">
        <v>50</v>
      </c>
      <c r="S399" s="61" t="str">
        <f t="shared" si="292"/>
        <v>OK</v>
      </c>
      <c r="U399" s="16">
        <v>100</v>
      </c>
    </row>
    <row r="400" spans="1:21" ht="15.75" thickBot="1" x14ac:dyDescent="0.3">
      <c r="A400" s="38" t="s">
        <v>315</v>
      </c>
      <c r="B400" s="70">
        <f t="shared" si="286"/>
        <v>0</v>
      </c>
      <c r="C400" s="75"/>
      <c r="D400" s="71">
        <f t="shared" si="287"/>
        <v>0</v>
      </c>
      <c r="E400" s="71">
        <f>Parametrit!$B$4-2027</f>
        <v>-3</v>
      </c>
      <c r="F400" s="75"/>
      <c r="G400" s="75"/>
      <c r="H400" s="150" t="str">
        <f>IF('Investoinnit ennen 2024'!G400&gt;0,'Investoinnit ennen 2024'!G400,"")</f>
        <v/>
      </c>
      <c r="I400" s="72">
        <f t="shared" si="288"/>
        <v>0</v>
      </c>
      <c r="J400" s="71">
        <f t="shared" si="289"/>
        <v>0</v>
      </c>
      <c r="K400" s="71">
        <f t="shared" si="290"/>
        <v>0</v>
      </c>
      <c r="L400" s="49">
        <f t="shared" si="291"/>
        <v>0</v>
      </c>
      <c r="M400" s="73" cm="1">
        <f t="array" ref="M400">ROUND('Investoinnit ennen 2024'!K400*(Parametrit!$B$11/Parametrit!$B$7),_xlfn.IFS('2024'!U400=100,-2,'2024'!U400=10,-1))</f>
        <v>0</v>
      </c>
      <c r="N400" s="73"/>
      <c r="O400" s="71"/>
      <c r="P400" s="71"/>
      <c r="Q400" s="77">
        <v>40</v>
      </c>
      <c r="R400" s="77">
        <v>50</v>
      </c>
      <c r="S400" s="61" t="str">
        <f t="shared" si="292"/>
        <v>OK</v>
      </c>
      <c r="U400" s="16">
        <v>100</v>
      </c>
    </row>
    <row r="401" spans="1:21" ht="15.75" thickBot="1" x14ac:dyDescent="0.3">
      <c r="A401" s="38" t="s">
        <v>316</v>
      </c>
      <c r="B401" s="70">
        <f t="shared" si="286"/>
        <v>0</v>
      </c>
      <c r="C401" s="75"/>
      <c r="D401" s="71">
        <f t="shared" si="287"/>
        <v>0</v>
      </c>
      <c r="E401" s="71">
        <f>Parametrit!$B$4-2027</f>
        <v>-3</v>
      </c>
      <c r="F401" s="75"/>
      <c r="G401" s="75"/>
      <c r="H401" s="150" t="str">
        <f>IF('Investoinnit ennen 2024'!G401&gt;0,'Investoinnit ennen 2024'!G401,"")</f>
        <v/>
      </c>
      <c r="I401" s="72">
        <f t="shared" si="288"/>
        <v>0</v>
      </c>
      <c r="J401" s="71">
        <f t="shared" si="289"/>
        <v>0</v>
      </c>
      <c r="K401" s="71">
        <f t="shared" si="290"/>
        <v>0</v>
      </c>
      <c r="L401" s="49">
        <f t="shared" si="291"/>
        <v>0</v>
      </c>
      <c r="M401" s="73" cm="1">
        <f t="array" ref="M401">ROUND('Investoinnit ennen 2024'!K401*(Parametrit!$B$11/Parametrit!$B$7),_xlfn.IFS('2024'!U401=100,-2,'2024'!U401=10,-1))</f>
        <v>0</v>
      </c>
      <c r="N401" s="73"/>
      <c r="O401" s="71"/>
      <c r="P401" s="71"/>
      <c r="Q401" s="77">
        <v>40</v>
      </c>
      <c r="R401" s="77">
        <v>50</v>
      </c>
      <c r="S401" s="61" t="str">
        <f t="shared" si="292"/>
        <v>OK</v>
      </c>
      <c r="U401" s="16">
        <v>100</v>
      </c>
    </row>
    <row r="402" spans="1:21" ht="15.75" thickBot="1" x14ac:dyDescent="0.3">
      <c r="A402" s="39" t="s">
        <v>317</v>
      </c>
      <c r="B402" s="68"/>
      <c r="C402" s="114"/>
      <c r="D402" s="69"/>
      <c r="E402" s="69"/>
      <c r="F402" s="114"/>
      <c r="G402" s="114"/>
      <c r="H402" s="151"/>
      <c r="M402" s="85"/>
      <c r="N402" s="85"/>
      <c r="O402" s="66"/>
      <c r="P402" s="66"/>
      <c r="Q402" s="84"/>
      <c r="R402" s="84"/>
      <c r="S402" s="16"/>
    </row>
    <row r="403" spans="1:21" ht="15.75" thickBot="1" x14ac:dyDescent="0.3">
      <c r="A403" s="38" t="s">
        <v>318</v>
      </c>
      <c r="B403" s="70">
        <f t="shared" ref="B403:B404" si="293">F403-G403</f>
        <v>0</v>
      </c>
      <c r="C403" s="75"/>
      <c r="D403" s="71">
        <f t="shared" ref="D403:D404" si="294">B403*C403/100</f>
        <v>0</v>
      </c>
      <c r="E403" s="71">
        <f>Parametrit!$B$4-2027</f>
        <v>-3</v>
      </c>
      <c r="F403" s="75"/>
      <c r="G403" s="75"/>
      <c r="H403" s="150" t="str">
        <f>IF('Investoinnit ennen 2024'!G403&gt;0,'Investoinnit ennen 2024'!G403,"")</f>
        <v/>
      </c>
      <c r="I403" s="72">
        <f>IF(N403="",(D403*(M403+O403))/1000,(D403*(N403+P403))/1000)</f>
        <v>0</v>
      </c>
      <c r="J403" s="71">
        <f t="shared" ref="J403:J404" si="295">IF(D403=0,0,I403*(1-E403/H403))</f>
        <v>0</v>
      </c>
      <c r="K403" s="71">
        <f t="shared" ref="K403:K404" si="296">IF(I403=0,0,I403/H403)</f>
        <v>0</v>
      </c>
      <c r="L403" s="49">
        <f>IF(N403="",(F403*(C403/100)*(M403+O403))/1000,(F403*(C403/100)*(N403+P403)/1000))</f>
        <v>0</v>
      </c>
      <c r="M403" s="73" cm="1">
        <f t="array" ref="M403">ROUND('Investoinnit ennen 2024'!K403*(Parametrit!$B$11/Parametrit!$B$7),_xlfn.IFS('2024'!U403=100,-2,'2024'!U403=10,-1))</f>
        <v>0</v>
      </c>
      <c r="N403" s="73"/>
      <c r="O403" s="71"/>
      <c r="P403" s="71"/>
      <c r="Q403" s="77">
        <v>40</v>
      </c>
      <c r="R403" s="77">
        <v>50</v>
      </c>
      <c r="S403" s="61" t="str">
        <f>IF(AND(B403&gt;0,C403=""),"Ilmoita tuella rahoitettu osuus",IF(C403&gt;100,"Tuella rahoitettu osuus ei voi olla yli 100",IF(AND(B403&gt;0,H403=""),"Pitoaika puuttuu",IF(E403&gt;H403,"Keski-ikä ei voi olla suurempi kuin pitoaika",IF(AND(B403&gt;0,E403=""),"Keski-ikä puuttuu",IF(AND(B403&gt;0,OR(H403&lt;Q403,H403&gt;R403)),"Syötetty pitoaika ei ole pitoaikavälin sisällä","OK"))))))</f>
        <v>OK</v>
      </c>
      <c r="U403" s="16">
        <v>100</v>
      </c>
    </row>
    <row r="404" spans="1:21" ht="15.75" thickBot="1" x14ac:dyDescent="0.3">
      <c r="A404" s="38" t="s">
        <v>319</v>
      </c>
      <c r="B404" s="70">
        <f t="shared" si="293"/>
        <v>0</v>
      </c>
      <c r="C404" s="75"/>
      <c r="D404" s="71">
        <f t="shared" si="294"/>
        <v>0</v>
      </c>
      <c r="E404" s="71">
        <f>Parametrit!$B$4-2027</f>
        <v>-3</v>
      </c>
      <c r="F404" s="75"/>
      <c r="G404" s="75"/>
      <c r="H404" s="150" t="str">
        <f>IF('Investoinnit ennen 2024'!G404&gt;0,'Investoinnit ennen 2024'!G404,"")</f>
        <v/>
      </c>
      <c r="I404" s="72">
        <f>IF(N404="",(D404*(M404+O404))/1000,(D404*(N404+P404))/1000)</f>
        <v>0</v>
      </c>
      <c r="J404" s="71">
        <f t="shared" si="295"/>
        <v>0</v>
      </c>
      <c r="K404" s="71">
        <f t="shared" si="296"/>
        <v>0</v>
      </c>
      <c r="L404" s="49">
        <f>IF(N404="",(F404*(C404/100)*(M404+O404))/1000,(F404*(C404/100)*(N404+P404)/1000))</f>
        <v>0</v>
      </c>
      <c r="M404" s="73" cm="1">
        <f t="array" ref="M404">ROUND('Investoinnit ennen 2024'!K404*(Parametrit!$B$11/Parametrit!$B$7),_xlfn.IFS('2024'!U404=100,-2,'2024'!U404=10,-1))</f>
        <v>0</v>
      </c>
      <c r="N404" s="73"/>
      <c r="O404" s="71"/>
      <c r="P404" s="71"/>
      <c r="Q404" s="77">
        <v>20</v>
      </c>
      <c r="R404" s="77">
        <v>30</v>
      </c>
      <c r="S404" s="61" t="str">
        <f>IF(AND(B404&gt;0,C404=""),"Ilmoita tuella rahoitettu osuus",IF(C404&gt;100,"Tuella rahoitettu osuus ei voi olla yli 100",IF(AND(B404&gt;0,H404=""),"Pitoaika puuttuu",IF(E404&gt;H404,"Keski-ikä ei voi olla suurempi kuin pitoaika",IF(AND(B404&gt;0,E404=""),"Keski-ikä puuttuu",IF(AND(B404&gt;0,OR(H404&lt;Q404,H404&gt;R404)),"Syötetty pitoaika ei ole pitoaikavälin sisällä","OK"))))))</f>
        <v>OK</v>
      </c>
      <c r="U404" s="16">
        <v>100</v>
      </c>
    </row>
    <row r="405" spans="1:21" ht="15.75" thickBot="1" x14ac:dyDescent="0.3">
      <c r="A405" s="14" t="s">
        <v>320</v>
      </c>
      <c r="B405" s="68"/>
      <c r="C405" s="114"/>
      <c r="D405" s="69"/>
      <c r="E405" s="69"/>
      <c r="F405" s="114"/>
      <c r="G405" s="114"/>
      <c r="H405" s="151"/>
      <c r="M405" s="80"/>
      <c r="N405" s="80"/>
      <c r="O405" s="66"/>
      <c r="P405" s="66"/>
      <c r="Q405" s="80"/>
      <c r="R405" s="80"/>
      <c r="S405" s="16"/>
    </row>
    <row r="406" spans="1:21" ht="15.75" thickBot="1" x14ac:dyDescent="0.3">
      <c r="A406" s="38" t="s">
        <v>321</v>
      </c>
      <c r="B406" s="70">
        <f t="shared" ref="B406:B408" si="297">F406-G406</f>
        <v>0</v>
      </c>
      <c r="C406" s="75"/>
      <c r="D406" s="71">
        <f t="shared" ref="D406:D408" si="298">B406*C406/100</f>
        <v>0</v>
      </c>
      <c r="E406" s="71">
        <f>Parametrit!$B$4-2027</f>
        <v>-3</v>
      </c>
      <c r="F406" s="75"/>
      <c r="G406" s="75"/>
      <c r="H406" s="150" t="str">
        <f>IF('Investoinnit ennen 2024'!G406&gt;0,'Investoinnit ennen 2024'!G406,"")</f>
        <v/>
      </c>
      <c r="I406" s="72">
        <f>IF(N406="",(D406*(M406+O406))/1000,(D406*(N406+P406))/1000)</f>
        <v>0</v>
      </c>
      <c r="J406" s="71">
        <f t="shared" ref="J406:J408" si="299">IF(D406=0,0,I406*(1-E406/H406))</f>
        <v>0</v>
      </c>
      <c r="K406" s="71">
        <f t="shared" ref="K406:K408" si="300">IF(I406=0,0,I406/H406)</f>
        <v>0</v>
      </c>
      <c r="L406" s="49">
        <f>IF(N406="",(F406*(C406/100)*(M406+O406))/1000,(F406*(C406/100)*(N406+P406)/1000))</f>
        <v>0</v>
      </c>
      <c r="M406" s="73" cm="1">
        <f t="array" ref="M406">ROUND('Investoinnit ennen 2024'!K406*(Parametrit!$B$11/Parametrit!$B$7),_xlfn.IFS('2024'!U406=100,-2,'2024'!U406=10,-1))</f>
        <v>0</v>
      </c>
      <c r="N406" s="73"/>
      <c r="O406" s="71"/>
      <c r="P406" s="71"/>
      <c r="Q406" s="77">
        <v>20</v>
      </c>
      <c r="R406" s="77">
        <v>30</v>
      </c>
      <c r="S406" s="61" t="str">
        <f>IF(AND(B406&gt;0,C406=""),"Ilmoita tuella rahoitettu osuus",IF(C406&gt;100,"Tuella rahoitettu osuus ei voi olla yli 100",IF(AND(B406&gt;0,H406=""),"Pitoaika puuttuu",IF(E406&gt;H406,"Keski-ikä ei voi olla suurempi kuin pitoaika",IF(AND(B406&gt;0,E406=""),"Keski-ikä puuttuu",IF(AND(B406&gt;0,OR(H406&lt;Q406,H406&gt;R406)),"Syötetty pitoaika ei ole pitoaikavälin sisällä","OK"))))))</f>
        <v>OK</v>
      </c>
      <c r="U406" s="16">
        <v>100</v>
      </c>
    </row>
    <row r="407" spans="1:21" ht="15.75" thickBot="1" x14ac:dyDescent="0.3">
      <c r="A407" s="38" t="s">
        <v>322</v>
      </c>
      <c r="B407" s="70">
        <f t="shared" si="297"/>
        <v>0</v>
      </c>
      <c r="C407" s="75"/>
      <c r="D407" s="71">
        <f t="shared" si="298"/>
        <v>0</v>
      </c>
      <c r="E407" s="71">
        <f>Parametrit!$B$4-2027</f>
        <v>-3</v>
      </c>
      <c r="F407" s="75"/>
      <c r="G407" s="75"/>
      <c r="H407" s="150" t="str">
        <f>IF('Investoinnit ennen 2024'!G407&gt;0,'Investoinnit ennen 2024'!G407,"")</f>
        <v/>
      </c>
      <c r="I407" s="72">
        <f>IF(N407="",(D407*(M407+O407))/1000,(D407*(N407+P407))/1000)</f>
        <v>0</v>
      </c>
      <c r="J407" s="71">
        <f t="shared" si="299"/>
        <v>0</v>
      </c>
      <c r="K407" s="71">
        <f t="shared" si="300"/>
        <v>0</v>
      </c>
      <c r="L407" s="49">
        <f>IF(N407="",(F407*(C407/100)*(M407+O407))/1000,(F407*(C407/100)*(N407+P407)/1000))</f>
        <v>0</v>
      </c>
      <c r="M407" s="73" cm="1">
        <f t="array" ref="M407">ROUND('Investoinnit ennen 2024'!K407*(Parametrit!$B$11/Parametrit!$B$7),_xlfn.IFS('2024'!U407=100,-2,'2024'!U407=10,-1))</f>
        <v>0</v>
      </c>
      <c r="N407" s="73"/>
      <c r="O407" s="71"/>
      <c r="P407" s="71"/>
      <c r="Q407" s="77">
        <v>20</v>
      </c>
      <c r="R407" s="77">
        <v>30</v>
      </c>
      <c r="S407" s="61" t="str">
        <f>IF(AND(B407&gt;0,C407=""),"Ilmoita tuella rahoitettu osuus",IF(C407&gt;100,"Tuella rahoitettu osuus ei voi olla yli 100",IF(AND(B407&gt;0,H407=""),"Pitoaika puuttuu",IF(E407&gt;H407,"Keski-ikä ei voi olla suurempi kuin pitoaika",IF(AND(B407&gt;0,E407=""),"Keski-ikä puuttuu",IF(AND(B407&gt;0,OR(H407&lt;Q407,H407&gt;R407)),"Syötetty pitoaika ei ole pitoaikavälin sisällä","OK"))))))</f>
        <v>OK</v>
      </c>
      <c r="U407" s="16">
        <v>100</v>
      </c>
    </row>
    <row r="408" spans="1:21" ht="15.75" thickBot="1" x14ac:dyDescent="0.3">
      <c r="A408" s="38" t="s">
        <v>323</v>
      </c>
      <c r="B408" s="70">
        <f t="shared" si="297"/>
        <v>0</v>
      </c>
      <c r="C408" s="75"/>
      <c r="D408" s="71">
        <f t="shared" si="298"/>
        <v>0</v>
      </c>
      <c r="E408" s="71">
        <f>Parametrit!$B$4-2027</f>
        <v>-3</v>
      </c>
      <c r="F408" s="75"/>
      <c r="G408" s="75"/>
      <c r="H408" s="150" t="str">
        <f>IF('Investoinnit ennen 2024'!G408&gt;0,'Investoinnit ennen 2024'!G408,"")</f>
        <v/>
      </c>
      <c r="I408" s="72">
        <f>IF(N408="",(D408*(M408+O408))/1000,(D408*(N408+P408))/1000)</f>
        <v>0</v>
      </c>
      <c r="J408" s="71">
        <f t="shared" si="299"/>
        <v>0</v>
      </c>
      <c r="K408" s="71">
        <f t="shared" si="300"/>
        <v>0</v>
      </c>
      <c r="L408" s="49">
        <f>IF(N408="",(F408*(C408/100)*(M408+O408))/1000,(F408*(C408/100)*(N408+P408)/1000))</f>
        <v>0</v>
      </c>
      <c r="M408" s="73" cm="1">
        <f t="array" ref="M408">ROUND('Investoinnit ennen 2024'!K408*(Parametrit!$B$11/Parametrit!$B$7),_xlfn.IFS('2024'!U408=100,-2,'2024'!U408=10,-1))</f>
        <v>0</v>
      </c>
      <c r="N408" s="73"/>
      <c r="O408" s="71"/>
      <c r="P408" s="71"/>
      <c r="Q408" s="77">
        <v>20</v>
      </c>
      <c r="R408" s="77">
        <v>30</v>
      </c>
      <c r="S408" s="61" t="str">
        <f>IF(AND(B408&gt;0,C408=""),"Ilmoita tuella rahoitettu osuus",IF(C408&gt;100,"Tuella rahoitettu osuus ei voi olla yli 100",IF(AND(B408&gt;0,H408=""),"Pitoaika puuttuu",IF(E408&gt;H408,"Keski-ikä ei voi olla suurempi kuin pitoaika",IF(AND(B408&gt;0,E408=""),"Keski-ikä puuttuu",IF(AND(B408&gt;0,OR(H408&lt;Q408,H408&gt;R408)),"Syötetty pitoaika ei ole pitoaikavälin sisällä","OK"))))))</f>
        <v>OK</v>
      </c>
      <c r="U408" s="16">
        <v>100</v>
      </c>
    </row>
    <row r="409" spans="1:21" ht="15.75" thickBot="1" x14ac:dyDescent="0.3">
      <c r="A409" s="14" t="s">
        <v>331</v>
      </c>
      <c r="B409" s="68"/>
      <c r="C409" s="114"/>
      <c r="D409" s="69"/>
      <c r="E409" s="69"/>
      <c r="F409" s="114"/>
      <c r="G409" s="114"/>
      <c r="H409" s="151"/>
      <c r="M409" s="80"/>
      <c r="N409" s="80"/>
      <c r="O409" s="66"/>
      <c r="P409" s="66"/>
      <c r="Q409" s="80"/>
      <c r="R409" s="80"/>
      <c r="S409" s="16"/>
    </row>
    <row r="410" spans="1:21" ht="15.75" thickBot="1" x14ac:dyDescent="0.3">
      <c r="A410" s="38" t="s">
        <v>332</v>
      </c>
      <c r="B410" s="70">
        <f t="shared" ref="B410:B412" si="301">F410-G410</f>
        <v>0</v>
      </c>
      <c r="C410" s="75"/>
      <c r="D410" s="71">
        <f t="shared" ref="D410:D412" si="302">B410*C410/100</f>
        <v>0</v>
      </c>
      <c r="E410" s="71">
        <f>Parametrit!$B$4-2027</f>
        <v>-3</v>
      </c>
      <c r="F410" s="75"/>
      <c r="G410" s="75"/>
      <c r="H410" s="150" t="str">
        <f>IF('Investoinnit ennen 2024'!G410&gt;0,'Investoinnit ennen 2024'!G410,"")</f>
        <v/>
      </c>
      <c r="I410" s="72">
        <f>IF(N410="",(D410*(M410+O410))/1000,(D410*(N410+P410))/1000)</f>
        <v>0</v>
      </c>
      <c r="J410" s="71">
        <f t="shared" ref="J410:J412" si="303">IF(D410=0,0,I410*(1-E410/H410))</f>
        <v>0</v>
      </c>
      <c r="K410" s="71">
        <f t="shared" ref="K410:K412" si="304">IF(I410=0,0,I410/H410)</f>
        <v>0</v>
      </c>
      <c r="L410" s="49">
        <f>IF(N410="",(F410*(C410/100)*(M410+O410))/1000,(F410*(C410/100)*(N410+P410)/1000))</f>
        <v>0</v>
      </c>
      <c r="M410" s="73" cm="1">
        <f t="array" ref="M410">ROUND('Investoinnit ennen 2024'!K410*(Parametrit!$B$11/Parametrit!$B$7),_xlfn.IFS('2024'!U410=100,-2,'2024'!U410=10,-1))</f>
        <v>0</v>
      </c>
      <c r="N410" s="73"/>
      <c r="O410" s="71"/>
      <c r="P410" s="71"/>
      <c r="Q410" s="77">
        <v>20</v>
      </c>
      <c r="R410" s="77">
        <v>30</v>
      </c>
      <c r="S410" s="61" t="str">
        <f>IF(AND(B410&gt;0,C410=""),"Ilmoita tuella rahoitettu osuus",IF(C410&gt;100,"Tuella rahoitettu osuus ei voi olla yli 100",IF(AND(B410&gt;0,H410=""),"Pitoaika puuttuu",IF(E410&gt;H410,"Keski-ikä ei voi olla suurempi kuin pitoaika",IF(AND(B410&gt;0,E410=""),"Keski-ikä puuttuu",IF(AND(B410&gt;0,OR(H410&lt;Q410,H410&gt;R410)),"Syötetty pitoaika ei ole pitoaikavälin sisällä","OK"))))))</f>
        <v>OK</v>
      </c>
      <c r="U410" s="16">
        <v>100</v>
      </c>
    </row>
    <row r="411" spans="1:21" ht="15.75" thickBot="1" x14ac:dyDescent="0.3">
      <c r="A411" s="38" t="s">
        <v>333</v>
      </c>
      <c r="B411" s="70">
        <f t="shared" si="301"/>
        <v>0</v>
      </c>
      <c r="C411" s="75"/>
      <c r="D411" s="71">
        <f t="shared" si="302"/>
        <v>0</v>
      </c>
      <c r="E411" s="71">
        <f>Parametrit!$B$4-2027</f>
        <v>-3</v>
      </c>
      <c r="F411" s="75"/>
      <c r="G411" s="75"/>
      <c r="H411" s="150" t="str">
        <f>IF('Investoinnit ennen 2024'!G411&gt;0,'Investoinnit ennen 2024'!G411,"")</f>
        <v/>
      </c>
      <c r="I411" s="72">
        <f>IF(N411="",(D411*(M411+O411))/1000,(D411*(N411+P411))/1000)</f>
        <v>0</v>
      </c>
      <c r="J411" s="71">
        <f t="shared" si="303"/>
        <v>0</v>
      </c>
      <c r="K411" s="71">
        <f t="shared" si="304"/>
        <v>0</v>
      </c>
      <c r="L411" s="49">
        <f>IF(N411="",(F411*(C411/100)*(M411+O411))/1000,(F411*(C411/100)*(N411+P411)/1000))</f>
        <v>0</v>
      </c>
      <c r="M411" s="73" cm="1">
        <f t="array" ref="M411">ROUND('Investoinnit ennen 2024'!K411*(Parametrit!$B$11/Parametrit!$B$7),_xlfn.IFS('2024'!U411=100,-2,'2024'!U411=10,-1))</f>
        <v>0</v>
      </c>
      <c r="N411" s="73"/>
      <c r="O411" s="71"/>
      <c r="P411" s="71"/>
      <c r="Q411" s="77">
        <v>20</v>
      </c>
      <c r="R411" s="77">
        <v>30</v>
      </c>
      <c r="S411" s="61" t="str">
        <f>IF(AND(B411&gt;0,C411=""),"Ilmoita tuella rahoitettu osuus",IF(C411&gt;100,"Tuella rahoitettu osuus ei voi olla yli 100",IF(AND(B411&gt;0,H411=""),"Pitoaika puuttuu",IF(E411&gt;H411,"Keski-ikä ei voi olla suurempi kuin pitoaika",IF(AND(B411&gt;0,E411=""),"Keski-ikä puuttuu",IF(AND(B411&gt;0,OR(H411&lt;Q411,H411&gt;R411)),"Syötetty pitoaika ei ole pitoaikavälin sisällä","OK"))))))</f>
        <v>OK</v>
      </c>
      <c r="U411" s="16">
        <v>100</v>
      </c>
    </row>
    <row r="412" spans="1:21" ht="15.75" thickBot="1" x14ac:dyDescent="0.3">
      <c r="A412" s="38" t="s">
        <v>334</v>
      </c>
      <c r="B412" s="70">
        <f t="shared" si="301"/>
        <v>0</v>
      </c>
      <c r="C412" s="75"/>
      <c r="D412" s="71">
        <f t="shared" si="302"/>
        <v>0</v>
      </c>
      <c r="E412" s="71">
        <f>Parametrit!$B$4-2027</f>
        <v>-3</v>
      </c>
      <c r="F412" s="75"/>
      <c r="G412" s="75"/>
      <c r="H412" s="150" t="str">
        <f>IF('Investoinnit ennen 2024'!G412&gt;0,'Investoinnit ennen 2024'!G412,"")</f>
        <v/>
      </c>
      <c r="I412" s="72">
        <f>IF(N412="",(D412*(M412+O412))/1000,(D412*(N412+P412))/1000)</f>
        <v>0</v>
      </c>
      <c r="J412" s="71">
        <f t="shared" si="303"/>
        <v>0</v>
      </c>
      <c r="K412" s="71">
        <f t="shared" si="304"/>
        <v>0</v>
      </c>
      <c r="L412" s="49">
        <f>IF(N412="",(F412*(C412/100)*(M412+O412))/1000,(F412*(C412/100)*(N412+P412)/1000))</f>
        <v>0</v>
      </c>
      <c r="M412" s="73" cm="1">
        <f t="array" ref="M412">ROUND('Investoinnit ennen 2024'!K412*(Parametrit!$B$11/Parametrit!$B$7),_xlfn.IFS('2024'!U412=100,-2,'2024'!U412=10,-1))</f>
        <v>0</v>
      </c>
      <c r="N412" s="73"/>
      <c r="O412" s="71"/>
      <c r="P412" s="71"/>
      <c r="Q412" s="77">
        <v>20</v>
      </c>
      <c r="R412" s="77">
        <v>30</v>
      </c>
      <c r="S412" s="61" t="str">
        <f>IF(AND(B412&gt;0,C412=""),"Ilmoita tuella rahoitettu osuus",IF(C412&gt;100,"Tuella rahoitettu osuus ei voi olla yli 100",IF(AND(B412&gt;0,H412=""),"Pitoaika puuttuu",IF(E412&gt;H412,"Keski-ikä ei voi olla suurempi kuin pitoaika",IF(AND(B412&gt;0,E412=""),"Keski-ikä puuttuu",IF(AND(B412&gt;0,OR(H412&lt;Q412,H412&gt;R412)),"Syötetty pitoaika ei ole pitoaikavälin sisällä","OK"))))))</f>
        <v>OK</v>
      </c>
      <c r="U412" s="16">
        <v>100</v>
      </c>
    </row>
    <row r="413" spans="1:21" ht="15.75" thickBot="1" x14ac:dyDescent="0.3">
      <c r="A413" s="12" t="s">
        <v>335</v>
      </c>
      <c r="B413" s="68"/>
      <c r="C413" s="114"/>
      <c r="D413" s="69"/>
      <c r="E413" s="69"/>
      <c r="F413" s="114"/>
      <c r="G413" s="114"/>
      <c r="H413" s="151"/>
      <c r="M413" s="25"/>
      <c r="N413" s="25"/>
      <c r="O413" s="66"/>
      <c r="P413" s="66"/>
      <c r="Q413" s="25"/>
      <c r="R413" s="25"/>
      <c r="S413" s="16"/>
    </row>
    <row r="414" spans="1:21" ht="15.75" thickBot="1" x14ac:dyDescent="0.3">
      <c r="A414" s="14" t="s">
        <v>336</v>
      </c>
      <c r="B414" s="68"/>
      <c r="C414" s="114"/>
      <c r="D414" s="69"/>
      <c r="E414" s="69"/>
      <c r="F414" s="114"/>
      <c r="G414" s="114"/>
      <c r="H414" s="151"/>
      <c r="M414" s="80"/>
      <c r="N414" s="80"/>
      <c r="O414" s="66"/>
      <c r="P414" s="66"/>
      <c r="Q414" s="80"/>
      <c r="R414" s="80"/>
      <c r="S414" s="16"/>
    </row>
    <row r="415" spans="1:21" ht="15.75" thickBot="1" x14ac:dyDescent="0.3">
      <c r="A415" s="40" t="s">
        <v>310</v>
      </c>
      <c r="B415" s="70">
        <f t="shared" ref="B415:B421" si="305">F415-G415</f>
        <v>0</v>
      </c>
      <c r="C415" s="75"/>
      <c r="D415" s="71">
        <f t="shared" ref="D415:D421" si="306">B415*C415/100</f>
        <v>0</v>
      </c>
      <c r="E415" s="71">
        <f>Parametrit!$B$4-2027</f>
        <v>-3</v>
      </c>
      <c r="F415" s="75"/>
      <c r="G415" s="75"/>
      <c r="H415" s="150" t="str">
        <f>IF('Investoinnit ennen 2024'!G415&gt;0,'Investoinnit ennen 2024'!G415,"")</f>
        <v/>
      </c>
      <c r="I415" s="72">
        <f t="shared" ref="I415:I421" si="307">IF(N415="",(D415*(M415+O415))/1000,(D415*(N415+P415))/1000)</f>
        <v>0</v>
      </c>
      <c r="J415" s="71">
        <f t="shared" ref="J415:J421" si="308">IF(D415=0,0,I415*(1-E415/H415))</f>
        <v>0</v>
      </c>
      <c r="K415" s="71">
        <f t="shared" ref="K415:K421" si="309">IF(I415=0,0,I415/H415)</f>
        <v>0</v>
      </c>
      <c r="L415" s="49">
        <f t="shared" ref="L415:L421" si="310">IF(N415="",(F415*(C415/100)*(M415+O415))/1000,(F415*(C415/100)*(N415+P415)/1000))</f>
        <v>0</v>
      </c>
      <c r="M415" s="73" cm="1">
        <f t="array" ref="M415">ROUND('Investoinnit ennen 2024'!K415*(Parametrit!$B$11/Parametrit!$B$7),_xlfn.IFS('2024'!U415=100,-2,'2024'!U415=10,-1))</f>
        <v>0</v>
      </c>
      <c r="N415" s="73"/>
      <c r="O415" s="71"/>
      <c r="P415" s="71"/>
      <c r="Q415" s="77">
        <v>40</v>
      </c>
      <c r="R415" s="77">
        <v>50</v>
      </c>
      <c r="S415" s="61" t="str">
        <f t="shared" ref="S415:S421" si="311">IF(AND(B415&gt;0,C415=""),"Ilmoita tuella rahoitettu osuus",IF(C415&gt;100,"Tuella rahoitettu osuus ei voi olla yli 100",IF(AND(B415&gt;0,H415=""),"Pitoaika puuttuu",IF(E415&gt;H415,"Keski-ikä ei voi olla suurempi kuin pitoaika",IF(AND(B415&gt;0,E415=""),"Keski-ikä puuttuu",IF(AND(B415&gt;0,OR(H415&lt;Q415,H415&gt;R415)),"Syötetty pitoaika ei ole pitoaikavälin sisällä","OK"))))))</f>
        <v>OK</v>
      </c>
      <c r="U415" s="16">
        <v>100</v>
      </c>
    </row>
    <row r="416" spans="1:21" ht="15.75" thickBot="1" x14ac:dyDescent="0.3">
      <c r="A416" s="41" t="s">
        <v>311</v>
      </c>
      <c r="B416" s="70">
        <f t="shared" si="305"/>
        <v>0</v>
      </c>
      <c r="C416" s="75"/>
      <c r="D416" s="71">
        <f t="shared" si="306"/>
        <v>0</v>
      </c>
      <c r="E416" s="71">
        <f>Parametrit!$B$4-2027</f>
        <v>-3</v>
      </c>
      <c r="F416" s="75"/>
      <c r="G416" s="75"/>
      <c r="H416" s="150" t="str">
        <f>IF('Investoinnit ennen 2024'!G416&gt;0,'Investoinnit ennen 2024'!G416,"")</f>
        <v/>
      </c>
      <c r="I416" s="72">
        <f t="shared" si="307"/>
        <v>0</v>
      </c>
      <c r="J416" s="71">
        <f t="shared" si="308"/>
        <v>0</v>
      </c>
      <c r="K416" s="71">
        <f t="shared" si="309"/>
        <v>0</v>
      </c>
      <c r="L416" s="49">
        <f t="shared" si="310"/>
        <v>0</v>
      </c>
      <c r="M416" s="73" cm="1">
        <f t="array" ref="M416">ROUND('Investoinnit ennen 2024'!K416*(Parametrit!$B$11/Parametrit!$B$7),_xlfn.IFS('2024'!U416=100,-2,'2024'!U416=10,-1))</f>
        <v>0</v>
      </c>
      <c r="N416" s="73"/>
      <c r="O416" s="71"/>
      <c r="P416" s="71"/>
      <c r="Q416" s="77">
        <v>40</v>
      </c>
      <c r="R416" s="77">
        <v>50</v>
      </c>
      <c r="S416" s="61" t="str">
        <f t="shared" si="311"/>
        <v>OK</v>
      </c>
      <c r="U416" s="16">
        <v>100</v>
      </c>
    </row>
    <row r="417" spans="1:21" ht="15.75" thickBot="1" x14ac:dyDescent="0.3">
      <c r="A417" s="41" t="s">
        <v>312</v>
      </c>
      <c r="B417" s="70">
        <f t="shared" si="305"/>
        <v>0</v>
      </c>
      <c r="C417" s="75"/>
      <c r="D417" s="71">
        <f t="shared" si="306"/>
        <v>0</v>
      </c>
      <c r="E417" s="71">
        <f>Parametrit!$B$4-2027</f>
        <v>-3</v>
      </c>
      <c r="F417" s="75"/>
      <c r="G417" s="75"/>
      <c r="H417" s="150" t="str">
        <f>IF('Investoinnit ennen 2024'!G417&gt;0,'Investoinnit ennen 2024'!G417,"")</f>
        <v/>
      </c>
      <c r="I417" s="72">
        <f t="shared" si="307"/>
        <v>0</v>
      </c>
      <c r="J417" s="71">
        <f t="shared" si="308"/>
        <v>0</v>
      </c>
      <c r="K417" s="71">
        <f t="shared" si="309"/>
        <v>0</v>
      </c>
      <c r="L417" s="49">
        <f t="shared" si="310"/>
        <v>0</v>
      </c>
      <c r="M417" s="73" cm="1">
        <f t="array" ref="M417">ROUND('Investoinnit ennen 2024'!K417*(Parametrit!$B$11/Parametrit!$B$7),_xlfn.IFS('2024'!U417=100,-2,'2024'!U417=10,-1))</f>
        <v>0</v>
      </c>
      <c r="N417" s="73"/>
      <c r="O417" s="71"/>
      <c r="P417" s="71"/>
      <c r="Q417" s="77">
        <v>40</v>
      </c>
      <c r="R417" s="77">
        <v>50</v>
      </c>
      <c r="S417" s="61" t="str">
        <f t="shared" si="311"/>
        <v>OK</v>
      </c>
      <c r="U417" s="16">
        <v>100</v>
      </c>
    </row>
    <row r="418" spans="1:21" ht="15.75" thickBot="1" x14ac:dyDescent="0.3">
      <c r="A418" s="41" t="s">
        <v>313</v>
      </c>
      <c r="B418" s="70">
        <f t="shared" si="305"/>
        <v>0</v>
      </c>
      <c r="C418" s="75"/>
      <c r="D418" s="71">
        <f t="shared" si="306"/>
        <v>0</v>
      </c>
      <c r="E418" s="71">
        <f>Parametrit!$B$4-2027</f>
        <v>-3</v>
      </c>
      <c r="F418" s="75"/>
      <c r="G418" s="75"/>
      <c r="H418" s="150" t="str">
        <f>IF('Investoinnit ennen 2024'!G418&gt;0,'Investoinnit ennen 2024'!G418,"")</f>
        <v/>
      </c>
      <c r="I418" s="72">
        <f t="shared" si="307"/>
        <v>0</v>
      </c>
      <c r="J418" s="71">
        <f t="shared" si="308"/>
        <v>0</v>
      </c>
      <c r="K418" s="71">
        <f t="shared" si="309"/>
        <v>0</v>
      </c>
      <c r="L418" s="49">
        <f t="shared" si="310"/>
        <v>0</v>
      </c>
      <c r="M418" s="73" cm="1">
        <f t="array" ref="M418">ROUND('Investoinnit ennen 2024'!K418*(Parametrit!$B$11/Parametrit!$B$7),_xlfn.IFS('2024'!U418=100,-2,'2024'!U418=10,-1))</f>
        <v>0</v>
      </c>
      <c r="N418" s="73"/>
      <c r="O418" s="71"/>
      <c r="P418" s="71"/>
      <c r="Q418" s="77">
        <v>40</v>
      </c>
      <c r="R418" s="77">
        <v>50</v>
      </c>
      <c r="S418" s="61" t="str">
        <f t="shared" si="311"/>
        <v>OK</v>
      </c>
      <c r="U418" s="16">
        <v>100</v>
      </c>
    </row>
    <row r="419" spans="1:21" ht="15.75" thickBot="1" x14ac:dyDescent="0.3">
      <c r="A419" s="42" t="s">
        <v>314</v>
      </c>
      <c r="B419" s="70">
        <f t="shared" si="305"/>
        <v>0</v>
      </c>
      <c r="C419" s="75"/>
      <c r="D419" s="71">
        <f t="shared" si="306"/>
        <v>0</v>
      </c>
      <c r="E419" s="71">
        <f>Parametrit!$B$4-2027</f>
        <v>-3</v>
      </c>
      <c r="F419" s="75"/>
      <c r="G419" s="75"/>
      <c r="H419" s="150" t="str">
        <f>IF('Investoinnit ennen 2024'!G419&gt;0,'Investoinnit ennen 2024'!G419,"")</f>
        <v/>
      </c>
      <c r="I419" s="72">
        <f t="shared" si="307"/>
        <v>0</v>
      </c>
      <c r="J419" s="71">
        <f t="shared" si="308"/>
        <v>0</v>
      </c>
      <c r="K419" s="71">
        <f t="shared" si="309"/>
        <v>0</v>
      </c>
      <c r="L419" s="49">
        <f t="shared" si="310"/>
        <v>0</v>
      </c>
      <c r="M419" s="73" cm="1">
        <f t="array" ref="M419">ROUND('Investoinnit ennen 2024'!K419*(Parametrit!$B$11/Parametrit!$B$7),_xlfn.IFS('2024'!U419=100,-2,'2024'!U419=10,-1))</f>
        <v>0</v>
      </c>
      <c r="N419" s="73"/>
      <c r="O419" s="71"/>
      <c r="P419" s="71"/>
      <c r="Q419" s="77">
        <v>40</v>
      </c>
      <c r="R419" s="77">
        <v>50</v>
      </c>
      <c r="S419" s="61" t="str">
        <f t="shared" si="311"/>
        <v>OK</v>
      </c>
      <c r="U419" s="16">
        <v>100</v>
      </c>
    </row>
    <row r="420" spans="1:21" ht="15.75" thickBot="1" x14ac:dyDescent="0.3">
      <c r="A420" s="38" t="s">
        <v>315</v>
      </c>
      <c r="B420" s="70">
        <f t="shared" si="305"/>
        <v>0</v>
      </c>
      <c r="C420" s="75"/>
      <c r="D420" s="71">
        <f t="shared" si="306"/>
        <v>0</v>
      </c>
      <c r="E420" s="71">
        <f>Parametrit!$B$4-2027</f>
        <v>-3</v>
      </c>
      <c r="F420" s="75"/>
      <c r="G420" s="75"/>
      <c r="H420" s="150" t="str">
        <f>IF('Investoinnit ennen 2024'!G420&gt;0,'Investoinnit ennen 2024'!G420,"")</f>
        <v/>
      </c>
      <c r="I420" s="72">
        <f t="shared" si="307"/>
        <v>0</v>
      </c>
      <c r="J420" s="71">
        <f t="shared" si="308"/>
        <v>0</v>
      </c>
      <c r="K420" s="71">
        <f t="shared" si="309"/>
        <v>0</v>
      </c>
      <c r="L420" s="49">
        <f t="shared" si="310"/>
        <v>0</v>
      </c>
      <c r="M420" s="73" cm="1">
        <f t="array" ref="M420">ROUND('Investoinnit ennen 2024'!K420*(Parametrit!$B$11/Parametrit!$B$7),_xlfn.IFS('2024'!U420=100,-2,'2024'!U420=10,-1))</f>
        <v>0</v>
      </c>
      <c r="N420" s="73"/>
      <c r="O420" s="71"/>
      <c r="P420" s="71"/>
      <c r="Q420" s="77">
        <v>40</v>
      </c>
      <c r="R420" s="77">
        <v>50</v>
      </c>
      <c r="S420" s="61" t="str">
        <f t="shared" si="311"/>
        <v>OK</v>
      </c>
      <c r="U420" s="16">
        <v>100</v>
      </c>
    </row>
    <row r="421" spans="1:21" ht="15.75" thickBot="1" x14ac:dyDescent="0.3">
      <c r="A421" s="38" t="s">
        <v>316</v>
      </c>
      <c r="B421" s="70">
        <f t="shared" si="305"/>
        <v>0</v>
      </c>
      <c r="C421" s="75"/>
      <c r="D421" s="71">
        <f t="shared" si="306"/>
        <v>0</v>
      </c>
      <c r="E421" s="71">
        <f>Parametrit!$B$4-2027</f>
        <v>-3</v>
      </c>
      <c r="F421" s="75"/>
      <c r="G421" s="75"/>
      <c r="H421" s="150" t="str">
        <f>IF('Investoinnit ennen 2024'!G421&gt;0,'Investoinnit ennen 2024'!G421,"")</f>
        <v/>
      </c>
      <c r="I421" s="72">
        <f t="shared" si="307"/>
        <v>0</v>
      </c>
      <c r="J421" s="71">
        <f t="shared" si="308"/>
        <v>0</v>
      </c>
      <c r="K421" s="71">
        <f t="shared" si="309"/>
        <v>0</v>
      </c>
      <c r="L421" s="49">
        <f t="shared" si="310"/>
        <v>0</v>
      </c>
      <c r="M421" s="73" cm="1">
        <f t="array" ref="M421">ROUND('Investoinnit ennen 2024'!K421*(Parametrit!$B$11/Parametrit!$B$7),_xlfn.IFS('2024'!U421=100,-2,'2024'!U421=10,-1))</f>
        <v>0</v>
      </c>
      <c r="N421" s="73"/>
      <c r="O421" s="71"/>
      <c r="P421" s="71"/>
      <c r="Q421" s="77">
        <v>40</v>
      </c>
      <c r="R421" s="77">
        <v>50</v>
      </c>
      <c r="S421" s="61" t="str">
        <f t="shared" si="311"/>
        <v>OK</v>
      </c>
      <c r="U421" s="16">
        <v>100</v>
      </c>
    </row>
    <row r="422" spans="1:21" ht="15.75" thickBot="1" x14ac:dyDescent="0.3">
      <c r="A422" s="14" t="s">
        <v>320</v>
      </c>
      <c r="B422" s="68"/>
      <c r="C422" s="114"/>
      <c r="D422" s="69"/>
      <c r="E422" s="69"/>
      <c r="F422" s="114"/>
      <c r="G422" s="114"/>
      <c r="H422" s="151"/>
      <c r="M422" s="80"/>
      <c r="N422" s="80"/>
      <c r="O422" s="66"/>
      <c r="P422" s="66"/>
      <c r="Q422" s="80"/>
      <c r="R422" s="80"/>
      <c r="S422" s="16"/>
    </row>
    <row r="423" spans="1:21" ht="15.75" thickBot="1" x14ac:dyDescent="0.3">
      <c r="A423" s="38" t="s">
        <v>321</v>
      </c>
      <c r="B423" s="70">
        <f t="shared" ref="B423:B425" si="312">F423-G423</f>
        <v>0</v>
      </c>
      <c r="C423" s="75"/>
      <c r="D423" s="71">
        <f t="shared" ref="D423:D425" si="313">B423*C423/100</f>
        <v>0</v>
      </c>
      <c r="E423" s="71">
        <f>Parametrit!$B$4-2027</f>
        <v>-3</v>
      </c>
      <c r="F423" s="75"/>
      <c r="G423" s="75"/>
      <c r="H423" s="150" t="str">
        <f>IF('Investoinnit ennen 2024'!G423&gt;0,'Investoinnit ennen 2024'!G423,"")</f>
        <v/>
      </c>
      <c r="I423" s="72">
        <f>IF(N423="",(D423*(M423+O423))/1000,(D423*(N423+P423))/1000)</f>
        <v>0</v>
      </c>
      <c r="J423" s="71">
        <f t="shared" ref="J423:J425" si="314">IF(D423=0,0,I423*(1-E423/H423))</f>
        <v>0</v>
      </c>
      <c r="K423" s="71">
        <f t="shared" ref="K423:K425" si="315">IF(I423=0,0,I423/H423)</f>
        <v>0</v>
      </c>
      <c r="L423" s="49">
        <f>IF(N423="",(F423*(C423/100)*(M423+O423))/1000,(F423*(C423/100)*(N423+P423)/1000))</f>
        <v>0</v>
      </c>
      <c r="M423" s="73" cm="1">
        <f t="array" ref="M423">ROUND('Investoinnit ennen 2024'!K423*(Parametrit!$B$11/Parametrit!$B$7),_xlfn.IFS('2024'!U423=100,-2,'2024'!U423=10,-1))</f>
        <v>0</v>
      </c>
      <c r="N423" s="73"/>
      <c r="O423" s="71"/>
      <c r="P423" s="71"/>
      <c r="Q423" s="77">
        <v>20</v>
      </c>
      <c r="R423" s="77">
        <v>30</v>
      </c>
      <c r="S423" s="61" t="str">
        <f>IF(AND(B423&gt;0,C423=""),"Ilmoita tuella rahoitettu osuus",IF(C423&gt;100,"Tuella rahoitettu osuus ei voi olla yli 100",IF(AND(B423&gt;0,H423=""),"Pitoaika puuttuu",IF(E423&gt;H423,"Keski-ikä ei voi olla suurempi kuin pitoaika",IF(AND(B423&gt;0,E423=""),"Keski-ikä puuttuu",IF(AND(B423&gt;0,OR(H423&lt;Q423,H423&gt;R423)),"Syötetty pitoaika ei ole pitoaikavälin sisällä","OK"))))))</f>
        <v>OK</v>
      </c>
      <c r="U423" s="16">
        <v>100</v>
      </c>
    </row>
    <row r="424" spans="1:21" ht="15.75" thickBot="1" x14ac:dyDescent="0.3">
      <c r="A424" s="38" t="s">
        <v>322</v>
      </c>
      <c r="B424" s="70">
        <f t="shared" si="312"/>
        <v>0</v>
      </c>
      <c r="C424" s="75"/>
      <c r="D424" s="71">
        <f t="shared" si="313"/>
        <v>0</v>
      </c>
      <c r="E424" s="71">
        <f>Parametrit!$B$4-2027</f>
        <v>-3</v>
      </c>
      <c r="F424" s="75"/>
      <c r="G424" s="75"/>
      <c r="H424" s="150" t="str">
        <f>IF('Investoinnit ennen 2024'!G424&gt;0,'Investoinnit ennen 2024'!G424,"")</f>
        <v/>
      </c>
      <c r="I424" s="72">
        <f>IF(N424="",(D424*(M424+O424))/1000,(D424*(N424+P424))/1000)</f>
        <v>0</v>
      </c>
      <c r="J424" s="71">
        <f t="shared" si="314"/>
        <v>0</v>
      </c>
      <c r="K424" s="71">
        <f t="shared" si="315"/>
        <v>0</v>
      </c>
      <c r="L424" s="49">
        <f>IF(N424="",(F424*(C424/100)*(M424+O424))/1000,(F424*(C424/100)*(N424+P424)/1000))</f>
        <v>0</v>
      </c>
      <c r="M424" s="73" cm="1">
        <f t="array" ref="M424">ROUND('Investoinnit ennen 2024'!K424*(Parametrit!$B$11/Parametrit!$B$7),_xlfn.IFS('2024'!U424=100,-2,'2024'!U424=10,-1))</f>
        <v>0</v>
      </c>
      <c r="N424" s="73"/>
      <c r="O424" s="71"/>
      <c r="P424" s="71"/>
      <c r="Q424" s="77">
        <v>20</v>
      </c>
      <c r="R424" s="77">
        <v>30</v>
      </c>
      <c r="S424" s="61" t="str">
        <f>IF(AND(B424&gt;0,C424=""),"Ilmoita tuella rahoitettu osuus",IF(C424&gt;100,"Tuella rahoitettu osuus ei voi olla yli 100",IF(AND(B424&gt;0,H424=""),"Pitoaika puuttuu",IF(E424&gt;H424,"Keski-ikä ei voi olla suurempi kuin pitoaika",IF(AND(B424&gt;0,E424=""),"Keski-ikä puuttuu",IF(AND(B424&gt;0,OR(H424&lt;Q424,H424&gt;R424)),"Syötetty pitoaika ei ole pitoaikavälin sisällä","OK"))))))</f>
        <v>OK</v>
      </c>
      <c r="U424" s="16">
        <v>100</v>
      </c>
    </row>
    <row r="425" spans="1:21" ht="15.75" thickBot="1" x14ac:dyDescent="0.3">
      <c r="A425" s="38" t="s">
        <v>323</v>
      </c>
      <c r="B425" s="70">
        <f t="shared" si="312"/>
        <v>0</v>
      </c>
      <c r="C425" s="75"/>
      <c r="D425" s="71">
        <f t="shared" si="313"/>
        <v>0</v>
      </c>
      <c r="E425" s="71">
        <f>Parametrit!$B$4-2027</f>
        <v>-3</v>
      </c>
      <c r="F425" s="75"/>
      <c r="G425" s="75"/>
      <c r="H425" s="150" t="str">
        <f>IF('Investoinnit ennen 2024'!G425&gt;0,'Investoinnit ennen 2024'!G425,"")</f>
        <v/>
      </c>
      <c r="I425" s="72">
        <f>IF(N425="",(D425*(M425+O425))/1000,(D425*(N425+P425))/1000)</f>
        <v>0</v>
      </c>
      <c r="J425" s="71">
        <f t="shared" si="314"/>
        <v>0</v>
      </c>
      <c r="K425" s="71">
        <f t="shared" si="315"/>
        <v>0</v>
      </c>
      <c r="L425" s="49">
        <f>IF(N425="",(F425*(C425/100)*(M425+O425))/1000,(F425*(C425/100)*(N425+P425)/1000))</f>
        <v>0</v>
      </c>
      <c r="M425" s="73" cm="1">
        <f t="array" ref="M425">ROUND('Investoinnit ennen 2024'!K425*(Parametrit!$B$11/Parametrit!$B$7),_xlfn.IFS('2024'!U425=100,-2,'2024'!U425=10,-1))</f>
        <v>0</v>
      </c>
      <c r="N425" s="73"/>
      <c r="O425" s="71"/>
      <c r="P425" s="71"/>
      <c r="Q425" s="77">
        <v>20</v>
      </c>
      <c r="R425" s="77">
        <v>30</v>
      </c>
      <c r="S425" s="61" t="str">
        <f>IF(AND(B425&gt;0,C425=""),"Ilmoita tuella rahoitettu osuus",IF(C425&gt;100,"Tuella rahoitettu osuus ei voi olla yli 100",IF(AND(B425&gt;0,H425=""),"Pitoaika puuttuu",IF(E425&gt;H425,"Keski-ikä ei voi olla suurempi kuin pitoaika",IF(AND(B425&gt;0,E425=""),"Keski-ikä puuttuu",IF(AND(B425&gt;0,OR(H425&lt;Q425,H425&gt;R425)),"Syötetty pitoaika ei ole pitoaikavälin sisällä","OK"))))))</f>
        <v>OK</v>
      </c>
      <c r="U425" s="16">
        <v>100</v>
      </c>
    </row>
    <row r="426" spans="1:21" ht="15.75" thickBot="1" x14ac:dyDescent="0.3">
      <c r="A426" s="12" t="s">
        <v>337</v>
      </c>
      <c r="B426" s="68"/>
      <c r="C426" s="114"/>
      <c r="D426" s="69"/>
      <c r="E426" s="69"/>
      <c r="F426" s="114"/>
      <c r="G426" s="114"/>
      <c r="H426" s="151"/>
      <c r="M426" s="25"/>
      <c r="N426" s="25"/>
      <c r="O426" s="66"/>
      <c r="P426" s="66"/>
      <c r="Q426" s="25"/>
      <c r="R426" s="25"/>
      <c r="S426" s="16"/>
    </row>
    <row r="427" spans="1:21" ht="15.75" thickBot="1" x14ac:dyDescent="0.3">
      <c r="A427" s="14" t="s">
        <v>338</v>
      </c>
      <c r="B427" s="68"/>
      <c r="C427" s="114"/>
      <c r="D427" s="69"/>
      <c r="E427" s="69"/>
      <c r="F427" s="114"/>
      <c r="G427" s="114"/>
      <c r="H427" s="151"/>
      <c r="M427" s="80"/>
      <c r="N427" s="80"/>
      <c r="O427" s="66"/>
      <c r="P427" s="66"/>
      <c r="Q427" s="80"/>
      <c r="R427" s="80"/>
      <c r="S427" s="16"/>
    </row>
    <row r="428" spans="1:21" ht="15.75" thickBot="1" x14ac:dyDescent="0.3">
      <c r="A428" s="40" t="s">
        <v>326</v>
      </c>
      <c r="B428" s="70">
        <f t="shared" ref="B428:B435" si="316">F428-G428</f>
        <v>0</v>
      </c>
      <c r="C428" s="75"/>
      <c r="D428" s="71">
        <f t="shared" ref="D428:D435" si="317">B428*C428/100</f>
        <v>0</v>
      </c>
      <c r="E428" s="71">
        <f>Parametrit!$B$4-2027</f>
        <v>-3</v>
      </c>
      <c r="F428" s="75"/>
      <c r="G428" s="75"/>
      <c r="H428" s="150" t="str">
        <f>IF('Investoinnit ennen 2024'!G428&gt;0,'Investoinnit ennen 2024'!G428,"")</f>
        <v/>
      </c>
      <c r="I428" s="72">
        <f t="shared" ref="I428:I435" si="318">IF(N428="",(D428*(M428+O428))/1000,(D428*(N428+P428))/1000)</f>
        <v>0</v>
      </c>
      <c r="J428" s="71">
        <f t="shared" ref="J428:J435" si="319">IF(D428=0,0,I428*(1-E428/H428))</f>
        <v>0</v>
      </c>
      <c r="K428" s="71">
        <f t="shared" ref="K428:K435" si="320">IF(I428=0,0,I428/H428)</f>
        <v>0</v>
      </c>
      <c r="L428" s="49">
        <f t="shared" ref="L428:L435" si="321">IF(N428="",(F428*(C428/100)*(M428+O428))/1000,(F428*(C428/100)*(N428+P428)/1000))</f>
        <v>0</v>
      </c>
      <c r="M428" s="73" cm="1">
        <f t="array" ref="M428">ROUND('Investoinnit ennen 2024'!K428*(Parametrit!$B$11/Parametrit!$B$7),_xlfn.IFS('2024'!U428=100,-2,'2024'!U428=10,-1))</f>
        <v>0</v>
      </c>
      <c r="N428" s="73"/>
      <c r="O428" s="71"/>
      <c r="P428" s="71"/>
      <c r="Q428" s="77">
        <v>40</v>
      </c>
      <c r="R428" s="77">
        <v>50</v>
      </c>
      <c r="S428" s="61" t="str">
        <f t="shared" ref="S428:S435" si="322">IF(AND(B428&gt;0,C428=""),"Ilmoita tuella rahoitettu osuus",IF(C428&gt;100,"Tuella rahoitettu osuus ei voi olla yli 100",IF(AND(B428&gt;0,H428=""),"Pitoaika puuttuu",IF(E428&gt;H428,"Keski-ikä ei voi olla suurempi kuin pitoaika",IF(AND(B428&gt;0,E428=""),"Keski-ikä puuttuu",IF(AND(B428&gt;0,OR(H428&lt;Q428,H428&gt;R428)),"Syötetty pitoaika ei ole pitoaikavälin sisällä","OK"))))))</f>
        <v>OK</v>
      </c>
      <c r="U428" s="16">
        <v>100</v>
      </c>
    </row>
    <row r="429" spans="1:21" ht="15.75" thickBot="1" x14ac:dyDescent="0.3">
      <c r="A429" s="41" t="s">
        <v>339</v>
      </c>
      <c r="B429" s="70">
        <f t="shared" si="316"/>
        <v>0</v>
      </c>
      <c r="C429" s="75"/>
      <c r="D429" s="71">
        <f t="shared" si="317"/>
        <v>0</v>
      </c>
      <c r="E429" s="71">
        <f>Parametrit!$B$4-2027</f>
        <v>-3</v>
      </c>
      <c r="F429" s="75"/>
      <c r="G429" s="75"/>
      <c r="H429" s="150" t="str">
        <f>IF('Investoinnit ennen 2024'!G429&gt;0,'Investoinnit ennen 2024'!G429,"")</f>
        <v/>
      </c>
      <c r="I429" s="72">
        <f t="shared" si="318"/>
        <v>0</v>
      </c>
      <c r="J429" s="71">
        <f t="shared" si="319"/>
        <v>0</v>
      </c>
      <c r="K429" s="71">
        <f t="shared" si="320"/>
        <v>0</v>
      </c>
      <c r="L429" s="49">
        <f t="shared" si="321"/>
        <v>0</v>
      </c>
      <c r="M429" s="73" cm="1">
        <f t="array" ref="M429">ROUND('Investoinnit ennen 2024'!K429*(Parametrit!$B$11/Parametrit!$B$7),_xlfn.IFS('2024'!U429=100,-2,'2024'!U429=10,-1))</f>
        <v>0</v>
      </c>
      <c r="N429" s="73"/>
      <c r="O429" s="71"/>
      <c r="P429" s="71"/>
      <c r="Q429" s="77">
        <v>40</v>
      </c>
      <c r="R429" s="77">
        <v>50</v>
      </c>
      <c r="S429" s="61" t="str">
        <f t="shared" si="322"/>
        <v>OK</v>
      </c>
      <c r="U429" s="16">
        <v>100</v>
      </c>
    </row>
    <row r="430" spans="1:21" ht="15.75" thickBot="1" x14ac:dyDescent="0.3">
      <c r="A430" s="41" t="s">
        <v>328</v>
      </c>
      <c r="B430" s="70">
        <f t="shared" si="316"/>
        <v>0</v>
      </c>
      <c r="C430" s="75"/>
      <c r="D430" s="71">
        <f t="shared" si="317"/>
        <v>0</v>
      </c>
      <c r="E430" s="71">
        <f>Parametrit!$B$4-2027</f>
        <v>-3</v>
      </c>
      <c r="F430" s="75"/>
      <c r="G430" s="75"/>
      <c r="H430" s="150" t="str">
        <f>IF('Investoinnit ennen 2024'!G430&gt;0,'Investoinnit ennen 2024'!G430,"")</f>
        <v/>
      </c>
      <c r="I430" s="72">
        <f t="shared" si="318"/>
        <v>0</v>
      </c>
      <c r="J430" s="71">
        <f t="shared" si="319"/>
        <v>0</v>
      </c>
      <c r="K430" s="71">
        <f t="shared" si="320"/>
        <v>0</v>
      </c>
      <c r="L430" s="49">
        <f t="shared" si="321"/>
        <v>0</v>
      </c>
      <c r="M430" s="73" cm="1">
        <f t="array" ref="M430">ROUND('Investoinnit ennen 2024'!K430*(Parametrit!$B$11/Parametrit!$B$7),_xlfn.IFS('2024'!U430=100,-2,'2024'!U430=10,-1))</f>
        <v>0</v>
      </c>
      <c r="N430" s="73"/>
      <c r="O430" s="71"/>
      <c r="P430" s="71"/>
      <c r="Q430" s="77">
        <v>40</v>
      </c>
      <c r="R430" s="77">
        <v>50</v>
      </c>
      <c r="S430" s="61" t="str">
        <f t="shared" si="322"/>
        <v>OK</v>
      </c>
      <c r="U430" s="16">
        <v>100</v>
      </c>
    </row>
    <row r="431" spans="1:21" ht="15.75" thickBot="1" x14ac:dyDescent="0.3">
      <c r="A431" s="41" t="s">
        <v>340</v>
      </c>
      <c r="B431" s="70">
        <f t="shared" si="316"/>
        <v>0</v>
      </c>
      <c r="C431" s="75"/>
      <c r="D431" s="71">
        <f t="shared" si="317"/>
        <v>0</v>
      </c>
      <c r="E431" s="71">
        <f>Parametrit!$B$4-2027</f>
        <v>-3</v>
      </c>
      <c r="F431" s="75"/>
      <c r="G431" s="75"/>
      <c r="H431" s="150" t="str">
        <f>IF('Investoinnit ennen 2024'!G431&gt;0,'Investoinnit ennen 2024'!G431,"")</f>
        <v/>
      </c>
      <c r="I431" s="72">
        <f t="shared" si="318"/>
        <v>0</v>
      </c>
      <c r="J431" s="71">
        <f t="shared" si="319"/>
        <v>0</v>
      </c>
      <c r="K431" s="71">
        <f t="shared" si="320"/>
        <v>0</v>
      </c>
      <c r="L431" s="49">
        <f t="shared" si="321"/>
        <v>0</v>
      </c>
      <c r="M431" s="73" cm="1">
        <f t="array" ref="M431">ROUND('Investoinnit ennen 2024'!K431*(Parametrit!$B$11/Parametrit!$B$7),_xlfn.IFS('2024'!U431=100,-2,'2024'!U431=10,-1))</f>
        <v>0</v>
      </c>
      <c r="N431" s="73"/>
      <c r="O431" s="71"/>
      <c r="P431" s="71"/>
      <c r="Q431" s="77">
        <v>40</v>
      </c>
      <c r="R431" s="77">
        <v>50</v>
      </c>
      <c r="S431" s="61" t="str">
        <f t="shared" si="322"/>
        <v>OK</v>
      </c>
      <c r="U431" s="16">
        <v>100</v>
      </c>
    </row>
    <row r="432" spans="1:21" ht="15.75" thickBot="1" x14ac:dyDescent="0.3">
      <c r="A432" s="42" t="s">
        <v>330</v>
      </c>
      <c r="B432" s="70">
        <f t="shared" si="316"/>
        <v>0</v>
      </c>
      <c r="C432" s="75"/>
      <c r="D432" s="71">
        <f t="shared" si="317"/>
        <v>0</v>
      </c>
      <c r="E432" s="71">
        <f>Parametrit!$B$4-2027</f>
        <v>-3</v>
      </c>
      <c r="F432" s="75"/>
      <c r="G432" s="75"/>
      <c r="H432" s="150" t="str">
        <f>IF('Investoinnit ennen 2024'!G432&gt;0,'Investoinnit ennen 2024'!G432,"")</f>
        <v/>
      </c>
      <c r="I432" s="72">
        <f t="shared" si="318"/>
        <v>0</v>
      </c>
      <c r="J432" s="71">
        <f t="shared" si="319"/>
        <v>0</v>
      </c>
      <c r="K432" s="71">
        <f t="shared" si="320"/>
        <v>0</v>
      </c>
      <c r="L432" s="49">
        <f t="shared" si="321"/>
        <v>0</v>
      </c>
      <c r="M432" s="73" cm="1">
        <f t="array" ref="M432">ROUND('Investoinnit ennen 2024'!K432*(Parametrit!$B$11/Parametrit!$B$7),_xlfn.IFS('2024'!U432=100,-2,'2024'!U432=10,-1))</f>
        <v>0</v>
      </c>
      <c r="N432" s="73"/>
      <c r="O432" s="71"/>
      <c r="P432" s="71"/>
      <c r="Q432" s="77">
        <v>40</v>
      </c>
      <c r="R432" s="77">
        <v>50</v>
      </c>
      <c r="S432" s="61" t="str">
        <f t="shared" si="322"/>
        <v>OK</v>
      </c>
      <c r="U432" s="16">
        <v>100</v>
      </c>
    </row>
    <row r="433" spans="1:21" ht="15.75" thickBot="1" x14ac:dyDescent="0.3">
      <c r="A433" s="38" t="s">
        <v>341</v>
      </c>
      <c r="B433" s="70">
        <f t="shared" si="316"/>
        <v>0</v>
      </c>
      <c r="C433" s="75"/>
      <c r="D433" s="71">
        <f t="shared" si="317"/>
        <v>0</v>
      </c>
      <c r="E433" s="71">
        <f>Parametrit!$B$4-2027</f>
        <v>-3</v>
      </c>
      <c r="F433" s="75"/>
      <c r="G433" s="75"/>
      <c r="H433" s="150" t="str">
        <f>IF('Investoinnit ennen 2024'!G433&gt;0,'Investoinnit ennen 2024'!G433,"")</f>
        <v/>
      </c>
      <c r="I433" s="72">
        <f t="shared" si="318"/>
        <v>0</v>
      </c>
      <c r="J433" s="71">
        <f t="shared" si="319"/>
        <v>0</v>
      </c>
      <c r="K433" s="71">
        <f t="shared" si="320"/>
        <v>0</v>
      </c>
      <c r="L433" s="49">
        <f t="shared" si="321"/>
        <v>0</v>
      </c>
      <c r="M433" s="73" cm="1">
        <f t="array" ref="M433">ROUND('Investoinnit ennen 2024'!K433*(Parametrit!$B$11/Parametrit!$B$7),_xlfn.IFS('2024'!U433=100,-2,'2024'!U433=10,-1))</f>
        <v>0</v>
      </c>
      <c r="N433" s="73"/>
      <c r="O433" s="71"/>
      <c r="P433" s="71"/>
      <c r="Q433" s="77">
        <v>40</v>
      </c>
      <c r="R433" s="77">
        <v>50</v>
      </c>
      <c r="S433" s="61" t="str">
        <f t="shared" si="322"/>
        <v>OK</v>
      </c>
      <c r="U433" s="16">
        <v>100</v>
      </c>
    </row>
    <row r="434" spans="1:21" ht="15.75" thickBot="1" x14ac:dyDescent="0.3">
      <c r="A434" s="38" t="s">
        <v>342</v>
      </c>
      <c r="B434" s="70">
        <f t="shared" si="316"/>
        <v>0</v>
      </c>
      <c r="C434" s="75"/>
      <c r="D434" s="71">
        <f t="shared" si="317"/>
        <v>0</v>
      </c>
      <c r="E434" s="71">
        <f>Parametrit!$B$4-2027</f>
        <v>-3</v>
      </c>
      <c r="F434" s="75"/>
      <c r="G434" s="75"/>
      <c r="H434" s="150" t="str">
        <f>IF('Investoinnit ennen 2024'!G434&gt;0,'Investoinnit ennen 2024'!G434,"")</f>
        <v/>
      </c>
      <c r="I434" s="72">
        <f t="shared" si="318"/>
        <v>0</v>
      </c>
      <c r="J434" s="71">
        <f t="shared" si="319"/>
        <v>0</v>
      </c>
      <c r="K434" s="71">
        <f t="shared" si="320"/>
        <v>0</v>
      </c>
      <c r="L434" s="49">
        <f t="shared" si="321"/>
        <v>0</v>
      </c>
      <c r="M434" s="73" cm="1">
        <f t="array" ref="M434">ROUND('Investoinnit ennen 2024'!K434*(Parametrit!$B$11/Parametrit!$B$7),_xlfn.IFS('2024'!U434=100,-2,'2024'!U434=10,-1))</f>
        <v>0</v>
      </c>
      <c r="N434" s="73"/>
      <c r="O434" s="71"/>
      <c r="P434" s="71"/>
      <c r="Q434" s="77">
        <v>40</v>
      </c>
      <c r="R434" s="77">
        <v>50</v>
      </c>
      <c r="S434" s="61" t="str">
        <f t="shared" si="322"/>
        <v>OK</v>
      </c>
      <c r="U434" s="16">
        <v>100</v>
      </c>
    </row>
    <row r="435" spans="1:21" ht="15.75" thickBot="1" x14ac:dyDescent="0.3">
      <c r="A435" s="38" t="s">
        <v>316</v>
      </c>
      <c r="B435" s="70">
        <f t="shared" si="316"/>
        <v>0</v>
      </c>
      <c r="C435" s="75"/>
      <c r="D435" s="71">
        <f t="shared" si="317"/>
        <v>0</v>
      </c>
      <c r="E435" s="71">
        <f>Parametrit!$B$4-2027</f>
        <v>-3</v>
      </c>
      <c r="F435" s="75"/>
      <c r="G435" s="75"/>
      <c r="H435" s="150" t="str">
        <f>IF('Investoinnit ennen 2024'!G435&gt;0,'Investoinnit ennen 2024'!G435,"")</f>
        <v/>
      </c>
      <c r="I435" s="72">
        <f t="shared" si="318"/>
        <v>0</v>
      </c>
      <c r="J435" s="71">
        <f t="shared" si="319"/>
        <v>0</v>
      </c>
      <c r="K435" s="71">
        <f t="shared" si="320"/>
        <v>0</v>
      </c>
      <c r="L435" s="49">
        <f t="shared" si="321"/>
        <v>0</v>
      </c>
      <c r="M435" s="73" cm="1">
        <f t="array" ref="M435">ROUND('Investoinnit ennen 2024'!K435*(Parametrit!$B$11/Parametrit!$B$7),_xlfn.IFS('2024'!U435=100,-2,'2024'!U435=10,-1))</f>
        <v>0</v>
      </c>
      <c r="N435" s="73"/>
      <c r="O435" s="71"/>
      <c r="P435" s="71"/>
      <c r="Q435" s="77">
        <v>40</v>
      </c>
      <c r="R435" s="77">
        <v>50</v>
      </c>
      <c r="S435" s="61" t="str">
        <f t="shared" si="322"/>
        <v>OK</v>
      </c>
      <c r="U435" s="16">
        <v>100</v>
      </c>
    </row>
    <row r="436" spans="1:21" ht="15.75" thickBot="1" x14ac:dyDescent="0.3">
      <c r="A436" s="39" t="s">
        <v>317</v>
      </c>
      <c r="B436" s="68"/>
      <c r="C436" s="114"/>
      <c r="D436" s="69"/>
      <c r="E436" s="69"/>
      <c r="F436" s="114"/>
      <c r="G436" s="114"/>
      <c r="H436" s="151"/>
      <c r="M436" s="85"/>
      <c r="N436" s="85"/>
      <c r="O436" s="66"/>
      <c r="P436" s="66"/>
      <c r="Q436" s="84"/>
      <c r="R436" s="84"/>
      <c r="S436" s="16"/>
    </row>
    <row r="437" spans="1:21" ht="15.75" thickBot="1" x14ac:dyDescent="0.3">
      <c r="A437" s="38" t="s">
        <v>318</v>
      </c>
      <c r="B437" s="70">
        <f>F437-G437</f>
        <v>0</v>
      </c>
      <c r="C437" s="75"/>
      <c r="D437" s="71">
        <f>B437*C437/100</f>
        <v>0</v>
      </c>
      <c r="E437" s="71">
        <f>Parametrit!$B$4-2027</f>
        <v>-3</v>
      </c>
      <c r="F437" s="75"/>
      <c r="G437" s="75"/>
      <c r="H437" s="150" t="str">
        <f>IF('Investoinnit ennen 2024'!G437&gt;0,'Investoinnit ennen 2024'!G437,"")</f>
        <v/>
      </c>
      <c r="I437" s="72">
        <f>IF(N437="",(D437*(M437+O437))/1000,(D437*(N437+P437))/1000)</f>
        <v>0</v>
      </c>
      <c r="J437" s="71">
        <f>IF(D437=0,0,I437*(1-E437/H437))</f>
        <v>0</v>
      </c>
      <c r="K437" s="71">
        <f>IF(I437=0,0,I437/H437)</f>
        <v>0</v>
      </c>
      <c r="L437" s="49">
        <f>IF(N437="",(F437*(C437/100)*(M437+O437))/1000,(F437*(C437/100)*(N437+P437)/1000))</f>
        <v>0</v>
      </c>
      <c r="M437" s="73" cm="1">
        <f t="array" ref="M437">ROUND('Investoinnit ennen 2024'!K437*(Parametrit!$B$11/Parametrit!$B$7),_xlfn.IFS('2024'!U437=100,-2,'2024'!U437=10,-1))</f>
        <v>0</v>
      </c>
      <c r="N437" s="73"/>
      <c r="O437" s="71"/>
      <c r="P437" s="71"/>
      <c r="Q437" s="77">
        <v>40</v>
      </c>
      <c r="R437" s="77">
        <v>50</v>
      </c>
      <c r="S437" s="61" t="str">
        <f>IF(AND(B437&gt;0,C437=""),"Ilmoita tuella rahoitettu osuus",IF(C437&gt;100,"Tuella rahoitettu osuus ei voi olla yli 100",IF(AND(B437&gt;0,H437=""),"Pitoaika puuttuu",IF(E437&gt;H437,"Keski-ikä ei voi olla suurempi kuin pitoaika",IF(AND(B437&gt;0,E437=""),"Keski-ikä puuttuu",IF(AND(B437&gt;0,OR(H437&lt;Q437,H437&gt;R437)),"Syötetty pitoaika ei ole pitoaikavälin sisällä","OK"))))))</f>
        <v>OK</v>
      </c>
      <c r="U437" s="16">
        <v>100</v>
      </c>
    </row>
    <row r="438" spans="1:21" ht="15.75" thickBot="1" x14ac:dyDescent="0.3">
      <c r="A438" s="14" t="s">
        <v>320</v>
      </c>
      <c r="B438" s="68"/>
      <c r="C438" s="114"/>
      <c r="D438" s="69"/>
      <c r="E438" s="69"/>
      <c r="F438" s="114"/>
      <c r="G438" s="114"/>
      <c r="H438" s="151"/>
      <c r="M438" s="80"/>
      <c r="N438" s="80"/>
      <c r="O438" s="66"/>
      <c r="P438" s="66"/>
      <c r="Q438" s="80"/>
      <c r="R438" s="80"/>
      <c r="S438" s="16"/>
    </row>
    <row r="439" spans="1:21" ht="15.75" thickBot="1" x14ac:dyDescent="0.3">
      <c r="A439" s="38" t="s">
        <v>321</v>
      </c>
      <c r="B439" s="70">
        <f t="shared" ref="B439:B441" si="323">F439-G439</f>
        <v>0</v>
      </c>
      <c r="C439" s="75"/>
      <c r="D439" s="71">
        <f t="shared" ref="D439:D441" si="324">B439*C439/100</f>
        <v>0</v>
      </c>
      <c r="E439" s="71">
        <f>Parametrit!$B$4-2027</f>
        <v>-3</v>
      </c>
      <c r="F439" s="75"/>
      <c r="G439" s="75"/>
      <c r="H439" s="150" t="str">
        <f>IF('Investoinnit ennen 2024'!G439&gt;0,'Investoinnit ennen 2024'!G439,"")</f>
        <v/>
      </c>
      <c r="I439" s="72">
        <f>IF(N439="",(D439*(M439+O439))/1000,(D439*(N439+P439))/1000)</f>
        <v>0</v>
      </c>
      <c r="J439" s="71">
        <f t="shared" ref="J439:J441" si="325">IF(D439=0,0,I439*(1-E439/H439))</f>
        <v>0</v>
      </c>
      <c r="K439" s="71">
        <f t="shared" ref="K439:K441" si="326">IF(I439=0,0,I439/H439)</f>
        <v>0</v>
      </c>
      <c r="L439" s="49">
        <f>IF(N439="",(F439*(C439/100)*(M439+O439))/1000,(F439*(C439/100)*(N439+P439)/1000))</f>
        <v>0</v>
      </c>
      <c r="M439" s="73" cm="1">
        <f t="array" ref="M439">ROUND('Investoinnit ennen 2024'!K439*(Parametrit!$B$11/Parametrit!$B$7),_xlfn.IFS('2024'!U439=100,-2,'2024'!U439=10,-1))</f>
        <v>0</v>
      </c>
      <c r="N439" s="73"/>
      <c r="O439" s="71"/>
      <c r="P439" s="71"/>
      <c r="Q439" s="77">
        <v>20</v>
      </c>
      <c r="R439" s="77">
        <v>30</v>
      </c>
      <c r="S439" s="61" t="str">
        <f>IF(AND(B439&gt;0,C439=""),"Ilmoita tuella rahoitettu osuus",IF(C439&gt;100,"Tuella rahoitettu osuus ei voi olla yli 100",IF(AND(B439&gt;0,H439=""),"Pitoaika puuttuu",IF(E439&gt;H439,"Keski-ikä ei voi olla suurempi kuin pitoaika",IF(AND(B439&gt;0,E439=""),"Keski-ikä puuttuu",IF(AND(B439&gt;0,OR(H439&lt;Q439,H439&gt;R439)),"Syötetty pitoaika ei ole pitoaikavälin sisällä","OK"))))))</f>
        <v>OK</v>
      </c>
      <c r="U439" s="16">
        <v>100</v>
      </c>
    </row>
    <row r="440" spans="1:21" ht="15.75" thickBot="1" x14ac:dyDescent="0.3">
      <c r="A440" s="38" t="s">
        <v>322</v>
      </c>
      <c r="B440" s="70">
        <f t="shared" si="323"/>
        <v>0</v>
      </c>
      <c r="C440" s="75"/>
      <c r="D440" s="71">
        <f t="shared" si="324"/>
        <v>0</v>
      </c>
      <c r="E440" s="71">
        <f>Parametrit!$B$4-2027</f>
        <v>-3</v>
      </c>
      <c r="F440" s="75"/>
      <c r="G440" s="75"/>
      <c r="H440" s="150" t="str">
        <f>IF('Investoinnit ennen 2024'!G440&gt;0,'Investoinnit ennen 2024'!G440,"")</f>
        <v/>
      </c>
      <c r="I440" s="72">
        <f>IF(N440="",(D440*(M440+O440))/1000,(D440*(N440+P440))/1000)</f>
        <v>0</v>
      </c>
      <c r="J440" s="71">
        <f t="shared" si="325"/>
        <v>0</v>
      </c>
      <c r="K440" s="71">
        <f t="shared" si="326"/>
        <v>0</v>
      </c>
      <c r="L440" s="49">
        <f>IF(N440="",(F440*(C440/100)*(M440+O440))/1000,(F440*(C440/100)*(N440+P440)/1000))</f>
        <v>0</v>
      </c>
      <c r="M440" s="73" cm="1">
        <f t="array" ref="M440">ROUND('Investoinnit ennen 2024'!K440*(Parametrit!$B$11/Parametrit!$B$7),_xlfn.IFS('2024'!U440=100,-2,'2024'!U440=10,-1))</f>
        <v>0</v>
      </c>
      <c r="N440" s="73"/>
      <c r="O440" s="71"/>
      <c r="P440" s="71"/>
      <c r="Q440" s="77">
        <v>20</v>
      </c>
      <c r="R440" s="77">
        <v>30</v>
      </c>
      <c r="S440" s="61" t="str">
        <f>IF(AND(B440&gt;0,C440=""),"Ilmoita tuella rahoitettu osuus",IF(C440&gt;100,"Tuella rahoitettu osuus ei voi olla yli 100",IF(AND(B440&gt;0,H440=""),"Pitoaika puuttuu",IF(E440&gt;H440,"Keski-ikä ei voi olla suurempi kuin pitoaika",IF(AND(B440&gt;0,E440=""),"Keski-ikä puuttuu",IF(AND(B440&gt;0,OR(H440&lt;Q440,H440&gt;R440)),"Syötetty pitoaika ei ole pitoaikavälin sisällä","OK"))))))</f>
        <v>OK</v>
      </c>
      <c r="U440" s="16">
        <v>100</v>
      </c>
    </row>
    <row r="441" spans="1:21" ht="15.75" thickBot="1" x14ac:dyDescent="0.3">
      <c r="A441" s="38" t="s">
        <v>323</v>
      </c>
      <c r="B441" s="70">
        <f t="shared" si="323"/>
        <v>0</v>
      </c>
      <c r="C441" s="75"/>
      <c r="D441" s="71">
        <f t="shared" si="324"/>
        <v>0</v>
      </c>
      <c r="E441" s="71">
        <f>Parametrit!$B$4-2027</f>
        <v>-3</v>
      </c>
      <c r="F441" s="75"/>
      <c r="G441" s="75"/>
      <c r="H441" s="150" t="str">
        <f>IF('Investoinnit ennen 2024'!G441&gt;0,'Investoinnit ennen 2024'!G441,"")</f>
        <v/>
      </c>
      <c r="I441" s="72">
        <f>IF(N441="",(D441*(M441+O441))/1000,(D441*(N441+P441))/1000)</f>
        <v>0</v>
      </c>
      <c r="J441" s="71">
        <f t="shared" si="325"/>
        <v>0</v>
      </c>
      <c r="K441" s="71">
        <f t="shared" si="326"/>
        <v>0</v>
      </c>
      <c r="L441" s="49">
        <f>IF(N441="",(F441*(C441/100)*(M441+O441))/1000,(F441*(C441/100)*(N441+P441)/1000))</f>
        <v>0</v>
      </c>
      <c r="M441" s="73" cm="1">
        <f t="array" ref="M441">ROUND('Investoinnit ennen 2024'!K441*(Parametrit!$B$11/Parametrit!$B$7),_xlfn.IFS('2024'!U441=100,-2,'2024'!U441=10,-1))</f>
        <v>0</v>
      </c>
      <c r="N441" s="73"/>
      <c r="O441" s="71"/>
      <c r="P441" s="71"/>
      <c r="Q441" s="77">
        <v>20</v>
      </c>
      <c r="R441" s="77">
        <v>30</v>
      </c>
      <c r="S441" s="61" t="str">
        <f>IF(AND(B441&gt;0,C441=""),"Ilmoita tuella rahoitettu osuus",IF(C441&gt;100,"Tuella rahoitettu osuus ei voi olla yli 100",IF(AND(B441&gt;0,H441=""),"Pitoaika puuttuu",IF(E441&gt;H441,"Keski-ikä ei voi olla suurempi kuin pitoaika",IF(AND(B441&gt;0,E441=""),"Keski-ikä puuttuu",IF(AND(B441&gt;0,OR(H441&lt;Q441,H441&gt;R441)),"Syötetty pitoaika ei ole pitoaikavälin sisällä","OK"))))))</f>
        <v>OK</v>
      </c>
      <c r="U441" s="16">
        <v>100</v>
      </c>
    </row>
    <row r="442" spans="1:21" ht="15.75" thickBot="1" x14ac:dyDescent="0.3">
      <c r="A442" s="14" t="s">
        <v>343</v>
      </c>
      <c r="B442" s="68"/>
      <c r="C442" s="114"/>
      <c r="D442" s="69"/>
      <c r="E442" s="69"/>
      <c r="F442" s="114"/>
      <c r="G442" s="114"/>
      <c r="H442" s="151"/>
      <c r="M442" s="80"/>
      <c r="N442" s="80"/>
      <c r="O442" s="66"/>
      <c r="P442" s="66"/>
      <c r="Q442" s="80"/>
      <c r="R442" s="80"/>
      <c r="S442" s="16"/>
    </row>
    <row r="443" spans="1:21" ht="15.75" thickBot="1" x14ac:dyDescent="0.3">
      <c r="A443" s="40" t="s">
        <v>326</v>
      </c>
      <c r="B443" s="70">
        <f t="shared" ref="B443:B450" si="327">F443-G443</f>
        <v>0</v>
      </c>
      <c r="C443" s="75"/>
      <c r="D443" s="71">
        <f t="shared" ref="D443:D450" si="328">B443*C443/100</f>
        <v>0</v>
      </c>
      <c r="E443" s="71">
        <f>Parametrit!$B$4-2027</f>
        <v>-3</v>
      </c>
      <c r="F443" s="75"/>
      <c r="G443" s="75"/>
      <c r="H443" s="150" t="str">
        <f>IF('Investoinnit ennen 2024'!G443&gt;0,'Investoinnit ennen 2024'!G443,"")</f>
        <v/>
      </c>
      <c r="I443" s="72">
        <f t="shared" ref="I443:I450" si="329">IF(N443="",(D443*(M443+O443))/1000,(D443*(N443+P443))/1000)</f>
        <v>0</v>
      </c>
      <c r="J443" s="71">
        <f t="shared" ref="J443:J450" si="330">IF(D443=0,0,I443*(1-E443/H443))</f>
        <v>0</v>
      </c>
      <c r="K443" s="71">
        <f t="shared" ref="K443:K450" si="331">IF(I443=0,0,I443/H443)</f>
        <v>0</v>
      </c>
      <c r="L443" s="49">
        <f t="shared" ref="L443:L450" si="332">IF(N443="",(F443*(C443/100)*(M443+O443))/1000,(F443*(C443/100)*(N443+P443)/1000))</f>
        <v>0</v>
      </c>
      <c r="M443" s="73" cm="1">
        <f t="array" ref="M443">ROUND('Investoinnit ennen 2024'!K443*(Parametrit!$B$11/Parametrit!$B$7),_xlfn.IFS('2024'!U443=100,-2,'2024'!U443=10,-1))</f>
        <v>0</v>
      </c>
      <c r="N443" s="73"/>
      <c r="O443" s="71"/>
      <c r="P443" s="71"/>
      <c r="Q443" s="77">
        <v>40</v>
      </c>
      <c r="R443" s="77">
        <v>50</v>
      </c>
      <c r="S443" s="61" t="str">
        <f t="shared" ref="S443:S450" si="333">IF(AND(B443&gt;0,C443=""),"Ilmoita tuella rahoitettu osuus",IF(C443&gt;100,"Tuella rahoitettu osuus ei voi olla yli 100",IF(AND(B443&gt;0,H443=""),"Pitoaika puuttuu",IF(E443&gt;H443,"Keski-ikä ei voi olla suurempi kuin pitoaika",IF(AND(B443&gt;0,E443=""),"Keski-ikä puuttuu",IF(AND(B443&gt;0,OR(H443&lt;Q443,H443&gt;R443)),"Syötetty pitoaika ei ole pitoaikavälin sisällä","OK"))))))</f>
        <v>OK</v>
      </c>
      <c r="U443" s="16">
        <v>100</v>
      </c>
    </row>
    <row r="444" spans="1:21" ht="15.75" thickBot="1" x14ac:dyDescent="0.3">
      <c r="A444" s="41" t="s">
        <v>339</v>
      </c>
      <c r="B444" s="70">
        <f t="shared" si="327"/>
        <v>0</v>
      </c>
      <c r="C444" s="75"/>
      <c r="D444" s="71">
        <f t="shared" si="328"/>
        <v>0</v>
      </c>
      <c r="E444" s="71">
        <f>Parametrit!$B$4-2027</f>
        <v>-3</v>
      </c>
      <c r="F444" s="75"/>
      <c r="G444" s="75"/>
      <c r="H444" s="150" t="str">
        <f>IF('Investoinnit ennen 2024'!G444&gt;0,'Investoinnit ennen 2024'!G444,"")</f>
        <v/>
      </c>
      <c r="I444" s="72">
        <f t="shared" si="329"/>
        <v>0</v>
      </c>
      <c r="J444" s="71">
        <f t="shared" si="330"/>
        <v>0</v>
      </c>
      <c r="K444" s="71">
        <f t="shared" si="331"/>
        <v>0</v>
      </c>
      <c r="L444" s="49">
        <f t="shared" si="332"/>
        <v>0</v>
      </c>
      <c r="M444" s="73" cm="1">
        <f t="array" ref="M444">ROUND('Investoinnit ennen 2024'!K444*(Parametrit!$B$11/Parametrit!$B$7),_xlfn.IFS('2024'!U444=100,-2,'2024'!U444=10,-1))</f>
        <v>0</v>
      </c>
      <c r="N444" s="73"/>
      <c r="O444" s="71"/>
      <c r="P444" s="71"/>
      <c r="Q444" s="77">
        <v>40</v>
      </c>
      <c r="R444" s="77">
        <v>50</v>
      </c>
      <c r="S444" s="61" t="str">
        <f t="shared" si="333"/>
        <v>OK</v>
      </c>
      <c r="U444" s="16">
        <v>100</v>
      </c>
    </row>
    <row r="445" spans="1:21" ht="15.75" thickBot="1" x14ac:dyDescent="0.3">
      <c r="A445" s="41" t="s">
        <v>328</v>
      </c>
      <c r="B445" s="70">
        <f t="shared" si="327"/>
        <v>0</v>
      </c>
      <c r="C445" s="75"/>
      <c r="D445" s="71">
        <f t="shared" si="328"/>
        <v>0</v>
      </c>
      <c r="E445" s="71">
        <f>Parametrit!$B$4-2027</f>
        <v>-3</v>
      </c>
      <c r="F445" s="75"/>
      <c r="G445" s="75"/>
      <c r="H445" s="150" t="str">
        <f>IF('Investoinnit ennen 2024'!G445&gt;0,'Investoinnit ennen 2024'!G445,"")</f>
        <v/>
      </c>
      <c r="I445" s="72">
        <f t="shared" si="329"/>
        <v>0</v>
      </c>
      <c r="J445" s="71">
        <f t="shared" si="330"/>
        <v>0</v>
      </c>
      <c r="K445" s="71">
        <f t="shared" si="331"/>
        <v>0</v>
      </c>
      <c r="L445" s="49">
        <f t="shared" si="332"/>
        <v>0</v>
      </c>
      <c r="M445" s="73" cm="1">
        <f t="array" ref="M445">ROUND('Investoinnit ennen 2024'!K445*(Parametrit!$B$11/Parametrit!$B$7),_xlfn.IFS('2024'!U445=100,-2,'2024'!U445=10,-1))</f>
        <v>0</v>
      </c>
      <c r="N445" s="73"/>
      <c r="O445" s="71"/>
      <c r="P445" s="71"/>
      <c r="Q445" s="77">
        <v>40</v>
      </c>
      <c r="R445" s="77">
        <v>50</v>
      </c>
      <c r="S445" s="61" t="str">
        <f t="shared" si="333"/>
        <v>OK</v>
      </c>
      <c r="U445" s="16">
        <v>100</v>
      </c>
    </row>
    <row r="446" spans="1:21" ht="15.75" thickBot="1" x14ac:dyDescent="0.3">
      <c r="A446" s="41" t="s">
        <v>340</v>
      </c>
      <c r="B446" s="70">
        <f t="shared" si="327"/>
        <v>0</v>
      </c>
      <c r="C446" s="75"/>
      <c r="D446" s="71">
        <f t="shared" si="328"/>
        <v>0</v>
      </c>
      <c r="E446" s="71">
        <f>Parametrit!$B$4-2027</f>
        <v>-3</v>
      </c>
      <c r="F446" s="75"/>
      <c r="G446" s="75"/>
      <c r="H446" s="150" t="str">
        <f>IF('Investoinnit ennen 2024'!G446&gt;0,'Investoinnit ennen 2024'!G446,"")</f>
        <v/>
      </c>
      <c r="I446" s="72">
        <f t="shared" si="329"/>
        <v>0</v>
      </c>
      <c r="J446" s="71">
        <f t="shared" si="330"/>
        <v>0</v>
      </c>
      <c r="K446" s="71">
        <f t="shared" si="331"/>
        <v>0</v>
      </c>
      <c r="L446" s="49">
        <f t="shared" si="332"/>
        <v>0</v>
      </c>
      <c r="M446" s="73" cm="1">
        <f t="array" ref="M446">ROUND('Investoinnit ennen 2024'!K446*(Parametrit!$B$11/Parametrit!$B$7),_xlfn.IFS('2024'!U446=100,-2,'2024'!U446=10,-1))</f>
        <v>0</v>
      </c>
      <c r="N446" s="73"/>
      <c r="O446" s="71"/>
      <c r="P446" s="71"/>
      <c r="Q446" s="77">
        <v>40</v>
      </c>
      <c r="R446" s="77">
        <v>50</v>
      </c>
      <c r="S446" s="61" t="str">
        <f t="shared" si="333"/>
        <v>OK</v>
      </c>
      <c r="U446" s="16">
        <v>100</v>
      </c>
    </row>
    <row r="447" spans="1:21" ht="15.75" thickBot="1" x14ac:dyDescent="0.3">
      <c r="A447" s="42" t="s">
        <v>330</v>
      </c>
      <c r="B447" s="70">
        <f t="shared" si="327"/>
        <v>0</v>
      </c>
      <c r="C447" s="75"/>
      <c r="D447" s="71">
        <f t="shared" si="328"/>
        <v>0</v>
      </c>
      <c r="E447" s="71">
        <f>Parametrit!$B$4-2027</f>
        <v>-3</v>
      </c>
      <c r="F447" s="75"/>
      <c r="G447" s="75"/>
      <c r="H447" s="150" t="str">
        <f>IF('Investoinnit ennen 2024'!G447&gt;0,'Investoinnit ennen 2024'!G447,"")</f>
        <v/>
      </c>
      <c r="I447" s="72">
        <f t="shared" si="329"/>
        <v>0</v>
      </c>
      <c r="J447" s="71">
        <f t="shared" si="330"/>
        <v>0</v>
      </c>
      <c r="K447" s="71">
        <f t="shared" si="331"/>
        <v>0</v>
      </c>
      <c r="L447" s="49">
        <f t="shared" si="332"/>
        <v>0</v>
      </c>
      <c r="M447" s="73" cm="1">
        <f t="array" ref="M447">ROUND('Investoinnit ennen 2024'!K447*(Parametrit!$B$11/Parametrit!$B$7),_xlfn.IFS('2024'!U447=100,-2,'2024'!U447=10,-1))</f>
        <v>0</v>
      </c>
      <c r="N447" s="73"/>
      <c r="O447" s="71"/>
      <c r="P447" s="71"/>
      <c r="Q447" s="77">
        <v>40</v>
      </c>
      <c r="R447" s="77">
        <v>50</v>
      </c>
      <c r="S447" s="61" t="str">
        <f t="shared" si="333"/>
        <v>OK</v>
      </c>
      <c r="U447" s="16">
        <v>100</v>
      </c>
    </row>
    <row r="448" spans="1:21" ht="15.75" thickBot="1" x14ac:dyDescent="0.3">
      <c r="A448" s="38" t="s">
        <v>341</v>
      </c>
      <c r="B448" s="70">
        <f t="shared" si="327"/>
        <v>0</v>
      </c>
      <c r="C448" s="75"/>
      <c r="D448" s="71">
        <f t="shared" si="328"/>
        <v>0</v>
      </c>
      <c r="E448" s="71">
        <f>Parametrit!$B$4-2027</f>
        <v>-3</v>
      </c>
      <c r="F448" s="75"/>
      <c r="G448" s="75"/>
      <c r="H448" s="150" t="str">
        <f>IF('Investoinnit ennen 2024'!G448&gt;0,'Investoinnit ennen 2024'!G448,"")</f>
        <v/>
      </c>
      <c r="I448" s="72">
        <f t="shared" si="329"/>
        <v>0</v>
      </c>
      <c r="J448" s="71">
        <f t="shared" si="330"/>
        <v>0</v>
      </c>
      <c r="K448" s="71">
        <f t="shared" si="331"/>
        <v>0</v>
      </c>
      <c r="L448" s="49">
        <f t="shared" si="332"/>
        <v>0</v>
      </c>
      <c r="M448" s="73" cm="1">
        <f t="array" ref="M448">ROUND('Investoinnit ennen 2024'!K448*(Parametrit!$B$11/Parametrit!$B$7),_xlfn.IFS('2024'!U448=100,-2,'2024'!U448=10,-1))</f>
        <v>0</v>
      </c>
      <c r="N448" s="73"/>
      <c r="O448" s="71"/>
      <c r="P448" s="71"/>
      <c r="Q448" s="77">
        <v>40</v>
      </c>
      <c r="R448" s="77">
        <v>50</v>
      </c>
      <c r="S448" s="61" t="str">
        <f t="shared" si="333"/>
        <v>OK</v>
      </c>
      <c r="U448" s="16">
        <v>100</v>
      </c>
    </row>
    <row r="449" spans="1:21" ht="15.75" thickBot="1" x14ac:dyDescent="0.3">
      <c r="A449" s="38" t="s">
        <v>342</v>
      </c>
      <c r="B449" s="70">
        <f t="shared" si="327"/>
        <v>0</v>
      </c>
      <c r="C449" s="75"/>
      <c r="D449" s="71">
        <f t="shared" si="328"/>
        <v>0</v>
      </c>
      <c r="E449" s="71">
        <f>Parametrit!$B$4-2027</f>
        <v>-3</v>
      </c>
      <c r="F449" s="75"/>
      <c r="G449" s="75"/>
      <c r="H449" s="150" t="str">
        <f>IF('Investoinnit ennen 2024'!G449&gt;0,'Investoinnit ennen 2024'!G449,"")</f>
        <v/>
      </c>
      <c r="I449" s="72">
        <f t="shared" si="329"/>
        <v>0</v>
      </c>
      <c r="J449" s="71">
        <f t="shared" si="330"/>
        <v>0</v>
      </c>
      <c r="K449" s="71">
        <f t="shared" si="331"/>
        <v>0</v>
      </c>
      <c r="L449" s="49">
        <f t="shared" si="332"/>
        <v>0</v>
      </c>
      <c r="M449" s="73" cm="1">
        <f t="array" ref="M449">ROUND('Investoinnit ennen 2024'!K449*(Parametrit!$B$11/Parametrit!$B$7),_xlfn.IFS('2024'!U449=100,-2,'2024'!U449=10,-1))</f>
        <v>0</v>
      </c>
      <c r="N449" s="73"/>
      <c r="O449" s="71"/>
      <c r="P449" s="71"/>
      <c r="Q449" s="77">
        <v>40</v>
      </c>
      <c r="R449" s="77">
        <v>50</v>
      </c>
      <c r="S449" s="61" t="str">
        <f t="shared" si="333"/>
        <v>OK</v>
      </c>
      <c r="U449" s="16">
        <v>100</v>
      </c>
    </row>
    <row r="450" spans="1:21" ht="15.75" thickBot="1" x14ac:dyDescent="0.3">
      <c r="A450" s="38" t="s">
        <v>316</v>
      </c>
      <c r="B450" s="70">
        <f t="shared" si="327"/>
        <v>0</v>
      </c>
      <c r="C450" s="75"/>
      <c r="D450" s="71">
        <f t="shared" si="328"/>
        <v>0</v>
      </c>
      <c r="E450" s="71">
        <f>Parametrit!$B$4-2027</f>
        <v>-3</v>
      </c>
      <c r="F450" s="75"/>
      <c r="G450" s="75"/>
      <c r="H450" s="150" t="str">
        <f>IF('Investoinnit ennen 2024'!G450&gt;0,'Investoinnit ennen 2024'!G450,"")</f>
        <v/>
      </c>
      <c r="I450" s="72">
        <f t="shared" si="329"/>
        <v>0</v>
      </c>
      <c r="J450" s="71">
        <f t="shared" si="330"/>
        <v>0</v>
      </c>
      <c r="K450" s="71">
        <f t="shared" si="331"/>
        <v>0</v>
      </c>
      <c r="L450" s="49">
        <f t="shared" si="332"/>
        <v>0</v>
      </c>
      <c r="M450" s="73" cm="1">
        <f t="array" ref="M450">ROUND('Investoinnit ennen 2024'!K450*(Parametrit!$B$11/Parametrit!$B$7),_xlfn.IFS('2024'!U450=100,-2,'2024'!U450=10,-1))</f>
        <v>0</v>
      </c>
      <c r="N450" s="73"/>
      <c r="O450" s="71"/>
      <c r="P450" s="71"/>
      <c r="Q450" s="77">
        <v>40</v>
      </c>
      <c r="R450" s="77">
        <v>50</v>
      </c>
      <c r="S450" s="61" t="str">
        <f t="shared" si="333"/>
        <v>OK</v>
      </c>
      <c r="U450" s="16">
        <v>100</v>
      </c>
    </row>
    <row r="451" spans="1:21" ht="15.75" thickBot="1" x14ac:dyDescent="0.3">
      <c r="A451" s="43" t="s">
        <v>317</v>
      </c>
      <c r="B451" s="68"/>
      <c r="C451" s="114"/>
      <c r="D451" s="69"/>
      <c r="E451" s="69"/>
      <c r="F451" s="114"/>
      <c r="G451" s="114"/>
      <c r="H451" s="151"/>
      <c r="M451" s="84"/>
      <c r="N451" s="84"/>
      <c r="O451" s="66"/>
      <c r="P451" s="66"/>
      <c r="Q451" s="84"/>
      <c r="R451" s="84"/>
      <c r="S451" s="16"/>
    </row>
    <row r="452" spans="1:21" ht="15.75" thickBot="1" x14ac:dyDescent="0.3">
      <c r="A452" s="38" t="s">
        <v>318</v>
      </c>
      <c r="B452" s="70">
        <f>F452-G452</f>
        <v>0</v>
      </c>
      <c r="C452" s="75"/>
      <c r="D452" s="71">
        <f>B452*C452/100</f>
        <v>0</v>
      </c>
      <c r="E452" s="71">
        <f>Parametrit!$B$4-2027</f>
        <v>-3</v>
      </c>
      <c r="F452" s="75"/>
      <c r="G452" s="75"/>
      <c r="H452" s="150" t="str">
        <f>IF('Investoinnit ennen 2024'!G452&gt;0,'Investoinnit ennen 2024'!G452,"")</f>
        <v/>
      </c>
      <c r="I452" s="72">
        <f>IF(N452="",(D452*(M452+O452))/1000,(D452*(N452+P452))/1000)</f>
        <v>0</v>
      </c>
      <c r="J452" s="71">
        <f>IF(D452=0,0,I452*(1-E452/H452))</f>
        <v>0</v>
      </c>
      <c r="K452" s="71">
        <f>IF(I452=0,0,I452/H452)</f>
        <v>0</v>
      </c>
      <c r="L452" s="49">
        <f>IF(N452="",(F452*(C452/100)*(M452+O452))/1000,(F452*(C452/100)*(N452+P452)/1000))</f>
        <v>0</v>
      </c>
      <c r="M452" s="73" cm="1">
        <f t="array" ref="M452">ROUND('Investoinnit ennen 2024'!K452*(Parametrit!$B$11/Parametrit!$B$7),_xlfn.IFS('2024'!U452=100,-2,'2024'!U452=10,-1))</f>
        <v>0</v>
      </c>
      <c r="N452" s="73"/>
      <c r="O452" s="71"/>
      <c r="P452" s="71"/>
      <c r="Q452" s="77">
        <v>40</v>
      </c>
      <c r="R452" s="77">
        <v>50</v>
      </c>
      <c r="S452" s="61" t="str">
        <f>IF(AND(B452&gt;0,C452=""),"Ilmoita tuella rahoitettu osuus",IF(C452&gt;100,"Tuella rahoitettu osuus ei voi olla yli 100",IF(AND(B452&gt;0,H452=""),"Pitoaika puuttuu",IF(E452&gt;H452,"Keski-ikä ei voi olla suurempi kuin pitoaika",IF(AND(B452&gt;0,E452=""),"Keski-ikä puuttuu",IF(AND(B452&gt;0,OR(H452&lt;Q452,H452&gt;R452)),"Syötetty pitoaika ei ole pitoaikavälin sisällä","OK"))))))</f>
        <v>OK</v>
      </c>
      <c r="U452" s="16">
        <v>100</v>
      </c>
    </row>
    <row r="453" spans="1:21" ht="15.75" thickBot="1" x14ac:dyDescent="0.3">
      <c r="A453" s="14" t="s">
        <v>320</v>
      </c>
      <c r="B453" s="68"/>
      <c r="C453" s="114"/>
      <c r="D453" s="69"/>
      <c r="E453" s="69"/>
      <c r="F453" s="114"/>
      <c r="G453" s="114"/>
      <c r="H453" s="151"/>
      <c r="M453" s="80"/>
      <c r="N453" s="80"/>
      <c r="O453" s="66"/>
      <c r="P453" s="66"/>
      <c r="Q453" s="80"/>
      <c r="R453" s="80"/>
      <c r="S453" s="16"/>
    </row>
    <row r="454" spans="1:21" ht="15.75" thickBot="1" x14ac:dyDescent="0.3">
      <c r="A454" s="38" t="s">
        <v>321</v>
      </c>
      <c r="B454" s="70">
        <f t="shared" ref="B454:B456" si="334">F454-G454</f>
        <v>0</v>
      </c>
      <c r="C454" s="75"/>
      <c r="D454" s="71">
        <f t="shared" ref="D454:D456" si="335">B454*C454/100</f>
        <v>0</v>
      </c>
      <c r="E454" s="71">
        <f>Parametrit!$B$4-2027</f>
        <v>-3</v>
      </c>
      <c r="F454" s="75"/>
      <c r="G454" s="75"/>
      <c r="H454" s="150" t="str">
        <f>IF('Investoinnit ennen 2024'!G454&gt;0,'Investoinnit ennen 2024'!G454,"")</f>
        <v/>
      </c>
      <c r="I454" s="72">
        <f>IF(N454="",(D454*(M454+O454))/1000,(D454*(N454+P454))/1000)</f>
        <v>0</v>
      </c>
      <c r="J454" s="71">
        <f t="shared" ref="J454:J456" si="336">IF(D454=0,0,I454*(1-E454/H454))</f>
        <v>0</v>
      </c>
      <c r="K454" s="71">
        <f t="shared" ref="K454:K456" si="337">IF(I454=0,0,I454/H454)</f>
        <v>0</v>
      </c>
      <c r="L454" s="49">
        <f>IF(N454="",(F454*(C454/100)*(M454+O454))/1000,(F454*(C454/100)*(N454+P454)/1000))</f>
        <v>0</v>
      </c>
      <c r="M454" s="73" cm="1">
        <f t="array" ref="M454">ROUND('Investoinnit ennen 2024'!K454*(Parametrit!$B$11/Parametrit!$B$7),_xlfn.IFS('2024'!U454=100,-2,'2024'!U454=10,-1))</f>
        <v>0</v>
      </c>
      <c r="N454" s="73"/>
      <c r="O454" s="71"/>
      <c r="P454" s="71"/>
      <c r="Q454" s="77">
        <v>20</v>
      </c>
      <c r="R454" s="77">
        <v>30</v>
      </c>
      <c r="S454" s="61" t="str">
        <f>IF(AND(B454&gt;0,C454=""),"Ilmoita tuella rahoitettu osuus",IF(C454&gt;100,"Tuella rahoitettu osuus ei voi olla yli 100",IF(AND(B454&gt;0,H454=""),"Pitoaika puuttuu",IF(E454&gt;H454,"Keski-ikä ei voi olla suurempi kuin pitoaika",IF(AND(B454&gt;0,E454=""),"Keski-ikä puuttuu",IF(AND(B454&gt;0,OR(H454&lt;Q454,H454&gt;R454)),"Syötetty pitoaika ei ole pitoaikavälin sisällä","OK"))))))</f>
        <v>OK</v>
      </c>
      <c r="U454" s="16">
        <v>100</v>
      </c>
    </row>
    <row r="455" spans="1:21" ht="15.75" thickBot="1" x14ac:dyDescent="0.3">
      <c r="A455" s="38" t="s">
        <v>322</v>
      </c>
      <c r="B455" s="70">
        <f t="shared" si="334"/>
        <v>0</v>
      </c>
      <c r="C455" s="75"/>
      <c r="D455" s="71">
        <f t="shared" si="335"/>
        <v>0</v>
      </c>
      <c r="E455" s="71">
        <f>Parametrit!$B$4-2027</f>
        <v>-3</v>
      </c>
      <c r="F455" s="75"/>
      <c r="G455" s="75"/>
      <c r="H455" s="150" t="str">
        <f>IF('Investoinnit ennen 2024'!G455&gt;0,'Investoinnit ennen 2024'!G455,"")</f>
        <v/>
      </c>
      <c r="I455" s="72">
        <f>IF(N455="",(D455*(M455+O455))/1000,(D455*(N455+P455))/1000)</f>
        <v>0</v>
      </c>
      <c r="J455" s="71">
        <f t="shared" si="336"/>
        <v>0</v>
      </c>
      <c r="K455" s="71">
        <f t="shared" si="337"/>
        <v>0</v>
      </c>
      <c r="L455" s="49">
        <f>IF(N455="",(F455*(C455/100)*(M455+O455))/1000,(F455*(C455/100)*(N455+P455)/1000))</f>
        <v>0</v>
      </c>
      <c r="M455" s="73" cm="1">
        <f t="array" ref="M455">ROUND('Investoinnit ennen 2024'!K455*(Parametrit!$B$11/Parametrit!$B$7),_xlfn.IFS('2024'!U455=100,-2,'2024'!U455=10,-1))</f>
        <v>0</v>
      </c>
      <c r="N455" s="73"/>
      <c r="O455" s="71"/>
      <c r="P455" s="71"/>
      <c r="Q455" s="77">
        <v>20</v>
      </c>
      <c r="R455" s="77">
        <v>30</v>
      </c>
      <c r="S455" s="61" t="str">
        <f>IF(AND(B455&gt;0,C455=""),"Ilmoita tuella rahoitettu osuus",IF(C455&gt;100,"Tuella rahoitettu osuus ei voi olla yli 100",IF(AND(B455&gt;0,H455=""),"Pitoaika puuttuu",IF(E455&gt;H455,"Keski-ikä ei voi olla suurempi kuin pitoaika",IF(AND(B455&gt;0,E455=""),"Keski-ikä puuttuu",IF(AND(B455&gt;0,OR(H455&lt;Q455,H455&gt;R455)),"Syötetty pitoaika ei ole pitoaikavälin sisällä","OK"))))))</f>
        <v>OK</v>
      </c>
      <c r="U455" s="16">
        <v>100</v>
      </c>
    </row>
    <row r="456" spans="1:21" ht="15.75" thickBot="1" x14ac:dyDescent="0.3">
      <c r="A456" s="38" t="s">
        <v>323</v>
      </c>
      <c r="B456" s="70">
        <f t="shared" si="334"/>
        <v>0</v>
      </c>
      <c r="C456" s="75"/>
      <c r="D456" s="71">
        <f t="shared" si="335"/>
        <v>0</v>
      </c>
      <c r="E456" s="71">
        <f>Parametrit!$B$4-2027</f>
        <v>-3</v>
      </c>
      <c r="F456" s="75"/>
      <c r="G456" s="75"/>
      <c r="H456" s="150" t="str">
        <f>IF('Investoinnit ennen 2024'!G456&gt;0,'Investoinnit ennen 2024'!G456,"")</f>
        <v/>
      </c>
      <c r="I456" s="72">
        <f>IF(N456="",(D456*(M456+O456))/1000,(D456*(N456+P456))/1000)</f>
        <v>0</v>
      </c>
      <c r="J456" s="71">
        <f t="shared" si="336"/>
        <v>0</v>
      </c>
      <c r="K456" s="71">
        <f t="shared" si="337"/>
        <v>0</v>
      </c>
      <c r="L456" s="49">
        <f>IF(N456="",(F456*(C456/100)*(M456+O456))/1000,(F456*(C456/100)*(N456+P456)/1000))</f>
        <v>0</v>
      </c>
      <c r="M456" s="73" cm="1">
        <f t="array" ref="M456">ROUND('Investoinnit ennen 2024'!K456*(Parametrit!$B$11/Parametrit!$B$7),_xlfn.IFS('2024'!U456=100,-2,'2024'!U456=10,-1))</f>
        <v>0</v>
      </c>
      <c r="N456" s="73"/>
      <c r="O456" s="71"/>
      <c r="P456" s="71"/>
      <c r="Q456" s="77">
        <v>20</v>
      </c>
      <c r="R456" s="77">
        <v>30</v>
      </c>
      <c r="S456" s="61" t="str">
        <f>IF(AND(B456&gt;0,C456=""),"Ilmoita tuella rahoitettu osuus",IF(C456&gt;100,"Tuella rahoitettu osuus ei voi olla yli 100",IF(AND(B456&gt;0,H456=""),"Pitoaika puuttuu",IF(E456&gt;H456,"Keski-ikä ei voi olla suurempi kuin pitoaika",IF(AND(B456&gt;0,E456=""),"Keski-ikä puuttuu",IF(AND(B456&gt;0,OR(H456&lt;Q456,H456&gt;R456)),"Syötetty pitoaika ei ole pitoaikavälin sisällä","OK"))))))</f>
        <v>OK</v>
      </c>
      <c r="U456" s="16">
        <v>100</v>
      </c>
    </row>
    <row r="457" spans="1:21" ht="15.75" thickBot="1" x14ac:dyDescent="0.3">
      <c r="A457" s="12" t="s">
        <v>344</v>
      </c>
      <c r="B457" s="68"/>
      <c r="C457" s="114"/>
      <c r="D457" s="69"/>
      <c r="E457" s="69"/>
      <c r="F457" s="114"/>
      <c r="G457" s="114"/>
      <c r="H457" s="151"/>
      <c r="M457" s="25"/>
      <c r="N457" s="25"/>
      <c r="O457" s="66"/>
      <c r="P457" s="66"/>
      <c r="Q457" s="25"/>
      <c r="R457" s="25"/>
      <c r="S457" s="16"/>
    </row>
    <row r="458" spans="1:21" ht="15.75" thickBot="1" x14ac:dyDescent="0.3">
      <c r="A458" s="14" t="s">
        <v>345</v>
      </c>
      <c r="B458" s="68"/>
      <c r="C458" s="114"/>
      <c r="D458" s="69"/>
      <c r="E458" s="69"/>
      <c r="F458" s="114"/>
      <c r="G458" s="114"/>
      <c r="H458" s="151"/>
      <c r="M458" s="80"/>
      <c r="N458" s="80"/>
      <c r="O458" s="66"/>
      <c r="P458" s="66"/>
      <c r="Q458" s="80"/>
      <c r="R458" s="80"/>
      <c r="S458" s="16"/>
    </row>
    <row r="459" spans="1:21" ht="15.75" thickBot="1" x14ac:dyDescent="0.3">
      <c r="A459" s="38" t="s">
        <v>346</v>
      </c>
      <c r="B459" s="70">
        <f>F459-G459</f>
        <v>0</v>
      </c>
      <c r="C459" s="75"/>
      <c r="D459" s="71">
        <f>B459*C459/100</f>
        <v>0</v>
      </c>
      <c r="E459" s="71">
        <f>Parametrit!$B$4-2027</f>
        <v>-3</v>
      </c>
      <c r="F459" s="75"/>
      <c r="G459" s="75"/>
      <c r="H459" s="150" t="str">
        <f>IF('Investoinnit ennen 2024'!G459&gt;0,'Investoinnit ennen 2024'!G459,"")</f>
        <v/>
      </c>
      <c r="I459" s="72">
        <f>IF(N459="",(D459*(M459+O459))/1000,(D459*(N459+P459))/1000)</f>
        <v>0</v>
      </c>
      <c r="J459" s="71">
        <f>IF(D459=0,0,I459*(1-E459/H459))</f>
        <v>0</v>
      </c>
      <c r="K459" s="71">
        <f>IF(I459=0,0,I459/H459)</f>
        <v>0</v>
      </c>
      <c r="L459" s="49">
        <f>IF(N459="",(F459*(C459/100)*(M459+O459))/1000,(F459*(C459/100)*(N459+P459)/1000))</f>
        <v>0</v>
      </c>
      <c r="M459" s="73" cm="1">
        <f t="array" ref="M459">ROUND('Investoinnit ennen 2024'!K459*(Parametrit!$B$11/Parametrit!$B$7),_xlfn.IFS('2024'!U459=100,-2,'2024'!U459=10,-1))</f>
        <v>0</v>
      </c>
      <c r="N459" s="73"/>
      <c r="O459" s="71"/>
      <c r="P459" s="71"/>
      <c r="Q459" s="77">
        <v>40</v>
      </c>
      <c r="R459" s="77">
        <v>50</v>
      </c>
      <c r="S459" s="61" t="str">
        <f>IF(AND(B459&gt;0,C459=""),"Ilmoita tuella rahoitettu osuus",IF(C459&gt;100,"Tuella rahoitettu osuus ei voi olla yli 100",IF(AND(B459&gt;0,H459=""),"Pitoaika puuttuu",IF(E459&gt;H459,"Keski-ikä ei voi olla suurempi kuin pitoaika",IF(AND(B459&gt;0,E459=""),"Keski-ikä puuttuu",IF(AND(B459&gt;0,OR(H459&lt;Q459,H459&gt;R459)),"Syötetty pitoaika ei ole pitoaikavälin sisällä","OK"))))))</f>
        <v>OK</v>
      </c>
      <c r="U459" s="16">
        <v>100</v>
      </c>
    </row>
    <row r="460" spans="1:21" ht="15.75" thickBot="1" x14ac:dyDescent="0.3">
      <c r="A460" s="14" t="s">
        <v>347</v>
      </c>
      <c r="B460" s="68"/>
      <c r="C460" s="114"/>
      <c r="D460" s="69"/>
      <c r="E460" s="69"/>
      <c r="F460" s="114"/>
      <c r="G460" s="114"/>
      <c r="H460" s="151"/>
      <c r="M460" s="80"/>
      <c r="N460" s="80"/>
      <c r="O460" s="66"/>
      <c r="P460" s="66"/>
      <c r="Q460" s="80"/>
      <c r="R460" s="80"/>
      <c r="S460" s="16"/>
    </row>
    <row r="461" spans="1:21" ht="15.75" thickBot="1" x14ac:dyDescent="0.3">
      <c r="A461" s="38" t="s">
        <v>348</v>
      </c>
      <c r="B461" s="70">
        <f t="shared" ref="B461:B470" si="338">F461-G461</f>
        <v>0</v>
      </c>
      <c r="C461" s="75"/>
      <c r="D461" s="71">
        <f t="shared" ref="D461:D470" si="339">B461*C461/100</f>
        <v>0</v>
      </c>
      <c r="E461" s="71">
        <f>Parametrit!$B$4-2027</f>
        <v>-3</v>
      </c>
      <c r="F461" s="75"/>
      <c r="G461" s="75"/>
      <c r="H461" s="150" t="str">
        <f>IF('Investoinnit ennen 2024'!G461&gt;0,'Investoinnit ennen 2024'!G461,"")</f>
        <v/>
      </c>
      <c r="I461" s="72">
        <f t="shared" ref="I461:I470" si="340">IF(N461="",(D461*(M461+O461))/1000,(D461*(N461+P461))/1000)</f>
        <v>0</v>
      </c>
      <c r="J461" s="71">
        <f t="shared" ref="J461:J470" si="341">IF(D461=0,0,I461*(1-E461/H461))</f>
        <v>0</v>
      </c>
      <c r="K461" s="71">
        <f t="shared" ref="K461:K470" si="342">IF(I461=0,0,I461/H461)</f>
        <v>0</v>
      </c>
      <c r="L461" s="49">
        <f t="shared" ref="L461:L470" si="343">IF(N461="",(F461*(C461/100)*(M461+O461))/1000,(F461*(C461/100)*(N461+P461)/1000))</f>
        <v>0</v>
      </c>
      <c r="M461" s="73" cm="1">
        <f t="array" ref="M461">ROUND('Investoinnit ennen 2024'!K461*(Parametrit!$B$11/Parametrit!$B$7),_xlfn.IFS('2024'!U461=100,-2,'2024'!U461=10,-1))</f>
        <v>0</v>
      </c>
      <c r="N461" s="73"/>
      <c r="O461" s="71"/>
      <c r="P461" s="71"/>
      <c r="Q461" s="77">
        <v>40</v>
      </c>
      <c r="R461" s="77">
        <v>50</v>
      </c>
      <c r="S461" s="61" t="str">
        <f t="shared" ref="S461:S470" si="344">IF(AND(B461&gt;0,C461=""),"Ilmoita tuella rahoitettu osuus",IF(C461&gt;100,"Tuella rahoitettu osuus ei voi olla yli 100",IF(AND(B461&gt;0,H461=""),"Pitoaika puuttuu",IF(E461&gt;H461,"Keski-ikä ei voi olla suurempi kuin pitoaika",IF(AND(B461&gt;0,E461=""),"Keski-ikä puuttuu",IF(AND(B461&gt;0,OR(H461&lt;Q461,H461&gt;R461)),"Syötetty pitoaika ei ole pitoaikavälin sisällä","OK"))))))</f>
        <v>OK</v>
      </c>
      <c r="U461" s="16">
        <v>100</v>
      </c>
    </row>
    <row r="462" spans="1:21" ht="15.75" thickBot="1" x14ac:dyDescent="0.3">
      <c r="A462" s="38" t="s">
        <v>349</v>
      </c>
      <c r="B462" s="70">
        <f t="shared" si="338"/>
        <v>0</v>
      </c>
      <c r="C462" s="75"/>
      <c r="D462" s="71">
        <f t="shared" si="339"/>
        <v>0</v>
      </c>
      <c r="E462" s="71">
        <f>Parametrit!$B$4-2027</f>
        <v>-3</v>
      </c>
      <c r="F462" s="75"/>
      <c r="G462" s="75"/>
      <c r="H462" s="150" t="str">
        <f>IF('Investoinnit ennen 2024'!G462&gt;0,'Investoinnit ennen 2024'!G462,"")</f>
        <v/>
      </c>
      <c r="I462" s="72">
        <f t="shared" si="340"/>
        <v>0</v>
      </c>
      <c r="J462" s="71">
        <f t="shared" si="341"/>
        <v>0</v>
      </c>
      <c r="K462" s="71">
        <f t="shared" si="342"/>
        <v>0</v>
      </c>
      <c r="L462" s="49">
        <f t="shared" si="343"/>
        <v>0</v>
      </c>
      <c r="M462" s="73" cm="1">
        <f t="array" ref="M462">ROUND('Investoinnit ennen 2024'!K462*(Parametrit!$B$11/Parametrit!$B$7),_xlfn.IFS('2024'!U462=100,-2,'2024'!U462=10,-1))</f>
        <v>0</v>
      </c>
      <c r="N462" s="73"/>
      <c r="O462" s="71"/>
      <c r="P462" s="71"/>
      <c r="Q462" s="77">
        <v>40</v>
      </c>
      <c r="R462" s="77">
        <v>50</v>
      </c>
      <c r="S462" s="61" t="str">
        <f t="shared" si="344"/>
        <v>OK</v>
      </c>
      <c r="U462" s="16">
        <v>100</v>
      </c>
    </row>
    <row r="463" spans="1:21" ht="15.75" thickBot="1" x14ac:dyDescent="0.3">
      <c r="A463" s="38" t="s">
        <v>350</v>
      </c>
      <c r="B463" s="70">
        <f t="shared" si="338"/>
        <v>0</v>
      </c>
      <c r="C463" s="75"/>
      <c r="D463" s="71">
        <f t="shared" si="339"/>
        <v>0</v>
      </c>
      <c r="E463" s="71">
        <f>Parametrit!$B$4-2027</f>
        <v>-3</v>
      </c>
      <c r="F463" s="75"/>
      <c r="G463" s="75"/>
      <c r="H463" s="150" t="str">
        <f>IF('Investoinnit ennen 2024'!G463&gt;0,'Investoinnit ennen 2024'!G463,"")</f>
        <v/>
      </c>
      <c r="I463" s="72">
        <f t="shared" si="340"/>
        <v>0</v>
      </c>
      <c r="J463" s="71">
        <f t="shared" si="341"/>
        <v>0</v>
      </c>
      <c r="K463" s="71">
        <f t="shared" si="342"/>
        <v>0</v>
      </c>
      <c r="L463" s="49">
        <f t="shared" si="343"/>
        <v>0</v>
      </c>
      <c r="M463" s="73" cm="1">
        <f t="array" ref="M463">ROUND('Investoinnit ennen 2024'!K463*(Parametrit!$B$11/Parametrit!$B$7),_xlfn.IFS('2024'!U463=100,-2,'2024'!U463=10,-1))</f>
        <v>0</v>
      </c>
      <c r="N463" s="73"/>
      <c r="O463" s="71"/>
      <c r="P463" s="71"/>
      <c r="Q463" s="77">
        <v>40</v>
      </c>
      <c r="R463" s="77">
        <v>50</v>
      </c>
      <c r="S463" s="61" t="str">
        <f t="shared" si="344"/>
        <v>OK</v>
      </c>
      <c r="U463" s="16">
        <v>100</v>
      </c>
    </row>
    <row r="464" spans="1:21" ht="15.75" thickBot="1" x14ac:dyDescent="0.3">
      <c r="A464" s="38" t="s">
        <v>351</v>
      </c>
      <c r="B464" s="70">
        <f t="shared" si="338"/>
        <v>0</v>
      </c>
      <c r="C464" s="75"/>
      <c r="D464" s="71">
        <f t="shared" si="339"/>
        <v>0</v>
      </c>
      <c r="E464" s="71">
        <f>Parametrit!$B$4-2027</f>
        <v>-3</v>
      </c>
      <c r="F464" s="75"/>
      <c r="G464" s="75"/>
      <c r="H464" s="150" t="str">
        <f>IF('Investoinnit ennen 2024'!G464&gt;0,'Investoinnit ennen 2024'!G464,"")</f>
        <v/>
      </c>
      <c r="I464" s="72">
        <f t="shared" si="340"/>
        <v>0</v>
      </c>
      <c r="J464" s="71">
        <f t="shared" si="341"/>
        <v>0</v>
      </c>
      <c r="K464" s="71">
        <f t="shared" si="342"/>
        <v>0</v>
      </c>
      <c r="L464" s="49">
        <f t="shared" si="343"/>
        <v>0</v>
      </c>
      <c r="M464" s="73" cm="1">
        <f t="array" ref="M464">ROUND('Investoinnit ennen 2024'!K464*(Parametrit!$B$11/Parametrit!$B$7),_xlfn.IFS('2024'!U464=100,-2,'2024'!U464=10,-1))</f>
        <v>0</v>
      </c>
      <c r="N464" s="73"/>
      <c r="O464" s="71"/>
      <c r="P464" s="71"/>
      <c r="Q464" s="77">
        <v>40</v>
      </c>
      <c r="R464" s="77">
        <v>50</v>
      </c>
      <c r="S464" s="61" t="str">
        <f t="shared" si="344"/>
        <v>OK</v>
      </c>
      <c r="U464" s="16">
        <v>100</v>
      </c>
    </row>
    <row r="465" spans="1:21" ht="15.75" thickBot="1" x14ac:dyDescent="0.3">
      <c r="A465" s="38" t="s">
        <v>352</v>
      </c>
      <c r="B465" s="70">
        <f t="shared" si="338"/>
        <v>0</v>
      </c>
      <c r="C465" s="75"/>
      <c r="D465" s="71">
        <f t="shared" si="339"/>
        <v>0</v>
      </c>
      <c r="E465" s="71">
        <f>Parametrit!$B$4-2027</f>
        <v>-3</v>
      </c>
      <c r="F465" s="75"/>
      <c r="G465" s="75"/>
      <c r="H465" s="150" t="str">
        <f>IF('Investoinnit ennen 2024'!G465&gt;0,'Investoinnit ennen 2024'!G465,"")</f>
        <v/>
      </c>
      <c r="I465" s="72">
        <f t="shared" si="340"/>
        <v>0</v>
      </c>
      <c r="J465" s="71">
        <f t="shared" si="341"/>
        <v>0</v>
      </c>
      <c r="K465" s="71">
        <f t="shared" si="342"/>
        <v>0</v>
      </c>
      <c r="L465" s="49">
        <f t="shared" si="343"/>
        <v>0</v>
      </c>
      <c r="M465" s="73" cm="1">
        <f t="array" ref="M465">ROUND('Investoinnit ennen 2024'!K465*(Parametrit!$B$11/Parametrit!$B$7),_xlfn.IFS('2024'!U465=100,-2,'2024'!U465=10,-1))</f>
        <v>0</v>
      </c>
      <c r="N465" s="73"/>
      <c r="O465" s="71"/>
      <c r="P465" s="71"/>
      <c r="Q465" s="77">
        <v>40</v>
      </c>
      <c r="R465" s="77">
        <v>50</v>
      </c>
      <c r="S465" s="61" t="str">
        <f t="shared" si="344"/>
        <v>OK</v>
      </c>
      <c r="U465" s="16">
        <v>100</v>
      </c>
    </row>
    <row r="466" spans="1:21" ht="15.75" thickBot="1" x14ac:dyDescent="0.3">
      <c r="A466" s="38" t="s">
        <v>353</v>
      </c>
      <c r="B466" s="70">
        <f t="shared" si="338"/>
        <v>0</v>
      </c>
      <c r="C466" s="75"/>
      <c r="D466" s="71">
        <f t="shared" si="339"/>
        <v>0</v>
      </c>
      <c r="E466" s="71">
        <f>Parametrit!$B$4-2027</f>
        <v>-3</v>
      </c>
      <c r="F466" s="75"/>
      <c r="G466" s="75"/>
      <c r="H466" s="150" t="str">
        <f>IF('Investoinnit ennen 2024'!G466&gt;0,'Investoinnit ennen 2024'!G466,"")</f>
        <v/>
      </c>
      <c r="I466" s="72">
        <f t="shared" si="340"/>
        <v>0</v>
      </c>
      <c r="J466" s="71">
        <f t="shared" si="341"/>
        <v>0</v>
      </c>
      <c r="K466" s="71">
        <f t="shared" si="342"/>
        <v>0</v>
      </c>
      <c r="L466" s="49">
        <f t="shared" si="343"/>
        <v>0</v>
      </c>
      <c r="M466" s="73" cm="1">
        <f t="array" ref="M466">ROUND('Investoinnit ennen 2024'!K466*(Parametrit!$B$11/Parametrit!$B$7),_xlfn.IFS('2024'!U466=100,-2,'2024'!U466=10,-1))</f>
        <v>0</v>
      </c>
      <c r="N466" s="73"/>
      <c r="O466" s="71"/>
      <c r="P466" s="71"/>
      <c r="Q466" s="77">
        <v>40</v>
      </c>
      <c r="R466" s="77">
        <v>50</v>
      </c>
      <c r="S466" s="61" t="str">
        <f t="shared" si="344"/>
        <v>OK</v>
      </c>
      <c r="U466" s="16">
        <v>100</v>
      </c>
    </row>
    <row r="467" spans="1:21" ht="15.75" thickBot="1" x14ac:dyDescent="0.3">
      <c r="A467" s="38" t="s">
        <v>354</v>
      </c>
      <c r="B467" s="70">
        <f t="shared" si="338"/>
        <v>0</v>
      </c>
      <c r="C467" s="75"/>
      <c r="D467" s="71">
        <f t="shared" si="339"/>
        <v>0</v>
      </c>
      <c r="E467" s="71">
        <f>Parametrit!$B$4-2027</f>
        <v>-3</v>
      </c>
      <c r="F467" s="75"/>
      <c r="G467" s="75"/>
      <c r="H467" s="150" t="str">
        <f>IF('Investoinnit ennen 2024'!G467&gt;0,'Investoinnit ennen 2024'!G467,"")</f>
        <v/>
      </c>
      <c r="I467" s="72">
        <f t="shared" si="340"/>
        <v>0</v>
      </c>
      <c r="J467" s="71">
        <f t="shared" si="341"/>
        <v>0</v>
      </c>
      <c r="K467" s="71">
        <f t="shared" si="342"/>
        <v>0</v>
      </c>
      <c r="L467" s="49">
        <f t="shared" si="343"/>
        <v>0</v>
      </c>
      <c r="M467" s="73" cm="1">
        <f t="array" ref="M467">ROUND('Investoinnit ennen 2024'!K467*(Parametrit!$B$11/Parametrit!$B$7),_xlfn.IFS('2024'!U467=100,-2,'2024'!U467=10,-1))</f>
        <v>0</v>
      </c>
      <c r="N467" s="73"/>
      <c r="O467" s="71"/>
      <c r="P467" s="71"/>
      <c r="Q467" s="77">
        <v>40</v>
      </c>
      <c r="R467" s="77">
        <v>50</v>
      </c>
      <c r="S467" s="61" t="str">
        <f t="shared" si="344"/>
        <v>OK</v>
      </c>
      <c r="U467" s="16">
        <v>100</v>
      </c>
    </row>
    <row r="468" spans="1:21" ht="15.75" thickBot="1" x14ac:dyDescent="0.3">
      <c r="A468" s="38" t="s">
        <v>355</v>
      </c>
      <c r="B468" s="70">
        <f t="shared" si="338"/>
        <v>0</v>
      </c>
      <c r="C468" s="75"/>
      <c r="D468" s="71">
        <f t="shared" si="339"/>
        <v>0</v>
      </c>
      <c r="E468" s="71">
        <f>Parametrit!$B$4-2027</f>
        <v>-3</v>
      </c>
      <c r="F468" s="75"/>
      <c r="G468" s="75"/>
      <c r="H468" s="150" t="str">
        <f>IF('Investoinnit ennen 2024'!G468&gt;0,'Investoinnit ennen 2024'!G468,"")</f>
        <v/>
      </c>
      <c r="I468" s="72">
        <f t="shared" si="340"/>
        <v>0</v>
      </c>
      <c r="J468" s="71">
        <f t="shared" si="341"/>
        <v>0</v>
      </c>
      <c r="K468" s="71">
        <f t="shared" si="342"/>
        <v>0</v>
      </c>
      <c r="L468" s="49">
        <f t="shared" si="343"/>
        <v>0</v>
      </c>
      <c r="M468" s="73" cm="1">
        <f t="array" ref="M468">ROUND('Investoinnit ennen 2024'!K468*(Parametrit!$B$11/Parametrit!$B$7),_xlfn.IFS('2024'!U468=100,-2,'2024'!U468=10,-1))</f>
        <v>0</v>
      </c>
      <c r="N468" s="73"/>
      <c r="O468" s="71"/>
      <c r="P468" s="71"/>
      <c r="Q468" s="77">
        <v>40</v>
      </c>
      <c r="R468" s="77">
        <v>50</v>
      </c>
      <c r="S468" s="61" t="str">
        <f t="shared" si="344"/>
        <v>OK</v>
      </c>
      <c r="U468" s="16">
        <v>100</v>
      </c>
    </row>
    <row r="469" spans="1:21" ht="15.75" thickBot="1" x14ac:dyDescent="0.3">
      <c r="A469" s="38" t="s">
        <v>356</v>
      </c>
      <c r="B469" s="70">
        <f t="shared" si="338"/>
        <v>0</v>
      </c>
      <c r="C469" s="75"/>
      <c r="D469" s="71">
        <f t="shared" si="339"/>
        <v>0</v>
      </c>
      <c r="E469" s="71">
        <f>Parametrit!$B$4-2027</f>
        <v>-3</v>
      </c>
      <c r="F469" s="75"/>
      <c r="G469" s="75"/>
      <c r="H469" s="150" t="str">
        <f>IF('Investoinnit ennen 2024'!G469&gt;0,'Investoinnit ennen 2024'!G469,"")</f>
        <v/>
      </c>
      <c r="I469" s="72">
        <f t="shared" si="340"/>
        <v>0</v>
      </c>
      <c r="J469" s="71">
        <f t="shared" si="341"/>
        <v>0</v>
      </c>
      <c r="K469" s="71">
        <f t="shared" si="342"/>
        <v>0</v>
      </c>
      <c r="L469" s="49">
        <f t="shared" si="343"/>
        <v>0</v>
      </c>
      <c r="M469" s="73" cm="1">
        <f t="array" ref="M469">ROUND('Investoinnit ennen 2024'!K469*(Parametrit!$B$11/Parametrit!$B$7),_xlfn.IFS('2024'!U469=100,-2,'2024'!U469=10,-1))</f>
        <v>0</v>
      </c>
      <c r="N469" s="73"/>
      <c r="O469" s="71"/>
      <c r="P469" s="71"/>
      <c r="Q469" s="77">
        <v>40</v>
      </c>
      <c r="R469" s="77">
        <v>50</v>
      </c>
      <c r="S469" s="61" t="str">
        <f t="shared" si="344"/>
        <v>OK</v>
      </c>
      <c r="U469" s="16">
        <v>100</v>
      </c>
    </row>
    <row r="470" spans="1:21" ht="15.75" thickBot="1" x14ac:dyDescent="0.3">
      <c r="A470" s="38" t="s">
        <v>357</v>
      </c>
      <c r="B470" s="70">
        <f t="shared" si="338"/>
        <v>0</v>
      </c>
      <c r="C470" s="75"/>
      <c r="D470" s="71">
        <f t="shared" si="339"/>
        <v>0</v>
      </c>
      <c r="E470" s="71">
        <f>Parametrit!$B$4-2027</f>
        <v>-3</v>
      </c>
      <c r="F470" s="75"/>
      <c r="G470" s="75"/>
      <c r="H470" s="150" t="str">
        <f>IF('Investoinnit ennen 2024'!G470&gt;0,'Investoinnit ennen 2024'!G470,"")</f>
        <v/>
      </c>
      <c r="I470" s="72">
        <f t="shared" si="340"/>
        <v>0</v>
      </c>
      <c r="J470" s="71">
        <f t="shared" si="341"/>
        <v>0</v>
      </c>
      <c r="K470" s="71">
        <f t="shared" si="342"/>
        <v>0</v>
      </c>
      <c r="L470" s="49">
        <f t="shared" si="343"/>
        <v>0</v>
      </c>
      <c r="M470" s="73" cm="1">
        <f t="array" ref="M470">ROUND('Investoinnit ennen 2024'!K470*(Parametrit!$B$11/Parametrit!$B$7),_xlfn.IFS('2024'!U470=100,-2,'2024'!U470=10,-1))</f>
        <v>0</v>
      </c>
      <c r="N470" s="73"/>
      <c r="O470" s="71"/>
      <c r="P470" s="71"/>
      <c r="Q470" s="77">
        <v>40</v>
      </c>
      <c r="R470" s="77">
        <v>50</v>
      </c>
      <c r="S470" s="61" t="str">
        <f t="shared" si="344"/>
        <v>OK</v>
      </c>
      <c r="U470" s="16">
        <v>100</v>
      </c>
    </row>
    <row r="471" spans="1:21" ht="15.75" thickBot="1" x14ac:dyDescent="0.3">
      <c r="A471" s="14" t="s">
        <v>358</v>
      </c>
      <c r="B471" s="68"/>
      <c r="C471" s="114"/>
      <c r="D471" s="69"/>
      <c r="E471" s="69"/>
      <c r="F471" s="114"/>
      <c r="G471" s="114"/>
      <c r="H471" s="151"/>
      <c r="M471" s="80"/>
      <c r="N471" s="80"/>
      <c r="O471" s="66"/>
      <c r="P471" s="66"/>
      <c r="Q471" s="80"/>
      <c r="R471" s="80"/>
      <c r="S471" s="16"/>
    </row>
    <row r="472" spans="1:21" ht="15.75" thickBot="1" x14ac:dyDescent="0.3">
      <c r="A472" s="44" t="s">
        <v>359</v>
      </c>
      <c r="B472" s="68"/>
      <c r="C472" s="114"/>
      <c r="D472" s="69"/>
      <c r="E472" s="69"/>
      <c r="F472" s="114"/>
      <c r="G472" s="114"/>
      <c r="H472" s="151"/>
      <c r="M472" s="84"/>
      <c r="N472" s="84"/>
      <c r="O472" s="66"/>
      <c r="P472" s="66"/>
      <c r="Q472" s="84"/>
      <c r="R472" s="84"/>
      <c r="S472" s="16"/>
    </row>
    <row r="473" spans="1:21" ht="15.75" thickBot="1" x14ac:dyDescent="0.3">
      <c r="A473" s="38" t="s">
        <v>360</v>
      </c>
      <c r="B473" s="70">
        <f t="shared" ref="B473:B475" si="345">F473-G473</f>
        <v>0</v>
      </c>
      <c r="C473" s="75"/>
      <c r="D473" s="71">
        <f t="shared" ref="D473:D475" si="346">B473*C473/100</f>
        <v>0</v>
      </c>
      <c r="E473" s="71">
        <f>Parametrit!$B$4-2027</f>
        <v>-3</v>
      </c>
      <c r="F473" s="75"/>
      <c r="G473" s="75"/>
      <c r="H473" s="150" t="str">
        <f>IF('Investoinnit ennen 2024'!G473&gt;0,'Investoinnit ennen 2024'!G473,"")</f>
        <v/>
      </c>
      <c r="I473" s="72">
        <f>IF(N473="",(D473*(M473+O473))/1000,(D473*(N473+P473))/1000)</f>
        <v>0</v>
      </c>
      <c r="J473" s="71">
        <f t="shared" ref="J473:J475" si="347">IF(D473=0,0,I473*(1-E473/H473))</f>
        <v>0</v>
      </c>
      <c r="K473" s="71">
        <f t="shared" ref="K473:K475" si="348">IF(I473=0,0,I473/H473)</f>
        <v>0</v>
      </c>
      <c r="L473" s="49">
        <f>IF(N473="",(F473*(C473/100)*(M473+O473))/1000,(F473*(C473/100)*(N473+P473)/1000))</f>
        <v>0</v>
      </c>
      <c r="M473" s="73" cm="1">
        <f t="array" ref="M473">ROUND('Investoinnit ennen 2024'!K473*(Parametrit!$B$11/Parametrit!$B$7),_xlfn.IFS('2024'!U473=100,-2,'2024'!U473=10,-1))</f>
        <v>0</v>
      </c>
      <c r="N473" s="73"/>
      <c r="O473" s="71"/>
      <c r="P473" s="71"/>
      <c r="Q473" s="77">
        <v>40</v>
      </c>
      <c r="R473" s="77">
        <v>50</v>
      </c>
      <c r="S473" s="61" t="str">
        <f>IF(AND(B473&gt;0,C473=""),"Ilmoita tuella rahoitettu osuus",IF(C473&gt;100,"Tuella rahoitettu osuus ei voi olla yli 100",IF(AND(B473&gt;0,H473=""),"Pitoaika puuttuu",IF(E473&gt;H473,"Keski-ikä ei voi olla suurempi kuin pitoaika",IF(AND(B473&gt;0,E473=""),"Keski-ikä puuttuu",IF(AND(B473&gt;0,OR(H473&lt;Q473,H473&gt;R473)),"Syötetty pitoaika ei ole pitoaikavälin sisällä","OK"))))))</f>
        <v>OK</v>
      </c>
      <c r="U473" s="16">
        <v>100</v>
      </c>
    </row>
    <row r="474" spans="1:21" ht="15.75" thickBot="1" x14ac:dyDescent="0.3">
      <c r="A474" s="38" t="s">
        <v>361</v>
      </c>
      <c r="B474" s="70">
        <f t="shared" si="345"/>
        <v>0</v>
      </c>
      <c r="C474" s="75"/>
      <c r="D474" s="71">
        <f t="shared" si="346"/>
        <v>0</v>
      </c>
      <c r="E474" s="71">
        <f>Parametrit!$B$4-2027</f>
        <v>-3</v>
      </c>
      <c r="F474" s="75"/>
      <c r="G474" s="75"/>
      <c r="H474" s="150" t="str">
        <f>IF('Investoinnit ennen 2024'!G474&gt;0,'Investoinnit ennen 2024'!G474,"")</f>
        <v/>
      </c>
      <c r="I474" s="72">
        <f>IF(N474="",(D474*(M474+O474))/1000,(D474*(N474+P474))/1000)</f>
        <v>0</v>
      </c>
      <c r="J474" s="71">
        <f t="shared" si="347"/>
        <v>0</v>
      </c>
      <c r="K474" s="71">
        <f t="shared" si="348"/>
        <v>0</v>
      </c>
      <c r="L474" s="49">
        <f>IF(N474="",(F474*(C474/100)*(M474+O474))/1000,(F474*(C474/100)*(N474+P474)/1000))</f>
        <v>0</v>
      </c>
      <c r="M474" s="73" cm="1">
        <f t="array" ref="M474">ROUND('Investoinnit ennen 2024'!K474*(Parametrit!$B$11/Parametrit!$B$7),_xlfn.IFS('2024'!U474=100,-2,'2024'!U474=10,-1))</f>
        <v>0</v>
      </c>
      <c r="N474" s="73"/>
      <c r="O474" s="71"/>
      <c r="P474" s="71"/>
      <c r="Q474" s="77">
        <v>40</v>
      </c>
      <c r="R474" s="77">
        <v>50</v>
      </c>
      <c r="S474" s="61" t="str">
        <f>IF(AND(B474&gt;0,C474=""),"Ilmoita tuella rahoitettu osuus",IF(C474&gt;100,"Tuella rahoitettu osuus ei voi olla yli 100",IF(AND(B474&gt;0,H474=""),"Pitoaika puuttuu",IF(E474&gt;H474,"Keski-ikä ei voi olla suurempi kuin pitoaika",IF(AND(B474&gt;0,E474=""),"Keski-ikä puuttuu",IF(AND(B474&gt;0,OR(H474&lt;Q474,H474&gt;R474)),"Syötetty pitoaika ei ole pitoaikavälin sisällä","OK"))))))</f>
        <v>OK</v>
      </c>
      <c r="U474" s="16">
        <v>100</v>
      </c>
    </row>
    <row r="475" spans="1:21" ht="15.75" thickBot="1" x14ac:dyDescent="0.3">
      <c r="A475" s="38" t="s">
        <v>362</v>
      </c>
      <c r="B475" s="70">
        <f t="shared" si="345"/>
        <v>0</v>
      </c>
      <c r="C475" s="75"/>
      <c r="D475" s="71">
        <f t="shared" si="346"/>
        <v>0</v>
      </c>
      <c r="E475" s="71">
        <f>Parametrit!$B$4-2027</f>
        <v>-3</v>
      </c>
      <c r="F475" s="75"/>
      <c r="G475" s="75"/>
      <c r="H475" s="150" t="str">
        <f>IF('Investoinnit ennen 2024'!G475&gt;0,'Investoinnit ennen 2024'!G475,"")</f>
        <v/>
      </c>
      <c r="I475" s="72">
        <f>IF(N475="",(D475*(M475+O475))/1000,(D475*(N475+P475))/1000)</f>
        <v>0</v>
      </c>
      <c r="J475" s="71">
        <f t="shared" si="347"/>
        <v>0</v>
      </c>
      <c r="K475" s="71">
        <f t="shared" si="348"/>
        <v>0</v>
      </c>
      <c r="L475" s="49">
        <f>IF(N475="",(F475*(C475/100)*(M475+O475))/1000,(F475*(C475/100)*(N475+P475)/1000))</f>
        <v>0</v>
      </c>
      <c r="M475" s="73" cm="1">
        <f t="array" ref="M475">ROUND('Investoinnit ennen 2024'!K475*(Parametrit!$B$11/Parametrit!$B$7),_xlfn.IFS('2024'!U475=100,-2,'2024'!U475=10,-1))</f>
        <v>0</v>
      </c>
      <c r="N475" s="73"/>
      <c r="O475" s="71"/>
      <c r="P475" s="71"/>
      <c r="Q475" s="77">
        <v>40</v>
      </c>
      <c r="R475" s="77">
        <v>50</v>
      </c>
      <c r="S475" s="61" t="str">
        <f>IF(AND(B475&gt;0,C475=""),"Ilmoita tuella rahoitettu osuus",IF(C475&gt;100,"Tuella rahoitettu osuus ei voi olla yli 100",IF(AND(B475&gt;0,H475=""),"Pitoaika puuttuu",IF(E475&gt;H475,"Keski-ikä ei voi olla suurempi kuin pitoaika",IF(AND(B475&gt;0,E475=""),"Keski-ikä puuttuu",IF(AND(B475&gt;0,OR(H475&lt;Q475,H475&gt;R475)),"Syötetty pitoaika ei ole pitoaikavälin sisällä","OK"))))))</f>
        <v>OK</v>
      </c>
      <c r="U475" s="16">
        <v>100</v>
      </c>
    </row>
    <row r="476" spans="1:21" ht="15.75" thickBot="1" x14ac:dyDescent="0.3">
      <c r="A476" s="44" t="s">
        <v>363</v>
      </c>
      <c r="B476" s="68"/>
      <c r="C476" s="114"/>
      <c r="D476" s="69"/>
      <c r="E476" s="69"/>
      <c r="F476" s="114"/>
      <c r="G476" s="114"/>
      <c r="H476" s="151"/>
      <c r="M476" s="84"/>
      <c r="N476" s="84"/>
      <c r="O476" s="66"/>
      <c r="P476" s="66"/>
      <c r="Q476" s="84"/>
      <c r="R476" s="84"/>
      <c r="S476" s="16"/>
    </row>
    <row r="477" spans="1:21" ht="15.75" thickBot="1" x14ac:dyDescent="0.3">
      <c r="A477" s="38" t="s">
        <v>364</v>
      </c>
      <c r="B477" s="70">
        <f>F477-G477</f>
        <v>0</v>
      </c>
      <c r="C477" s="75"/>
      <c r="D477" s="71">
        <f>B477*C477/100</f>
        <v>0</v>
      </c>
      <c r="E477" s="71">
        <f>Parametrit!$B$4-2027</f>
        <v>-3</v>
      </c>
      <c r="F477" s="75"/>
      <c r="G477" s="75"/>
      <c r="H477" s="150" t="str">
        <f>IF('Investoinnit ennen 2024'!G477&gt;0,'Investoinnit ennen 2024'!G477,"")</f>
        <v/>
      </c>
      <c r="I477" s="72">
        <f>IF(N477="",(D477*(M477+O477))/1000,(D477*(N477+P477))/1000)</f>
        <v>0</v>
      </c>
      <c r="J477" s="71">
        <f>IF(D477=0,0,I477*(1-E477/H477))</f>
        <v>0</v>
      </c>
      <c r="K477" s="71">
        <f>IF(I477=0,0,I477/H477)</f>
        <v>0</v>
      </c>
      <c r="L477" s="49">
        <f>IF(N477="",(F477*(C477/100)*(M477+O477))/1000,(F477*(C477/100)*(N477+P477)/1000))</f>
        <v>0</v>
      </c>
      <c r="M477" s="73" cm="1">
        <f t="array" ref="M477">ROUND('Investoinnit ennen 2024'!K477*(Parametrit!$B$11/Parametrit!$B$7),_xlfn.IFS('2024'!U477=100,-2,'2024'!U477=10,-1))</f>
        <v>0</v>
      </c>
      <c r="N477" s="73"/>
      <c r="O477" s="71"/>
      <c r="P477" s="71"/>
      <c r="Q477" s="77">
        <v>40</v>
      </c>
      <c r="R477" s="77">
        <v>50</v>
      </c>
      <c r="S477" s="61" t="str">
        <f>IF(AND(B477&gt;0,C477=""),"Ilmoita tuella rahoitettu osuus",IF(C477&gt;100,"Tuella rahoitettu osuus ei voi olla yli 100",IF(AND(B477&gt;0,H477=""),"Pitoaika puuttuu",IF(E477&gt;H477,"Keski-ikä ei voi olla suurempi kuin pitoaika",IF(AND(B477&gt;0,E477=""),"Keski-ikä puuttuu",IF(AND(B477&gt;0,OR(H477&lt;Q477,H477&gt;R477)),"Syötetty pitoaika ei ole pitoaikavälin sisällä","OK"))))))</f>
        <v>OK</v>
      </c>
      <c r="U477" s="16">
        <v>100</v>
      </c>
    </row>
    <row r="478" spans="1:21" ht="15.75" thickBot="1" x14ac:dyDescent="0.3">
      <c r="A478" s="44" t="s">
        <v>365</v>
      </c>
      <c r="B478" s="68"/>
      <c r="C478" s="114"/>
      <c r="D478" s="69"/>
      <c r="E478" s="69"/>
      <c r="F478" s="114"/>
      <c r="G478" s="114"/>
      <c r="H478" s="151"/>
      <c r="M478" s="84"/>
      <c r="N478" s="84"/>
      <c r="O478" s="66"/>
      <c r="P478" s="66"/>
      <c r="Q478" s="84"/>
      <c r="R478" s="84"/>
      <c r="S478" s="16"/>
    </row>
    <row r="479" spans="1:21" ht="15.75" thickBot="1" x14ac:dyDescent="0.3">
      <c r="A479" s="38" t="s">
        <v>366</v>
      </c>
      <c r="B479" s="70">
        <f>F479-G479</f>
        <v>0</v>
      </c>
      <c r="C479" s="75"/>
      <c r="D479" s="71">
        <f>B479*C479/100</f>
        <v>0</v>
      </c>
      <c r="E479" s="71">
        <f>Parametrit!$B$4-2027</f>
        <v>-3</v>
      </c>
      <c r="F479" s="75"/>
      <c r="G479" s="75"/>
      <c r="H479" s="150" t="str">
        <f>IF('Investoinnit ennen 2024'!G479&gt;0,'Investoinnit ennen 2024'!G479,"")</f>
        <v/>
      </c>
      <c r="I479" s="72">
        <f>IF(N479="",(D479*(M479+O479))/1000,(D479*(N479+P479))/1000)</f>
        <v>0</v>
      </c>
      <c r="J479" s="71">
        <f>IF(D479=0,0,I479*(1-E479/H479))</f>
        <v>0</v>
      </c>
      <c r="K479" s="71">
        <f>IF(I479=0,0,I479/H479)</f>
        <v>0</v>
      </c>
      <c r="L479" s="49">
        <f>IF(N479="",(F479*(C479/100)*(M479+O479))/1000,(F479*(C479/100)*(N479+P479)/1000))</f>
        <v>0</v>
      </c>
      <c r="M479" s="73" cm="1">
        <f t="array" ref="M479">ROUND('Investoinnit ennen 2024'!K479*(Parametrit!$B$11/Parametrit!$B$7),_xlfn.IFS('2024'!U479=100,-2,'2024'!U479=10,-1))</f>
        <v>0</v>
      </c>
      <c r="N479" s="73"/>
      <c r="O479" s="71"/>
      <c r="P479" s="71"/>
      <c r="Q479" s="77">
        <v>25</v>
      </c>
      <c r="R479" s="77">
        <v>40</v>
      </c>
      <c r="S479" s="61" t="str">
        <f>IF(AND(B479&gt;0,C479=""),"Ilmoita tuella rahoitettu osuus",IF(C479&gt;100,"Tuella rahoitettu osuus ei voi olla yli 100",IF(AND(B479&gt;0,H479=""),"Pitoaika puuttuu",IF(E479&gt;H479,"Keski-ikä ei voi olla suurempi kuin pitoaika",IF(AND(B479&gt;0,E479=""),"Keski-ikä puuttuu",IF(AND(B479&gt;0,OR(H479&lt;Q479,H479&gt;R479)),"Syötetty pitoaika ei ole pitoaikavälin sisällä","OK"))))))</f>
        <v>OK</v>
      </c>
      <c r="U479" s="16">
        <v>100</v>
      </c>
    </row>
    <row r="480" spans="1:21" ht="15.75" thickBot="1" x14ac:dyDescent="0.3">
      <c r="A480" s="44" t="s">
        <v>367</v>
      </c>
      <c r="B480" s="68"/>
      <c r="C480" s="114"/>
      <c r="D480" s="69"/>
      <c r="E480" s="69"/>
      <c r="F480" s="114"/>
      <c r="G480" s="114"/>
      <c r="H480" s="151"/>
      <c r="M480" s="84"/>
      <c r="N480" s="84"/>
      <c r="O480" s="66"/>
      <c r="P480" s="66"/>
      <c r="Q480" s="84"/>
      <c r="R480" s="84"/>
      <c r="S480" s="16"/>
    </row>
    <row r="481" spans="1:21" ht="15.75" thickBot="1" x14ac:dyDescent="0.3">
      <c r="A481" s="38" t="s">
        <v>368</v>
      </c>
      <c r="B481" s="70">
        <f>F481-G481</f>
        <v>0</v>
      </c>
      <c r="C481" s="75"/>
      <c r="D481" s="71">
        <f>B481*C481/100</f>
        <v>0</v>
      </c>
      <c r="E481" s="71">
        <f>Parametrit!$B$4-2027</f>
        <v>-3</v>
      </c>
      <c r="F481" s="75"/>
      <c r="G481" s="75"/>
      <c r="H481" s="150" t="str">
        <f>IF('Investoinnit ennen 2024'!G481&gt;0,'Investoinnit ennen 2024'!G481,"")</f>
        <v/>
      </c>
      <c r="I481" s="72">
        <f>IF(N481="",(D481*(M481+O481))/1000,(D481*(N481+P481))/1000)</f>
        <v>0</v>
      </c>
      <c r="J481" s="71">
        <f>IF(D481=0,0,I481*(1-E481/H481))</f>
        <v>0</v>
      </c>
      <c r="K481" s="71">
        <f>IF(I481=0,0,I481/H481)</f>
        <v>0</v>
      </c>
      <c r="L481" s="49">
        <f>IF(N481="",(F481*(C481/100)*(M481+O481))/1000,(F481*(C481/100)*(N481+P481)/1000))</f>
        <v>0</v>
      </c>
      <c r="M481" s="73" cm="1">
        <f t="array" ref="M481">ROUND('Investoinnit ennen 2024'!K481*(Parametrit!$B$11/Parametrit!$B$7),_xlfn.IFS('2024'!U481=100,-2,'2024'!U481=10,-1))</f>
        <v>0</v>
      </c>
      <c r="N481" s="73"/>
      <c r="O481" s="71"/>
      <c r="P481" s="71"/>
      <c r="Q481" s="77">
        <v>40</v>
      </c>
      <c r="R481" s="77">
        <v>50</v>
      </c>
      <c r="S481" s="61" t="str">
        <f>IF(AND(B481&gt;0,C481=""),"Ilmoita tuella rahoitettu osuus",IF(C481&gt;100,"Tuella rahoitettu osuus ei voi olla yli 100",IF(AND(B481&gt;0,H481=""),"Pitoaika puuttuu",IF(E481&gt;H481,"Keski-ikä ei voi olla suurempi kuin pitoaika",IF(AND(B481&gt;0,E481=""),"Keski-ikä puuttuu",IF(AND(B481&gt;0,OR(H481&lt;Q481,H481&gt;R481)),"Syötetty pitoaika ei ole pitoaikavälin sisällä","OK"))))))</f>
        <v>OK</v>
      </c>
      <c r="U481" s="16">
        <v>100</v>
      </c>
    </row>
    <row r="482" spans="1:21" ht="15.75" thickBot="1" x14ac:dyDescent="0.3">
      <c r="A482" s="14" t="s">
        <v>369</v>
      </c>
      <c r="B482" s="68"/>
      <c r="C482" s="114"/>
      <c r="D482" s="69"/>
      <c r="E482" s="69"/>
      <c r="F482" s="114"/>
      <c r="G482" s="114"/>
      <c r="H482" s="151"/>
      <c r="M482" s="80"/>
      <c r="N482" s="80"/>
      <c r="O482" s="66"/>
      <c r="P482" s="66"/>
      <c r="Q482" s="80"/>
      <c r="R482" s="80"/>
      <c r="S482" s="16"/>
    </row>
    <row r="483" spans="1:21" ht="23.25" thickBot="1" x14ac:dyDescent="0.3">
      <c r="A483" s="44" t="s">
        <v>370</v>
      </c>
      <c r="B483" s="68"/>
      <c r="C483" s="114"/>
      <c r="D483" s="69"/>
      <c r="E483" s="69"/>
      <c r="F483" s="114"/>
      <c r="G483" s="114"/>
      <c r="H483" s="151"/>
      <c r="M483" s="84"/>
      <c r="N483" s="84"/>
      <c r="O483" s="66"/>
      <c r="P483" s="66"/>
      <c r="Q483" s="84"/>
      <c r="R483" s="84"/>
      <c r="S483" s="16"/>
    </row>
    <row r="484" spans="1:21" ht="15.75" thickBot="1" x14ac:dyDescent="0.3">
      <c r="A484" s="38" t="s">
        <v>371</v>
      </c>
      <c r="B484" s="70">
        <f>F484-G484</f>
        <v>0</v>
      </c>
      <c r="C484" s="75"/>
      <c r="D484" s="71">
        <f>B484*C484/100</f>
        <v>0</v>
      </c>
      <c r="E484" s="71">
        <f>Parametrit!$B$4-2027</f>
        <v>-3</v>
      </c>
      <c r="F484" s="75"/>
      <c r="G484" s="75"/>
      <c r="H484" s="150" t="str">
        <f>IF('Investoinnit ennen 2024'!G484&gt;0,'Investoinnit ennen 2024'!G484,"")</f>
        <v/>
      </c>
      <c r="I484" s="72">
        <f>IF(N484="",(D484*(M484+O484))/1000,(D484*(N484+P484))/1000)</f>
        <v>0</v>
      </c>
      <c r="J484" s="71">
        <f>IF(D484=0,0,I484*(1-E484/H484))</f>
        <v>0</v>
      </c>
      <c r="K484" s="71">
        <f>IF(I484=0,0,I484/H484)</f>
        <v>0</v>
      </c>
      <c r="L484" s="49">
        <f>IF(N484="",(F484*(C484/100)*(M484+O484))/1000,(F484*(C484/100)*(N484+P484)/1000))</f>
        <v>0</v>
      </c>
      <c r="M484" s="73" cm="1">
        <f t="array" ref="M484">ROUND('Investoinnit ennen 2024'!K484*(Parametrit!$B$11/Parametrit!$B$7),_xlfn.IFS('2024'!U484=100,-2,'2024'!U484=10,-1))</f>
        <v>0</v>
      </c>
      <c r="N484" s="73"/>
      <c r="O484" s="71"/>
      <c r="P484" s="71"/>
      <c r="Q484" s="77">
        <v>40</v>
      </c>
      <c r="R484" s="77">
        <v>50</v>
      </c>
      <c r="S484" s="61" t="str">
        <f>IF(AND(B484&gt;0,C484=""),"Ilmoita tuella rahoitettu osuus",IF(C484&gt;100,"Tuella rahoitettu osuus ei voi olla yli 100",IF(AND(B484&gt;0,H484=""),"Pitoaika puuttuu",IF(E484&gt;H484,"Keski-ikä ei voi olla suurempi kuin pitoaika",IF(AND(B484&gt;0,E484=""),"Keski-ikä puuttuu",IF(AND(B484&gt;0,OR(H484&lt;Q484,H484&gt;R484)),"Syötetty pitoaika ei ole pitoaikavälin sisällä","OK"))))))</f>
        <v>OK</v>
      </c>
      <c r="U484" s="16">
        <v>100</v>
      </c>
    </row>
    <row r="485" spans="1:21" ht="15.75" thickBot="1" x14ac:dyDescent="0.3">
      <c r="A485" s="44" t="s">
        <v>372</v>
      </c>
      <c r="B485" s="68"/>
      <c r="C485" s="114"/>
      <c r="D485" s="69"/>
      <c r="E485" s="69"/>
      <c r="F485" s="114"/>
      <c r="G485" s="114"/>
      <c r="H485" s="151"/>
      <c r="M485" s="84"/>
      <c r="N485" s="84"/>
      <c r="O485" s="66"/>
      <c r="P485" s="66"/>
      <c r="Q485" s="84"/>
      <c r="R485" s="84"/>
      <c r="S485" s="16"/>
    </row>
    <row r="486" spans="1:21" ht="15.75" thickBot="1" x14ac:dyDescent="0.3">
      <c r="A486" s="38" t="s">
        <v>373</v>
      </c>
      <c r="B486" s="70">
        <f t="shared" ref="B486:B488" si="349">F486-G486</f>
        <v>0</v>
      </c>
      <c r="C486" s="75"/>
      <c r="D486" s="71">
        <f t="shared" ref="D486:D488" si="350">B486*C486/100</f>
        <v>0</v>
      </c>
      <c r="E486" s="71">
        <f>Parametrit!$B$4-2027</f>
        <v>-3</v>
      </c>
      <c r="F486" s="75"/>
      <c r="G486" s="75"/>
      <c r="H486" s="150" t="str">
        <f>IF('Investoinnit ennen 2024'!G486&gt;0,'Investoinnit ennen 2024'!G486,"")</f>
        <v/>
      </c>
      <c r="I486" s="72">
        <f>IF(N486="",(D486*(M486+O486))/1000,(D486*(N486+P486))/1000)</f>
        <v>0</v>
      </c>
      <c r="J486" s="71">
        <f t="shared" ref="J486:J488" si="351">IF(D486=0,0,I486*(1-E486/H486))</f>
        <v>0</v>
      </c>
      <c r="K486" s="71">
        <f t="shared" ref="K486:K488" si="352">IF(I486=0,0,I486/H486)</f>
        <v>0</v>
      </c>
      <c r="L486" s="49">
        <f>IF(N486="",(F486*(C486/100)*(M486+O486))/1000,(F486*(C486/100)*(N486+P486)/1000))</f>
        <v>0</v>
      </c>
      <c r="M486" s="73" cm="1">
        <f t="array" ref="M486">ROUND('Investoinnit ennen 2024'!K486*(Parametrit!$B$11/Parametrit!$B$7),_xlfn.IFS('2024'!U486=100,-2,'2024'!U486=10,-1))</f>
        <v>0</v>
      </c>
      <c r="N486" s="73"/>
      <c r="O486" s="71"/>
      <c r="P486" s="71"/>
      <c r="Q486" s="77">
        <v>40</v>
      </c>
      <c r="R486" s="77">
        <v>50</v>
      </c>
      <c r="S486" s="61" t="str">
        <f>IF(AND(B486&gt;0,C486=""),"Ilmoita tuella rahoitettu osuus",IF(C486&gt;100,"Tuella rahoitettu osuus ei voi olla yli 100",IF(AND(B486&gt;0,H486=""),"Pitoaika puuttuu",IF(E486&gt;H486,"Keski-ikä ei voi olla suurempi kuin pitoaika",IF(AND(B486&gt;0,E486=""),"Keski-ikä puuttuu",IF(AND(B486&gt;0,OR(H486&lt;Q486,H486&gt;R486)),"Syötetty pitoaika ei ole pitoaikavälin sisällä","OK"))))))</f>
        <v>OK</v>
      </c>
      <c r="U486" s="16">
        <v>100</v>
      </c>
    </row>
    <row r="487" spans="1:21" ht="15.75" thickBot="1" x14ac:dyDescent="0.3">
      <c r="A487" s="38" t="s">
        <v>374</v>
      </c>
      <c r="B487" s="70">
        <f t="shared" si="349"/>
        <v>0</v>
      </c>
      <c r="C487" s="75"/>
      <c r="D487" s="71">
        <f t="shared" si="350"/>
        <v>0</v>
      </c>
      <c r="E487" s="71">
        <f>Parametrit!$B$4-2027</f>
        <v>-3</v>
      </c>
      <c r="F487" s="75"/>
      <c r="G487" s="75"/>
      <c r="H487" s="150" t="str">
        <f>IF('Investoinnit ennen 2024'!G487&gt;0,'Investoinnit ennen 2024'!G487,"")</f>
        <v/>
      </c>
      <c r="I487" s="72">
        <f>IF(N487="",(D487*(M487+O487))/1000,(D487*(N487+P487))/1000)</f>
        <v>0</v>
      </c>
      <c r="J487" s="71">
        <f t="shared" si="351"/>
        <v>0</v>
      </c>
      <c r="K487" s="71">
        <f t="shared" si="352"/>
        <v>0</v>
      </c>
      <c r="L487" s="49">
        <f>IF(N487="",(F487*(C487/100)*(M487+O487))/1000,(F487*(C487/100)*(N487+P487)/1000))</f>
        <v>0</v>
      </c>
      <c r="M487" s="73" cm="1">
        <f t="array" ref="M487">ROUND('Investoinnit ennen 2024'!K487*(Parametrit!$B$11/Parametrit!$B$7),_xlfn.IFS('2024'!U487=100,-2,'2024'!U487=10,-1))</f>
        <v>0</v>
      </c>
      <c r="N487" s="73"/>
      <c r="O487" s="71"/>
      <c r="P487" s="71"/>
      <c r="Q487" s="77">
        <v>40</v>
      </c>
      <c r="R487" s="77">
        <v>50</v>
      </c>
      <c r="S487" s="61" t="str">
        <f>IF(AND(B487&gt;0,C487=""),"Ilmoita tuella rahoitettu osuus",IF(C487&gt;100,"Tuella rahoitettu osuus ei voi olla yli 100",IF(AND(B487&gt;0,H487=""),"Pitoaika puuttuu",IF(E487&gt;H487,"Keski-ikä ei voi olla suurempi kuin pitoaika",IF(AND(B487&gt;0,E487=""),"Keski-ikä puuttuu",IF(AND(B487&gt;0,OR(H487&lt;Q487,H487&gt;R487)),"Syötetty pitoaika ei ole pitoaikavälin sisällä","OK"))))))</f>
        <v>OK</v>
      </c>
      <c r="U487" s="16">
        <v>100</v>
      </c>
    </row>
    <row r="488" spans="1:21" ht="15.75" thickBot="1" x14ac:dyDescent="0.3">
      <c r="A488" s="38" t="s">
        <v>375</v>
      </c>
      <c r="B488" s="70">
        <f t="shared" si="349"/>
        <v>0</v>
      </c>
      <c r="C488" s="75"/>
      <c r="D488" s="71">
        <f t="shared" si="350"/>
        <v>0</v>
      </c>
      <c r="E488" s="71">
        <f>Parametrit!$B$4-2027</f>
        <v>-3</v>
      </c>
      <c r="F488" s="75"/>
      <c r="G488" s="75"/>
      <c r="H488" s="150" t="str">
        <f>IF('Investoinnit ennen 2024'!G488&gt;0,'Investoinnit ennen 2024'!G488,"")</f>
        <v/>
      </c>
      <c r="I488" s="72">
        <f>IF(N488="",(D488*(M488+O488))/1000,(D488*(N488+P488))/1000)</f>
        <v>0</v>
      </c>
      <c r="J488" s="71">
        <f t="shared" si="351"/>
        <v>0</v>
      </c>
      <c r="K488" s="71">
        <f t="shared" si="352"/>
        <v>0</v>
      </c>
      <c r="L488" s="49">
        <f>IF(N488="",(F488*(C488/100)*(M488+O488))/1000,(F488*(C488/100)*(N488+P488)/1000))</f>
        <v>0</v>
      </c>
      <c r="M488" s="73" cm="1">
        <f t="array" ref="M488">ROUND('Investoinnit ennen 2024'!K488*(Parametrit!$B$11/Parametrit!$B$7),_xlfn.IFS('2024'!U488=100,-2,'2024'!U488=10,-1))</f>
        <v>0</v>
      </c>
      <c r="N488" s="73"/>
      <c r="O488" s="71"/>
      <c r="P488" s="71"/>
      <c r="Q488" s="77">
        <v>40</v>
      </c>
      <c r="R488" s="77">
        <v>50</v>
      </c>
      <c r="S488" s="61" t="str">
        <f>IF(AND(B488&gt;0,C488=""),"Ilmoita tuella rahoitettu osuus",IF(C488&gt;100,"Tuella rahoitettu osuus ei voi olla yli 100",IF(AND(B488&gt;0,H488=""),"Pitoaika puuttuu",IF(E488&gt;H488,"Keski-ikä ei voi olla suurempi kuin pitoaika",IF(AND(B488&gt;0,E488=""),"Keski-ikä puuttuu",IF(AND(B488&gt;0,OR(H488&lt;Q488,H488&gt;R488)),"Syötetty pitoaika ei ole pitoaikavälin sisällä","OK"))))))</f>
        <v>OK</v>
      </c>
      <c r="U488" s="16">
        <v>100</v>
      </c>
    </row>
    <row r="489" spans="1:21" ht="15.75" thickBot="1" x14ac:dyDescent="0.3">
      <c r="A489" s="44" t="s">
        <v>376</v>
      </c>
      <c r="B489" s="68"/>
      <c r="C489" s="114"/>
      <c r="D489" s="69"/>
      <c r="E489" s="69"/>
      <c r="F489" s="114"/>
      <c r="G489" s="114"/>
      <c r="H489" s="151"/>
      <c r="M489" s="84"/>
      <c r="N489" s="84"/>
      <c r="O489" s="66"/>
      <c r="P489" s="66"/>
      <c r="Q489" s="84"/>
      <c r="R489" s="84"/>
      <c r="S489" s="16"/>
    </row>
    <row r="490" spans="1:21" ht="15.75" thickBot="1" x14ac:dyDescent="0.3">
      <c r="A490" s="38" t="s">
        <v>377</v>
      </c>
      <c r="B490" s="70">
        <f>F490-G490</f>
        <v>0</v>
      </c>
      <c r="C490" s="75"/>
      <c r="D490" s="71">
        <f>B490*C490/100</f>
        <v>0</v>
      </c>
      <c r="E490" s="71">
        <f>Parametrit!$B$4-2027</f>
        <v>-3</v>
      </c>
      <c r="F490" s="75"/>
      <c r="G490" s="75"/>
      <c r="H490" s="150" t="str">
        <f>IF('Investoinnit ennen 2024'!G490&gt;0,'Investoinnit ennen 2024'!G490,"")</f>
        <v/>
      </c>
      <c r="I490" s="72">
        <f>IF(N490="",(D490*(M490+O490))/1000,(D490*(N490+P490))/1000)</f>
        <v>0</v>
      </c>
      <c r="J490" s="71">
        <f>IF(D490=0,0,I490*(1-E490/H490))</f>
        <v>0</v>
      </c>
      <c r="K490" s="71">
        <f>IF(I490=0,0,I490/H490)</f>
        <v>0</v>
      </c>
      <c r="L490" s="49">
        <f>IF(N490="",(F490*(C490/100)*(M490+O490))/1000,(F490*(C490/100)*(N490+P490)/1000))</f>
        <v>0</v>
      </c>
      <c r="M490" s="73" cm="1">
        <f t="array" ref="M490">ROUND('Investoinnit ennen 2024'!K490*(Parametrit!$B$11/Parametrit!$B$7),_xlfn.IFS('2024'!U490=100,-2,'2024'!U490=10,-1))</f>
        <v>0</v>
      </c>
      <c r="N490" s="73"/>
      <c r="O490" s="71"/>
      <c r="P490" s="71"/>
      <c r="Q490" s="77">
        <v>40</v>
      </c>
      <c r="R490" s="77">
        <v>50</v>
      </c>
      <c r="S490" s="61" t="str">
        <f>IF(AND(B490&gt;0,C490=""),"Ilmoita tuella rahoitettu osuus",IF(C490&gt;100,"Tuella rahoitettu osuus ei voi olla yli 100",IF(AND(B490&gt;0,H490=""),"Pitoaika puuttuu",IF(E490&gt;H490,"Keski-ikä ei voi olla suurempi kuin pitoaika",IF(AND(B490&gt;0,E490=""),"Keski-ikä puuttuu",IF(AND(B490&gt;0,OR(H490&lt;Q490,H490&gt;R490)),"Syötetty pitoaika ei ole pitoaikavälin sisällä","OK"))))))</f>
        <v>OK</v>
      </c>
      <c r="U490" s="16">
        <v>100</v>
      </c>
    </row>
    <row r="491" spans="1:21" ht="15.75" thickBot="1" x14ac:dyDescent="0.3">
      <c r="A491" s="12" t="s">
        <v>378</v>
      </c>
      <c r="B491" s="68"/>
      <c r="C491" s="114"/>
      <c r="D491" s="69"/>
      <c r="E491" s="69"/>
      <c r="F491" s="114"/>
      <c r="G491" s="114"/>
      <c r="H491" s="151"/>
      <c r="M491" s="85"/>
      <c r="N491" s="85"/>
      <c r="O491" s="66"/>
      <c r="P491" s="66"/>
      <c r="Q491" s="84"/>
      <c r="R491" s="84"/>
      <c r="S491" s="16"/>
    </row>
    <row r="492" spans="1:21" ht="15.75" thickBot="1" x14ac:dyDescent="0.3">
      <c r="A492" s="14" t="s">
        <v>379</v>
      </c>
      <c r="B492" s="68"/>
      <c r="C492" s="114"/>
      <c r="D492" s="69"/>
      <c r="E492" s="69"/>
      <c r="F492" s="114"/>
      <c r="G492" s="114"/>
      <c r="H492" s="151"/>
      <c r="M492" s="80"/>
      <c r="N492" s="80"/>
      <c r="O492" s="66"/>
      <c r="P492" s="66"/>
      <c r="Q492" s="80"/>
      <c r="R492" s="80"/>
      <c r="S492" s="16"/>
    </row>
    <row r="493" spans="1:21" ht="15.75" thickBot="1" x14ac:dyDescent="0.3">
      <c r="A493" s="44" t="s">
        <v>380</v>
      </c>
      <c r="B493" s="68"/>
      <c r="C493" s="114"/>
      <c r="D493" s="69"/>
      <c r="E493" s="69"/>
      <c r="F493" s="114"/>
      <c r="G493" s="114"/>
      <c r="H493" s="151"/>
      <c r="M493" s="84"/>
      <c r="N493" s="84"/>
      <c r="O493" s="66"/>
      <c r="P493" s="66"/>
      <c r="Q493" s="84"/>
      <c r="R493" s="84"/>
      <c r="S493" s="16"/>
    </row>
    <row r="494" spans="1:21" ht="15.75" thickBot="1" x14ac:dyDescent="0.3">
      <c r="A494" s="38" t="s">
        <v>381</v>
      </c>
      <c r="B494" s="70">
        <f t="shared" ref="B494:B501" si="353">F494-G494</f>
        <v>0</v>
      </c>
      <c r="C494" s="75"/>
      <c r="D494" s="71">
        <f t="shared" ref="D494:D501" si="354">B494*C494/100</f>
        <v>0</v>
      </c>
      <c r="E494" s="71">
        <f>Parametrit!$B$4-2027</f>
        <v>-3</v>
      </c>
      <c r="F494" s="75"/>
      <c r="G494" s="75"/>
      <c r="H494" s="150" t="str">
        <f>IF('Investoinnit ennen 2024'!G494&gt;0,'Investoinnit ennen 2024'!G494,"")</f>
        <v/>
      </c>
      <c r="I494" s="72">
        <f t="shared" ref="I494:I501" si="355">IF(N494="",(D494*(M494+O494))/1000,(D494*(N494+P494))/1000)</f>
        <v>0</v>
      </c>
      <c r="J494" s="71">
        <f t="shared" ref="J494:J501" si="356">IF(D494=0,0,I494*(1-E494/H494))</f>
        <v>0</v>
      </c>
      <c r="K494" s="71">
        <f t="shared" ref="K494:K501" si="357">IF(I494=0,0,I494/H494)</f>
        <v>0</v>
      </c>
      <c r="L494" s="49">
        <f t="shared" ref="L494:L501" si="358">IF(N494="",(F494*(C494/100)*(M494+O494))/1000,(F494*(C494/100)*(N494+P494)/1000))</f>
        <v>0</v>
      </c>
      <c r="M494" s="73" cm="1">
        <f t="array" ref="M494">ROUND('Investoinnit ennen 2024'!K494*(Parametrit!$B$11/Parametrit!$B$7),_xlfn.IFS('2024'!U494=100,-2,'2024'!U494=10,-1))</f>
        <v>0</v>
      </c>
      <c r="N494" s="73"/>
      <c r="O494" s="71"/>
      <c r="P494" s="71"/>
      <c r="Q494" s="77">
        <v>40</v>
      </c>
      <c r="R494" s="77">
        <v>50</v>
      </c>
      <c r="S494" s="61" t="str">
        <f t="shared" ref="S494:S501" si="359">IF(AND(B494&gt;0,C494=""),"Ilmoita tuella rahoitettu osuus",IF(C494&gt;100,"Tuella rahoitettu osuus ei voi olla yli 100",IF(AND(B494&gt;0,H494=""),"Pitoaika puuttuu",IF(E494&gt;H494,"Keski-ikä ei voi olla suurempi kuin pitoaika",IF(AND(B494&gt;0,E494=""),"Keski-ikä puuttuu",IF(AND(B494&gt;0,OR(H494&lt;Q494,H494&gt;R494)),"Syötetty pitoaika ei ole pitoaikavälin sisällä","OK"))))))</f>
        <v>OK</v>
      </c>
      <c r="U494" s="16">
        <v>100</v>
      </c>
    </row>
    <row r="495" spans="1:21" ht="15.75" thickBot="1" x14ac:dyDescent="0.3">
      <c r="A495" s="38" t="s">
        <v>382</v>
      </c>
      <c r="B495" s="70">
        <f t="shared" si="353"/>
        <v>0</v>
      </c>
      <c r="C495" s="75"/>
      <c r="D495" s="71">
        <f t="shared" si="354"/>
        <v>0</v>
      </c>
      <c r="E495" s="71">
        <f>Parametrit!$B$4-2027</f>
        <v>-3</v>
      </c>
      <c r="F495" s="75"/>
      <c r="G495" s="75"/>
      <c r="H495" s="150" t="str">
        <f>IF('Investoinnit ennen 2024'!G495&gt;0,'Investoinnit ennen 2024'!G495,"")</f>
        <v/>
      </c>
      <c r="I495" s="72">
        <f t="shared" si="355"/>
        <v>0</v>
      </c>
      <c r="J495" s="71">
        <f t="shared" si="356"/>
        <v>0</v>
      </c>
      <c r="K495" s="71">
        <f t="shared" si="357"/>
        <v>0</v>
      </c>
      <c r="L495" s="49">
        <f t="shared" si="358"/>
        <v>0</v>
      </c>
      <c r="M495" s="73" cm="1">
        <f t="array" ref="M495">ROUND('Investoinnit ennen 2024'!K495*(Parametrit!$B$11/Parametrit!$B$7),_xlfn.IFS('2024'!U495=100,-2,'2024'!U495=10,-1))</f>
        <v>0</v>
      </c>
      <c r="N495" s="73"/>
      <c r="O495" s="71"/>
      <c r="P495" s="71"/>
      <c r="Q495" s="77">
        <v>40</v>
      </c>
      <c r="R495" s="77">
        <v>50</v>
      </c>
      <c r="S495" s="61" t="str">
        <f t="shared" si="359"/>
        <v>OK</v>
      </c>
      <c r="U495" s="16">
        <v>100</v>
      </c>
    </row>
    <row r="496" spans="1:21" ht="15.75" thickBot="1" x14ac:dyDescent="0.3">
      <c r="A496" s="38" t="s">
        <v>383</v>
      </c>
      <c r="B496" s="70">
        <f t="shared" si="353"/>
        <v>0</v>
      </c>
      <c r="C496" s="75"/>
      <c r="D496" s="71">
        <f t="shared" si="354"/>
        <v>0</v>
      </c>
      <c r="E496" s="71">
        <f>Parametrit!$B$4-2027</f>
        <v>-3</v>
      </c>
      <c r="F496" s="75"/>
      <c r="G496" s="75"/>
      <c r="H496" s="150" t="str">
        <f>IF('Investoinnit ennen 2024'!G496&gt;0,'Investoinnit ennen 2024'!G496,"")</f>
        <v/>
      </c>
      <c r="I496" s="72">
        <f t="shared" si="355"/>
        <v>0</v>
      </c>
      <c r="J496" s="71">
        <f t="shared" si="356"/>
        <v>0</v>
      </c>
      <c r="K496" s="71">
        <f t="shared" si="357"/>
        <v>0</v>
      </c>
      <c r="L496" s="49">
        <f t="shared" si="358"/>
        <v>0</v>
      </c>
      <c r="M496" s="73" cm="1">
        <f t="array" ref="M496">ROUND('Investoinnit ennen 2024'!K496*(Parametrit!$B$11/Parametrit!$B$7),_xlfn.IFS('2024'!U496=100,-2,'2024'!U496=10,-1))</f>
        <v>0</v>
      </c>
      <c r="N496" s="73"/>
      <c r="O496" s="71"/>
      <c r="P496" s="71"/>
      <c r="Q496" s="77">
        <v>40</v>
      </c>
      <c r="R496" s="77">
        <v>50</v>
      </c>
      <c r="S496" s="61" t="str">
        <f t="shared" si="359"/>
        <v>OK</v>
      </c>
      <c r="U496" s="16">
        <v>100</v>
      </c>
    </row>
    <row r="497" spans="1:21" ht="15.75" thickBot="1" x14ac:dyDescent="0.3">
      <c r="A497" s="38" t="s">
        <v>384</v>
      </c>
      <c r="B497" s="70">
        <f t="shared" si="353"/>
        <v>0</v>
      </c>
      <c r="C497" s="75"/>
      <c r="D497" s="71">
        <f t="shared" si="354"/>
        <v>0</v>
      </c>
      <c r="E497" s="71">
        <f>Parametrit!$B$4-2027</f>
        <v>-3</v>
      </c>
      <c r="F497" s="75"/>
      <c r="G497" s="75"/>
      <c r="H497" s="150" t="str">
        <f>IF('Investoinnit ennen 2024'!G497&gt;0,'Investoinnit ennen 2024'!G497,"")</f>
        <v/>
      </c>
      <c r="I497" s="72">
        <f t="shared" si="355"/>
        <v>0</v>
      </c>
      <c r="J497" s="71">
        <f t="shared" si="356"/>
        <v>0</v>
      </c>
      <c r="K497" s="71">
        <f t="shared" si="357"/>
        <v>0</v>
      </c>
      <c r="L497" s="49">
        <f t="shared" si="358"/>
        <v>0</v>
      </c>
      <c r="M497" s="73" cm="1">
        <f t="array" ref="M497">ROUND('Investoinnit ennen 2024'!K497*(Parametrit!$B$11/Parametrit!$B$7),_xlfn.IFS('2024'!U497=100,-2,'2024'!U497=10,-1))</f>
        <v>0</v>
      </c>
      <c r="N497" s="73"/>
      <c r="O497" s="71"/>
      <c r="P497" s="71"/>
      <c r="Q497" s="77">
        <v>40</v>
      </c>
      <c r="R497" s="77">
        <v>50</v>
      </c>
      <c r="S497" s="61" t="str">
        <f t="shared" si="359"/>
        <v>OK</v>
      </c>
      <c r="U497" s="16">
        <v>100</v>
      </c>
    </row>
    <row r="498" spans="1:21" ht="15.75" thickBot="1" x14ac:dyDescent="0.3">
      <c r="A498" s="38" t="s">
        <v>385</v>
      </c>
      <c r="B498" s="70">
        <f t="shared" si="353"/>
        <v>0</v>
      </c>
      <c r="C498" s="75"/>
      <c r="D498" s="71">
        <f t="shared" si="354"/>
        <v>0</v>
      </c>
      <c r="E498" s="71">
        <f>Parametrit!$B$4-2027</f>
        <v>-3</v>
      </c>
      <c r="F498" s="75"/>
      <c r="G498" s="75"/>
      <c r="H498" s="150" t="str">
        <f>IF('Investoinnit ennen 2024'!G498&gt;0,'Investoinnit ennen 2024'!G498,"")</f>
        <v/>
      </c>
      <c r="I498" s="72">
        <f t="shared" si="355"/>
        <v>0</v>
      </c>
      <c r="J498" s="71">
        <f t="shared" si="356"/>
        <v>0</v>
      </c>
      <c r="K498" s="71">
        <f t="shared" si="357"/>
        <v>0</v>
      </c>
      <c r="L498" s="49">
        <f t="shared" si="358"/>
        <v>0</v>
      </c>
      <c r="M498" s="73" cm="1">
        <f t="array" ref="M498">ROUND('Investoinnit ennen 2024'!K498*(Parametrit!$B$11/Parametrit!$B$7),_xlfn.IFS('2024'!U498=100,-2,'2024'!U498=10,-1))</f>
        <v>0</v>
      </c>
      <c r="N498" s="73"/>
      <c r="O498" s="71"/>
      <c r="P498" s="71"/>
      <c r="Q498" s="77">
        <v>40</v>
      </c>
      <c r="R498" s="77">
        <v>50</v>
      </c>
      <c r="S498" s="61" t="str">
        <f t="shared" si="359"/>
        <v>OK</v>
      </c>
      <c r="U498" s="16">
        <v>100</v>
      </c>
    </row>
    <row r="499" spans="1:21" ht="15.75" thickBot="1" x14ac:dyDescent="0.3">
      <c r="A499" s="38" t="s">
        <v>386</v>
      </c>
      <c r="B499" s="70">
        <f t="shared" si="353"/>
        <v>0</v>
      </c>
      <c r="C499" s="75"/>
      <c r="D499" s="71">
        <f t="shared" si="354"/>
        <v>0</v>
      </c>
      <c r="E499" s="71">
        <f>Parametrit!$B$4-2027</f>
        <v>-3</v>
      </c>
      <c r="F499" s="75"/>
      <c r="G499" s="75"/>
      <c r="H499" s="150" t="str">
        <f>IF('Investoinnit ennen 2024'!G499&gt;0,'Investoinnit ennen 2024'!G499,"")</f>
        <v/>
      </c>
      <c r="I499" s="72">
        <f t="shared" si="355"/>
        <v>0</v>
      </c>
      <c r="J499" s="71">
        <f t="shared" si="356"/>
        <v>0</v>
      </c>
      <c r="K499" s="71">
        <f t="shared" si="357"/>
        <v>0</v>
      </c>
      <c r="L499" s="49">
        <f t="shared" si="358"/>
        <v>0</v>
      </c>
      <c r="M499" s="73" cm="1">
        <f t="array" ref="M499">ROUND('Investoinnit ennen 2024'!K499*(Parametrit!$B$11/Parametrit!$B$7),_xlfn.IFS('2024'!U499=100,-2,'2024'!U499=10,-1))</f>
        <v>0</v>
      </c>
      <c r="N499" s="73"/>
      <c r="O499" s="71"/>
      <c r="P499" s="71"/>
      <c r="Q499" s="77">
        <v>40</v>
      </c>
      <c r="R499" s="77">
        <v>50</v>
      </c>
      <c r="S499" s="61" t="str">
        <f t="shared" si="359"/>
        <v>OK</v>
      </c>
      <c r="U499" s="16">
        <v>100</v>
      </c>
    </row>
    <row r="500" spans="1:21" ht="15.75" thickBot="1" x14ac:dyDescent="0.3">
      <c r="A500" s="38" t="s">
        <v>387</v>
      </c>
      <c r="B500" s="70">
        <f t="shared" si="353"/>
        <v>0</v>
      </c>
      <c r="C500" s="75"/>
      <c r="D500" s="71">
        <f t="shared" si="354"/>
        <v>0</v>
      </c>
      <c r="E500" s="71">
        <f>Parametrit!$B$4-2027</f>
        <v>-3</v>
      </c>
      <c r="F500" s="75"/>
      <c r="G500" s="75"/>
      <c r="H500" s="150" t="str">
        <f>IF('Investoinnit ennen 2024'!G500&gt;0,'Investoinnit ennen 2024'!G500,"")</f>
        <v/>
      </c>
      <c r="I500" s="72">
        <f t="shared" si="355"/>
        <v>0</v>
      </c>
      <c r="J500" s="71">
        <f t="shared" si="356"/>
        <v>0</v>
      </c>
      <c r="K500" s="71">
        <f t="shared" si="357"/>
        <v>0</v>
      </c>
      <c r="L500" s="49">
        <f t="shared" si="358"/>
        <v>0</v>
      </c>
      <c r="M500" s="73" cm="1">
        <f t="array" ref="M500">ROUND('Investoinnit ennen 2024'!K500*(Parametrit!$B$11/Parametrit!$B$7),_xlfn.IFS('2024'!U500=100,-2,'2024'!U500=10,-1))</f>
        <v>0</v>
      </c>
      <c r="N500" s="73"/>
      <c r="O500" s="71"/>
      <c r="P500" s="71"/>
      <c r="Q500" s="77">
        <v>40</v>
      </c>
      <c r="R500" s="77">
        <v>50</v>
      </c>
      <c r="S500" s="61" t="str">
        <f t="shared" si="359"/>
        <v>OK</v>
      </c>
      <c r="U500" s="16">
        <v>100</v>
      </c>
    </row>
    <row r="501" spans="1:21" ht="15.75" thickBot="1" x14ac:dyDescent="0.3">
      <c r="A501" s="38" t="s">
        <v>388</v>
      </c>
      <c r="B501" s="70">
        <f t="shared" si="353"/>
        <v>0</v>
      </c>
      <c r="C501" s="75"/>
      <c r="D501" s="71">
        <f t="shared" si="354"/>
        <v>0</v>
      </c>
      <c r="E501" s="71">
        <f>Parametrit!$B$4-2027</f>
        <v>-3</v>
      </c>
      <c r="F501" s="75"/>
      <c r="G501" s="75"/>
      <c r="H501" s="150" t="str">
        <f>IF('Investoinnit ennen 2024'!G501&gt;0,'Investoinnit ennen 2024'!G501,"")</f>
        <v/>
      </c>
      <c r="I501" s="72">
        <f t="shared" si="355"/>
        <v>0</v>
      </c>
      <c r="J501" s="71">
        <f t="shared" si="356"/>
        <v>0</v>
      </c>
      <c r="K501" s="71">
        <f t="shared" si="357"/>
        <v>0</v>
      </c>
      <c r="L501" s="49">
        <f t="shared" si="358"/>
        <v>0</v>
      </c>
      <c r="M501" s="73" cm="1">
        <f t="array" ref="M501">ROUND('Investoinnit ennen 2024'!K501*(Parametrit!$B$11/Parametrit!$B$7),_xlfn.IFS('2024'!U501=100,-2,'2024'!U501=10,-1))</f>
        <v>0</v>
      </c>
      <c r="N501" s="73"/>
      <c r="O501" s="71"/>
      <c r="P501" s="71"/>
      <c r="Q501" s="77">
        <v>40</v>
      </c>
      <c r="R501" s="77">
        <v>50</v>
      </c>
      <c r="S501" s="61" t="str">
        <f t="shared" si="359"/>
        <v>OK</v>
      </c>
      <c r="U501" s="16">
        <v>100</v>
      </c>
    </row>
    <row r="502" spans="1:21" ht="15.75" thickBot="1" x14ac:dyDescent="0.3">
      <c r="A502" s="87" t="s">
        <v>389</v>
      </c>
      <c r="B502" s="68"/>
      <c r="C502" s="114"/>
      <c r="D502" s="69"/>
      <c r="E502" s="69"/>
      <c r="F502" s="114"/>
      <c r="G502" s="114"/>
      <c r="H502" s="151"/>
      <c r="M502" s="84"/>
      <c r="N502" s="84"/>
      <c r="O502" s="66"/>
      <c r="P502" s="66"/>
      <c r="Q502" s="84"/>
      <c r="R502" s="84"/>
      <c r="S502" s="16"/>
    </row>
    <row r="503" spans="1:21" ht="15.75" thickBot="1" x14ac:dyDescent="0.3">
      <c r="A503" s="38" t="s">
        <v>390</v>
      </c>
      <c r="B503" s="70">
        <f>F503-G503</f>
        <v>0</v>
      </c>
      <c r="C503" s="75"/>
      <c r="D503" s="71">
        <f>B503*C503/100</f>
        <v>0</v>
      </c>
      <c r="E503" s="71">
        <f>Parametrit!$B$4-2027</f>
        <v>-3</v>
      </c>
      <c r="F503" s="75"/>
      <c r="G503" s="75"/>
      <c r="H503" s="150" t="str">
        <f>IF('Investoinnit ennen 2024'!G503&gt;0,'Investoinnit ennen 2024'!G503,"")</f>
        <v/>
      </c>
      <c r="I503" s="72">
        <f>IF(N503="",(D503*(M503+O503))/1000,(D503*(N503+P503))/1000)</f>
        <v>0</v>
      </c>
      <c r="J503" s="71">
        <f>IF(D503=0,0,I503*(1-E503/H503))</f>
        <v>0</v>
      </c>
      <c r="K503" s="71">
        <f>IF(I503=0,0,I503/H503)</f>
        <v>0</v>
      </c>
      <c r="L503" s="49">
        <f>IF(N503="",(F503*(C503/100)*(M503+O503))/1000,(F503*(C503/100)*(N503+P503)/1000))</f>
        <v>0</v>
      </c>
      <c r="M503" s="73" cm="1">
        <f t="array" ref="M503">ROUND('Investoinnit ennen 2024'!K503*(Parametrit!$B$11/Parametrit!$B$7),_xlfn.IFS('2024'!U503=100,-2,'2024'!U503=10,-1))</f>
        <v>0</v>
      </c>
      <c r="N503" s="73"/>
      <c r="O503" s="71"/>
      <c r="P503" s="71"/>
      <c r="Q503" s="77">
        <v>40</v>
      </c>
      <c r="R503" s="77">
        <v>50</v>
      </c>
      <c r="S503" s="61" t="str">
        <f>IF(AND(B503&gt;0,C503=""),"Ilmoita tuella rahoitettu osuus",IF(C503&gt;100,"Tuella rahoitettu osuus ei voi olla yli 100",IF(AND(B503&gt;0,H503=""),"Pitoaika puuttuu",IF(E503&gt;H503,"Keski-ikä ei voi olla suurempi kuin pitoaika",IF(AND(B503&gt;0,E503=""),"Keski-ikä puuttuu",IF(AND(B503&gt;0,OR(H503&lt;Q503,H503&gt;R503)),"Syötetty pitoaika ei ole pitoaikavälin sisällä","OK"))))))</f>
        <v>OK</v>
      </c>
      <c r="U503" s="16">
        <v>100</v>
      </c>
    </row>
    <row r="504" spans="1:21" ht="15.75" thickBot="1" x14ac:dyDescent="0.3">
      <c r="A504" s="12" t="s">
        <v>391</v>
      </c>
      <c r="B504" s="68"/>
      <c r="C504" s="114"/>
      <c r="D504" s="69"/>
      <c r="E504" s="69"/>
      <c r="F504" s="114"/>
      <c r="G504" s="114"/>
      <c r="H504" s="151"/>
      <c r="M504" s="84"/>
      <c r="N504" s="84"/>
      <c r="O504" s="66"/>
      <c r="P504" s="66"/>
      <c r="Q504" s="84"/>
      <c r="R504" s="84"/>
      <c r="S504" s="16"/>
    </row>
    <row r="505" spans="1:21" ht="15.75" thickBot="1" x14ac:dyDescent="0.3">
      <c r="A505" s="13" t="s">
        <v>392</v>
      </c>
      <c r="B505" s="68"/>
      <c r="C505" s="114"/>
      <c r="D505" s="69"/>
      <c r="E505" s="69"/>
      <c r="F505" s="114"/>
      <c r="G505" s="114"/>
      <c r="H505" s="151"/>
      <c r="M505" s="25"/>
      <c r="N505" s="25"/>
      <c r="O505" s="66"/>
      <c r="P505" s="66"/>
      <c r="Q505" s="25"/>
      <c r="R505" s="25"/>
      <c r="S505" s="16"/>
    </row>
    <row r="506" spans="1:21" ht="15.75" thickBot="1" x14ac:dyDescent="0.3">
      <c r="A506" s="38" t="s">
        <v>393</v>
      </c>
      <c r="B506" s="70">
        <f t="shared" ref="B506:B508" si="360">F506-G506</f>
        <v>0</v>
      </c>
      <c r="C506" s="75"/>
      <c r="D506" s="71">
        <f t="shared" ref="D506:D508" si="361">B506*C506/100</f>
        <v>0</v>
      </c>
      <c r="E506" s="71">
        <f>Parametrit!$B$4-2027</f>
        <v>-3</v>
      </c>
      <c r="F506" s="75"/>
      <c r="G506" s="75"/>
      <c r="H506" s="150" t="str">
        <f>IF('Investoinnit ennen 2024'!G506&gt;0,'Investoinnit ennen 2024'!G506,"")</f>
        <v/>
      </c>
      <c r="I506" s="72">
        <f>IF(N506="",(D506*(M506+O506))/1000,(D506*(N506+P506))/1000)</f>
        <v>0</v>
      </c>
      <c r="J506" s="71">
        <f t="shared" ref="J506:J508" si="362">IF(D506=0,0,I506*(1-E506/H506))</f>
        <v>0</v>
      </c>
      <c r="K506" s="71">
        <f t="shared" ref="K506:K508" si="363">IF(I506=0,0,I506/H506)</f>
        <v>0</v>
      </c>
      <c r="L506" s="49">
        <f>IF(N506="",(F506*(C506/100)*(M506+O506))/1000,(F506*(C506/100)*(N506+P506)/1000))</f>
        <v>0</v>
      </c>
      <c r="M506" s="73" cm="1">
        <f t="array" ref="M506">ROUND('Investoinnit ennen 2024'!K506*(Parametrit!$B$11/Parametrit!$B$7),_xlfn.IFS('2024'!U506=100,-2,'2024'!U506=10,-1))</f>
        <v>0</v>
      </c>
      <c r="N506" s="73"/>
      <c r="O506" s="71"/>
      <c r="P506" s="71"/>
      <c r="Q506" s="77">
        <v>45</v>
      </c>
      <c r="R506" s="77">
        <v>55</v>
      </c>
      <c r="S506" s="61" t="str">
        <f>IF(AND(B506&gt;0,C506=""),"Ilmoita tuella rahoitettu osuus",IF(C506&gt;100,"Tuella rahoitettu osuus ei voi olla yli 100",IF(AND(B506&gt;0,H506=""),"Pitoaika puuttuu",IF(E506&gt;H506,"Keski-ikä ei voi olla suurempi kuin pitoaika",IF(AND(B506&gt;0,E506=""),"Keski-ikä puuttuu",IF(AND(B506&gt;0,OR(H506&lt;Q506,H506&gt;R506)),"Syötetty pitoaika ei ole pitoaikavälin sisällä","OK"))))))</f>
        <v>OK</v>
      </c>
      <c r="U506" s="16">
        <v>100</v>
      </c>
    </row>
    <row r="507" spans="1:21" ht="15.75" thickBot="1" x14ac:dyDescent="0.3">
      <c r="A507" s="38" t="s">
        <v>394</v>
      </c>
      <c r="B507" s="70">
        <f t="shared" si="360"/>
        <v>0</v>
      </c>
      <c r="C507" s="75"/>
      <c r="D507" s="71">
        <f t="shared" si="361"/>
        <v>0</v>
      </c>
      <c r="E507" s="71">
        <f>Parametrit!$B$4-2027</f>
        <v>-3</v>
      </c>
      <c r="F507" s="75"/>
      <c r="G507" s="75"/>
      <c r="H507" s="150" t="str">
        <f>IF('Investoinnit ennen 2024'!G507&gt;0,'Investoinnit ennen 2024'!G507,"")</f>
        <v/>
      </c>
      <c r="I507" s="72">
        <f>IF(N507="",(D507*(M507+O507))/1000,(D507*(N507+P507))/1000)</f>
        <v>0</v>
      </c>
      <c r="J507" s="71">
        <f t="shared" si="362"/>
        <v>0</v>
      </c>
      <c r="K507" s="71">
        <f t="shared" si="363"/>
        <v>0</v>
      </c>
      <c r="L507" s="49">
        <f>IF(N507="",(F507*(C507/100)*(M507+O507))/1000,(F507*(C507/100)*(N507+P507)/1000))</f>
        <v>0</v>
      </c>
      <c r="M507" s="73" cm="1">
        <f t="array" ref="M507">ROUND('Investoinnit ennen 2024'!K507*(Parametrit!$B$11/Parametrit!$B$7),_xlfn.IFS('2024'!U507=100,-2,'2024'!U507=10,-1))</f>
        <v>0</v>
      </c>
      <c r="N507" s="73"/>
      <c r="O507" s="71"/>
      <c r="P507" s="71"/>
      <c r="Q507" s="77">
        <v>45</v>
      </c>
      <c r="R507" s="77">
        <v>55</v>
      </c>
      <c r="S507" s="61" t="str">
        <f>IF(AND(B507&gt;0,C507=""),"Ilmoita tuella rahoitettu osuus",IF(C507&gt;100,"Tuella rahoitettu osuus ei voi olla yli 100",IF(AND(B507&gt;0,H507=""),"Pitoaika puuttuu",IF(E507&gt;H507,"Keski-ikä ei voi olla suurempi kuin pitoaika",IF(AND(B507&gt;0,E507=""),"Keski-ikä puuttuu",IF(AND(B507&gt;0,OR(H507&lt;Q507,H507&gt;R507)),"Syötetty pitoaika ei ole pitoaikavälin sisällä","OK"))))))</f>
        <v>OK</v>
      </c>
      <c r="U507" s="16">
        <v>100</v>
      </c>
    </row>
    <row r="508" spans="1:21" x14ac:dyDescent="0.25">
      <c r="A508" s="40" t="s">
        <v>395</v>
      </c>
      <c r="B508" s="70">
        <f t="shared" si="360"/>
        <v>0</v>
      </c>
      <c r="C508" s="75"/>
      <c r="D508" s="71">
        <f t="shared" si="361"/>
        <v>0</v>
      </c>
      <c r="E508" s="71">
        <f>Parametrit!$B$4-2027</f>
        <v>-3</v>
      </c>
      <c r="F508" s="75"/>
      <c r="G508" s="75"/>
      <c r="H508" s="150" t="str">
        <f>IF('Investoinnit ennen 2024'!G508&gt;0,'Investoinnit ennen 2024'!G508,"")</f>
        <v/>
      </c>
      <c r="I508" s="72">
        <f>IF(N508="",(D508*(M508+O508))/1000,(D508*(N508+P508))/1000)</f>
        <v>0</v>
      </c>
      <c r="J508" s="71">
        <f t="shared" si="362"/>
        <v>0</v>
      </c>
      <c r="K508" s="71">
        <f t="shared" si="363"/>
        <v>0</v>
      </c>
      <c r="L508" s="49">
        <f>IF(N508="",(F508*(C508/100)*(M508+O508))/1000,(F508*(C508/100)*(N508+P508)/1000))</f>
        <v>0</v>
      </c>
      <c r="M508" s="73" cm="1">
        <f t="array" ref="M508">ROUND('Investoinnit ennen 2024'!K508*(Parametrit!$B$11/Parametrit!$B$7),_xlfn.IFS('2024'!U508=100,-2,'2024'!U508=10,-1))</f>
        <v>0</v>
      </c>
      <c r="N508" s="73"/>
      <c r="O508" s="71"/>
      <c r="P508" s="71"/>
      <c r="Q508" s="77">
        <v>45</v>
      </c>
      <c r="R508" s="77">
        <v>55</v>
      </c>
      <c r="S508" s="61" t="str">
        <f>IF(AND(B508&gt;0,C508=""),"Ilmoita tuella rahoitettu osuus",IF(C508&gt;100,"Tuella rahoitettu osuus ei voi olla yli 100",IF(AND(B508&gt;0,H508=""),"Pitoaika puuttuu",IF(E508&gt;H508,"Keski-ikä ei voi olla suurempi kuin pitoaika",IF(AND(B508&gt;0,E508=""),"Keski-ikä puuttuu",IF(AND(B508&gt;0,OR(H508&lt;Q508,H508&gt;R508)),"Syötetty pitoaika ei ole pitoaikavälin sisällä","OK"))))))</f>
        <v>OK</v>
      </c>
      <c r="U508" s="16">
        <v>100</v>
      </c>
    </row>
    <row r="509" spans="1:21" ht="15.75" thickBot="1" x14ac:dyDescent="0.3">
      <c r="A509" s="14" t="s">
        <v>396</v>
      </c>
      <c r="B509" s="68"/>
      <c r="C509" s="114"/>
      <c r="D509" s="69"/>
      <c r="E509" s="69"/>
      <c r="F509" s="114"/>
      <c r="G509" s="114"/>
      <c r="H509" s="151"/>
      <c r="M509" s="88"/>
      <c r="N509" s="88"/>
      <c r="O509" s="66"/>
      <c r="P509" s="66"/>
      <c r="Q509" s="88"/>
      <c r="R509" s="88"/>
      <c r="S509" s="16"/>
    </row>
    <row r="510" spans="1:21" ht="15.75" thickBot="1" x14ac:dyDescent="0.3">
      <c r="A510" s="38" t="s">
        <v>397</v>
      </c>
      <c r="B510" s="70">
        <f t="shared" ref="B510:B512" si="364">F510-G510</f>
        <v>0</v>
      </c>
      <c r="C510" s="75"/>
      <c r="D510" s="71">
        <f t="shared" ref="D510:D512" si="365">B510*C510/100</f>
        <v>0</v>
      </c>
      <c r="E510" s="71">
        <f>Parametrit!$B$4-2027</f>
        <v>-3</v>
      </c>
      <c r="F510" s="75"/>
      <c r="G510" s="75"/>
      <c r="H510" s="150" t="str">
        <f>IF('Investoinnit ennen 2024'!G510&gt;0,'Investoinnit ennen 2024'!G510,"")</f>
        <v/>
      </c>
      <c r="I510" s="72">
        <f>IF(N510="",(D510*(M510+O510))/1000,(D510*(N510+P510))/1000)</f>
        <v>0</v>
      </c>
      <c r="J510" s="71">
        <f t="shared" ref="J510:J512" si="366">IF(D510=0,0,I510*(1-E510/H510))</f>
        <v>0</v>
      </c>
      <c r="K510" s="71">
        <f t="shared" ref="K510:K512" si="367">IF(I510=0,0,I510/H510)</f>
        <v>0</v>
      </c>
      <c r="L510" s="49">
        <f>IF(N510="",(F510*(C510/100)*(M510+O510))/1000,(F510*(C510/100)*(N510+P510)/1000))</f>
        <v>0</v>
      </c>
      <c r="M510" s="73" cm="1">
        <f t="array" ref="M510">ROUND('Investoinnit ennen 2024'!K510*(Parametrit!$B$11/Parametrit!$B$7),_xlfn.IFS('2024'!U510=100,-2,'2024'!U510=10,-1))</f>
        <v>0</v>
      </c>
      <c r="N510" s="73"/>
      <c r="O510" s="71"/>
      <c r="P510" s="71"/>
      <c r="Q510" s="77">
        <v>45</v>
      </c>
      <c r="R510" s="77">
        <v>60</v>
      </c>
      <c r="S510" s="61" t="str">
        <f>IF(AND(B510&gt;0,C510=""),"Ilmoita tuella rahoitettu osuus",IF(C510&gt;100,"Tuella rahoitettu osuus ei voi olla yli 100",IF(AND(B510&gt;0,H510=""),"Pitoaika puuttuu",IF(E510&gt;H510,"Keski-ikä ei voi olla suurempi kuin pitoaika",IF(AND(B510&gt;0,E510=""),"Keski-ikä puuttuu",IF(AND(B510&gt;0,OR(H510&lt;Q510,H510&gt;R510)),"Syötetty pitoaika ei ole pitoaikavälin sisällä","OK"))))))</f>
        <v>OK</v>
      </c>
      <c r="U510" s="16">
        <v>100</v>
      </c>
    </row>
    <row r="511" spans="1:21" ht="15.75" thickBot="1" x14ac:dyDescent="0.3">
      <c r="A511" s="38" t="s">
        <v>398</v>
      </c>
      <c r="B511" s="70">
        <f t="shared" si="364"/>
        <v>0</v>
      </c>
      <c r="C511" s="75"/>
      <c r="D511" s="71">
        <f t="shared" si="365"/>
        <v>0</v>
      </c>
      <c r="E511" s="71">
        <f>Parametrit!$B$4-2027</f>
        <v>-3</v>
      </c>
      <c r="F511" s="75"/>
      <c r="G511" s="75"/>
      <c r="H511" s="150" t="str">
        <f>IF('Investoinnit ennen 2024'!G511&gt;0,'Investoinnit ennen 2024'!G511,"")</f>
        <v/>
      </c>
      <c r="I511" s="72">
        <f>IF(N511="",(D511*(M511+O511))/1000,(D511*(N511+P511))/1000)</f>
        <v>0</v>
      </c>
      <c r="J511" s="71">
        <f t="shared" si="366"/>
        <v>0</v>
      </c>
      <c r="K511" s="71">
        <f t="shared" si="367"/>
        <v>0</v>
      </c>
      <c r="L511" s="49">
        <f>IF(N511="",(F511*(C511/100)*(M511+O511))/1000,(F511*(C511/100)*(N511+P511)/1000))</f>
        <v>0</v>
      </c>
      <c r="M511" s="73" cm="1">
        <f t="array" ref="M511">ROUND('Investoinnit ennen 2024'!K511*(Parametrit!$B$11/Parametrit!$B$7),_xlfn.IFS('2024'!U511=100,-2,'2024'!U511=10,-1))</f>
        <v>0</v>
      </c>
      <c r="N511" s="73"/>
      <c r="O511" s="71"/>
      <c r="P511" s="71"/>
      <c r="Q511" s="77">
        <v>45</v>
      </c>
      <c r="R511" s="77">
        <v>60</v>
      </c>
      <c r="S511" s="61" t="str">
        <f>IF(AND(B511&gt;0,C511=""),"Ilmoita tuella rahoitettu osuus",IF(C511&gt;100,"Tuella rahoitettu osuus ei voi olla yli 100",IF(AND(B511&gt;0,H511=""),"Pitoaika puuttuu",IF(E511&gt;H511,"Keski-ikä ei voi olla suurempi kuin pitoaika",IF(AND(B511&gt;0,E511=""),"Keski-ikä puuttuu",IF(AND(B511&gt;0,OR(H511&lt;Q511,H511&gt;R511)),"Syötetty pitoaika ei ole pitoaikavälin sisällä","OK"))))))</f>
        <v>OK</v>
      </c>
      <c r="U511" s="16">
        <v>100</v>
      </c>
    </row>
    <row r="512" spans="1:21" ht="15.75" thickBot="1" x14ac:dyDescent="0.3">
      <c r="A512" s="38" t="s">
        <v>399</v>
      </c>
      <c r="B512" s="70">
        <f t="shared" si="364"/>
        <v>0</v>
      </c>
      <c r="C512" s="75"/>
      <c r="D512" s="71">
        <f t="shared" si="365"/>
        <v>0</v>
      </c>
      <c r="E512" s="71">
        <f>Parametrit!$B$4-2027</f>
        <v>-3</v>
      </c>
      <c r="F512" s="75"/>
      <c r="G512" s="75"/>
      <c r="H512" s="150" t="str">
        <f>IF('Investoinnit ennen 2024'!G512&gt;0,'Investoinnit ennen 2024'!G512,"")</f>
        <v/>
      </c>
      <c r="I512" s="72">
        <f>IF(N512="",(D512*(M512+O512))/1000,(D512*(N512+P512))/1000)</f>
        <v>0</v>
      </c>
      <c r="J512" s="71">
        <f t="shared" si="366"/>
        <v>0</v>
      </c>
      <c r="K512" s="71">
        <f t="shared" si="367"/>
        <v>0</v>
      </c>
      <c r="L512" s="49">
        <f>IF(N512="",(F512*(C512/100)*(M512+O512))/1000,(F512*(C512/100)*(N512+P512)/1000))</f>
        <v>0</v>
      </c>
      <c r="M512" s="73" cm="1">
        <f t="array" ref="M512">ROUND('Investoinnit ennen 2024'!K512*(Parametrit!$B$11/Parametrit!$B$7),_xlfn.IFS('2024'!U512=100,-2,'2024'!U512=10,-1))</f>
        <v>0</v>
      </c>
      <c r="N512" s="73"/>
      <c r="O512" s="71"/>
      <c r="P512" s="71"/>
      <c r="Q512" s="77">
        <v>45</v>
      </c>
      <c r="R512" s="77">
        <v>60</v>
      </c>
      <c r="S512" s="61" t="str">
        <f>IF(AND(B512&gt;0,C512=""),"Ilmoita tuella rahoitettu osuus",IF(C512&gt;100,"Tuella rahoitettu osuus ei voi olla yli 100",IF(AND(B512&gt;0,H512=""),"Pitoaika puuttuu",IF(E512&gt;H512,"Keski-ikä ei voi olla suurempi kuin pitoaika",IF(AND(B512&gt;0,E512=""),"Keski-ikä puuttuu",IF(AND(B512&gt;0,OR(H512&lt;Q512,H512&gt;R512)),"Syötetty pitoaika ei ole pitoaikavälin sisällä","OK"))))))</f>
        <v>OK</v>
      </c>
      <c r="U512" s="16">
        <v>100</v>
      </c>
    </row>
    <row r="513" spans="1:21" ht="15.75" thickBot="1" x14ac:dyDescent="0.3">
      <c r="A513" s="12" t="s">
        <v>400</v>
      </c>
      <c r="B513" s="68"/>
      <c r="C513" s="114"/>
      <c r="D513" s="69"/>
      <c r="E513" s="69"/>
      <c r="F513" s="114"/>
      <c r="G513" s="114"/>
      <c r="H513" s="151"/>
      <c r="M513" s="88"/>
      <c r="N513" s="88"/>
      <c r="O513" s="66"/>
      <c r="P513" s="66"/>
      <c r="Q513" s="88"/>
      <c r="R513" s="88"/>
      <c r="S513" s="16"/>
    </row>
    <row r="514" spans="1:21" ht="15.75" thickBot="1" x14ac:dyDescent="0.3">
      <c r="A514" s="38" t="s">
        <v>401</v>
      </c>
      <c r="B514" s="70">
        <f t="shared" ref="B514:B516" si="368">F514-G514</f>
        <v>0</v>
      </c>
      <c r="C514" s="75"/>
      <c r="D514" s="71">
        <f t="shared" ref="D514:D516" si="369">B514*C514/100</f>
        <v>0</v>
      </c>
      <c r="E514" s="86"/>
      <c r="F514" s="75"/>
      <c r="G514" s="75"/>
      <c r="H514" s="152"/>
      <c r="I514" s="72">
        <f>IF(N514="",(D514*(M514+O514))/1000,(D514*(N514+P514))/1000)</f>
        <v>0</v>
      </c>
      <c r="J514" s="71">
        <f>I514</f>
        <v>0</v>
      </c>
      <c r="K514" s="71">
        <v>0</v>
      </c>
      <c r="L514" s="49">
        <f>IF(N514="",(F514*(C514/100)*(M514+O514))/1000,(F514*(C514/100)*(N514+P514)/1000))</f>
        <v>0</v>
      </c>
      <c r="M514" s="73" cm="1">
        <f t="array" ref="M514">ROUND('Investoinnit ennen 2024'!K514*(Parametrit!$B$11/Parametrit!$B$7),_xlfn.IFS('2024'!U514=100,-2,'2024'!U514=10,-1))</f>
        <v>0</v>
      </c>
      <c r="N514" s="73"/>
      <c r="O514" s="71"/>
      <c r="P514" s="71"/>
      <c r="Q514" s="77"/>
      <c r="R514" s="77"/>
      <c r="S514" s="61" t="str">
        <f>IF(AND(B514&gt;0,C514=""),"Ilmoita tuella rahoitettu osuus",IF(C514&gt;100,"Tuella rahoitettu osuus ei voi olla yli 100",IF(AND(B514&gt;0,H514=""),"Pitoaika puuttuu",IF(E514&gt;H514,"Keski-ikä ei voi olla suurempi kuin pitoaika",IF(AND(B514&gt;0,E514=""),"Keski-ikä puuttuu",IF(AND(B514&gt;0,OR(H514&lt;Q514,H514&gt;R514)),"Syötetty pitoaika ei ole pitoaikavälin sisällä","OK"))))))</f>
        <v>OK</v>
      </c>
      <c r="U514" s="16">
        <v>100</v>
      </c>
    </row>
    <row r="515" spans="1:21" ht="15.75" thickBot="1" x14ac:dyDescent="0.3">
      <c r="A515" s="38" t="s">
        <v>402</v>
      </c>
      <c r="B515" s="70">
        <f t="shared" si="368"/>
        <v>0</v>
      </c>
      <c r="C515" s="75"/>
      <c r="D515" s="71">
        <f t="shared" si="369"/>
        <v>0</v>
      </c>
      <c r="E515" s="86"/>
      <c r="F515" s="75"/>
      <c r="G515" s="75"/>
      <c r="H515" s="152"/>
      <c r="I515" s="72">
        <f>IF(N515="",(D515*(M515+O515))/1000,(D515*(N515+P515))/1000)</f>
        <v>0</v>
      </c>
      <c r="J515" s="71">
        <f t="shared" ref="J515:J516" si="370">I515</f>
        <v>0</v>
      </c>
      <c r="K515" s="71">
        <v>0</v>
      </c>
      <c r="L515" s="49">
        <f>IF(N515="",(F515*(C515/100)*(M515+O515))/1000,(F515*(C515/100)*(N515+P515)/1000))</f>
        <v>0</v>
      </c>
      <c r="M515" s="73" cm="1">
        <f t="array" ref="M515">ROUND('Investoinnit ennen 2024'!K515*(Parametrit!$B$11/Parametrit!$B$7),_xlfn.IFS('2024'!U515=100,-2,'2024'!U515=10,-1))</f>
        <v>0</v>
      </c>
      <c r="N515" s="73"/>
      <c r="O515" s="71"/>
      <c r="P515" s="71"/>
      <c r="Q515" s="77"/>
      <c r="R515" s="77"/>
      <c r="S515" s="61" t="str">
        <f>IF(AND(B515&gt;0,C515=""),"Ilmoita tuella rahoitettu osuus",IF(C515&gt;100,"Tuella rahoitettu osuus ei voi olla yli 100",IF(AND(B515&gt;0,H515=""),"Pitoaika puuttuu",IF(E515&gt;H515,"Keski-ikä ei voi olla suurempi kuin pitoaika",IF(AND(B515&gt;0,E515=""),"Keski-ikä puuttuu",IF(AND(B515&gt;0,OR(H515&lt;Q515,H515&gt;R515)),"Syötetty pitoaika ei ole pitoaikavälin sisällä","OK"))))))</f>
        <v>OK</v>
      </c>
      <c r="U515" s="16">
        <v>100</v>
      </c>
    </row>
    <row r="516" spans="1:21" ht="15.75" thickBot="1" x14ac:dyDescent="0.3">
      <c r="A516" s="38" t="s">
        <v>403</v>
      </c>
      <c r="B516" s="70">
        <f t="shared" si="368"/>
        <v>0</v>
      </c>
      <c r="C516" s="115"/>
      <c r="D516" s="89">
        <f t="shared" si="369"/>
        <v>0</v>
      </c>
      <c r="E516" s="90"/>
      <c r="F516" s="115"/>
      <c r="G516" s="115"/>
      <c r="H516" s="153"/>
      <c r="I516" s="72">
        <f>IF(N516="",(D516*(M516+O516))/1000,(D516*(N516+P516))/1000)</f>
        <v>0</v>
      </c>
      <c r="J516" s="71">
        <f t="shared" si="370"/>
        <v>0</v>
      </c>
      <c r="K516" s="71">
        <v>0</v>
      </c>
      <c r="L516" s="49">
        <f>IF(N516="",(F516*(C516/100)*(M516+O516))/1000,(F516*(C516/100)*(N516+P516)/1000))</f>
        <v>0</v>
      </c>
      <c r="M516" s="73" cm="1">
        <f t="array" ref="M516">ROUND('Investoinnit ennen 2024'!K516*(Parametrit!$B$11/Parametrit!$B$7),_xlfn.IFS('2024'!U516=100,-2,'2024'!U516=10,-1))</f>
        <v>0</v>
      </c>
      <c r="N516" s="73"/>
      <c r="O516" s="71"/>
      <c r="P516" s="71"/>
      <c r="Q516" s="77"/>
      <c r="R516" s="77"/>
      <c r="S516" s="61" t="str">
        <f>IF(AND(B516&gt;0,C516=""),"Ilmoita tuella rahoitettu osuus",IF(C516&gt;100,"Tuella rahoitettu osuus ei voi olla yli 100",IF(AND(B516&gt;0,H516=""),"Pitoaika puuttuu",IF(E516&gt;H516,"Keski-ikä ei voi olla suurempi kuin pitoaika",IF(AND(B516&gt;0,E516=""),"Keski-ikä puuttuu",IF(AND(B516&gt;0,OR(H516&lt;Q516,H516&gt;R516)),"Syötetty pitoaika ei ole pitoaikavälin sisällä","OK"))))))</f>
        <v>OK</v>
      </c>
      <c r="U516" s="16">
        <v>100</v>
      </c>
    </row>
    <row r="517" spans="1:21" x14ac:dyDescent="0.25">
      <c r="I517" s="92">
        <f>SUM(I5:I516)</f>
        <v>0</v>
      </c>
      <c r="J517" s="92">
        <f t="shared" ref="J517:L517" si="371">SUM(J5:J516)</f>
        <v>0</v>
      </c>
      <c r="K517" s="92">
        <f t="shared" si="371"/>
        <v>0</v>
      </c>
      <c r="L517" s="92">
        <f t="shared" si="371"/>
        <v>0</v>
      </c>
    </row>
  </sheetData>
  <sheetProtection algorithmName="SHA-512" hashValue="agEfUPhnJrl7UdPybWAGZmPooITEv0nBEChq90iELNtj4nvgHbIm3S5FH9Yi0jzyTzgyfk28ueDxxcD4VpLyiw==" saltValue="3qKaltQUmiolAdGTjJRs0Q==" spinCount="100000" sheet="1" objects="1" scenarios="1" sort="0" autoFilter="0"/>
  <autoFilter ref="A2:V517" xr:uid="{F22F9294-8402-47BD-AD73-0370CEB3A533}"/>
  <conditionalFormatting sqref="S5">
    <cfRule type="notContainsText" dxfId="35" priority="4" operator="notContains" text="OK">
      <formula>ISERROR(SEARCH("OK",S5))</formula>
    </cfRule>
    <cfRule type="containsText" dxfId="34" priority="5" operator="containsText" text="OK">
      <formula>NOT(ISERROR(SEARCH("OK",S5)))</formula>
    </cfRule>
  </conditionalFormatting>
  <conditionalFormatting sqref="S5:S516">
    <cfRule type="containsBlanks" dxfId="33" priority="1">
      <formula>LEN(TRIM(S5))=0</formula>
    </cfRule>
  </conditionalFormatting>
  <conditionalFormatting sqref="S6:S516">
    <cfRule type="notContainsText" dxfId="32" priority="2" operator="notContains" text="OK">
      <formula>ISERROR(SEARCH("OK",S6))</formula>
    </cfRule>
    <cfRule type="containsText" dxfId="31" priority="3" operator="containsText" text="OK">
      <formula>NOT(ISERROR(SEARCH("OK",S6)))</formula>
    </cfRule>
  </conditionalFormatting>
  <pageMargins left="0.7" right="0.7" top="0.75" bottom="0.75" header="0.3" footer="0.3"/>
  <ignoredErrors>
    <ignoredError sqref="H5"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EF825-3788-4108-8689-B18FA4BC2B28}">
  <sheetPr codeName="Taul8"/>
  <dimension ref="A1:E7"/>
  <sheetViews>
    <sheetView workbookViewId="0">
      <selection activeCell="C3" sqref="C3"/>
    </sheetView>
  </sheetViews>
  <sheetFormatPr defaultRowHeight="15" x14ac:dyDescent="0.25"/>
  <cols>
    <col min="1" max="1" width="16.7109375" customWidth="1"/>
    <col min="2" max="2" width="15.7109375" customWidth="1"/>
    <col min="3" max="3" width="15" customWidth="1"/>
    <col min="4" max="4" width="16.140625" customWidth="1"/>
    <col min="5" max="5" width="14.28515625" customWidth="1"/>
  </cols>
  <sheetData>
    <row r="1" spans="1:5" ht="31.5" customHeight="1" x14ac:dyDescent="0.25">
      <c r="A1" s="148" t="s">
        <v>471</v>
      </c>
      <c r="B1" s="146" t="s">
        <v>474</v>
      </c>
      <c r="C1" s="147"/>
      <c r="D1" s="146" t="s">
        <v>475</v>
      </c>
      <c r="E1" s="147"/>
    </row>
    <row r="2" spans="1:5" ht="23.25" thickBot="1" x14ac:dyDescent="0.3">
      <c r="A2" s="149"/>
      <c r="B2" s="128" t="s">
        <v>472</v>
      </c>
      <c r="C2" s="129" t="s">
        <v>473</v>
      </c>
      <c r="D2" s="128" t="s">
        <v>472</v>
      </c>
      <c r="E2" s="129" t="s">
        <v>473</v>
      </c>
    </row>
    <row r="3" spans="1:5" ht="15.75" thickBot="1" x14ac:dyDescent="0.3">
      <c r="A3" s="26" t="s">
        <v>413</v>
      </c>
      <c r="B3" s="28"/>
      <c r="C3" s="105"/>
      <c r="D3" s="118"/>
      <c r="E3" s="105"/>
    </row>
    <row r="4" spans="1:5" ht="15.75" thickBot="1" x14ac:dyDescent="0.3">
      <c r="A4" s="26">
        <v>2024</v>
      </c>
      <c r="B4" s="100"/>
      <c r="C4" s="105"/>
      <c r="D4" s="100"/>
      <c r="E4" s="105"/>
    </row>
    <row r="5" spans="1:5" ht="15.75" thickBot="1" x14ac:dyDescent="0.3">
      <c r="A5" s="26">
        <v>2025</v>
      </c>
      <c r="B5" s="100"/>
      <c r="C5" s="105"/>
      <c r="D5" s="100"/>
      <c r="E5" s="105"/>
    </row>
    <row r="6" spans="1:5" ht="15.75" thickBot="1" x14ac:dyDescent="0.3">
      <c r="A6" s="26">
        <v>2026</v>
      </c>
      <c r="B6" s="100"/>
      <c r="C6" s="105"/>
      <c r="D6" s="100"/>
      <c r="E6" s="105"/>
    </row>
    <row r="7" spans="1:5" ht="15.75" thickBot="1" x14ac:dyDescent="0.3">
      <c r="A7" s="26">
        <v>2027</v>
      </c>
      <c r="B7" s="117"/>
      <c r="C7" s="116"/>
      <c r="D7" s="117"/>
      <c r="E7" s="116"/>
    </row>
  </sheetData>
  <sheetProtection algorithmName="SHA-512" hashValue="Dh1QHwnCduBbPDVzh9SeKUFJxZHLBs6NDaule/1J92kxFa8eQ0vpsbacT9r6K1c1LVJH++dJlu+AiJpFMNlMxw==" saltValue="cxbTCNsD4K5rieXJWJOpmw==" spinCount="100000" sheet="1" objects="1" scenarios="1"/>
  <mergeCells count="3">
    <mergeCell ref="B1:C1"/>
    <mergeCell ref="D1:E1"/>
    <mergeCell ref="A1:A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B31F9-253A-4480-9481-75B48B642937}">
  <sheetPr codeName="Taul9"/>
  <dimension ref="A1:B6"/>
  <sheetViews>
    <sheetView workbookViewId="0">
      <selection activeCell="B3" sqref="B3"/>
    </sheetView>
  </sheetViews>
  <sheetFormatPr defaultRowHeight="15" x14ac:dyDescent="0.25"/>
  <cols>
    <col min="1" max="1" width="29.28515625" customWidth="1"/>
    <col min="2" max="2" width="20.42578125" customWidth="1"/>
  </cols>
  <sheetData>
    <row r="1" spans="1:2" ht="15.75" thickBot="1" x14ac:dyDescent="0.3"/>
    <row r="2" spans="1:2" ht="24.75" customHeight="1" thickBot="1" x14ac:dyDescent="0.3">
      <c r="A2" s="94" t="s">
        <v>414</v>
      </c>
      <c r="B2" s="96">
        <f>Parametrit!B4</f>
        <v>2024</v>
      </c>
    </row>
    <row r="3" spans="1:2" ht="33.75" customHeight="1" thickBot="1" x14ac:dyDescent="0.3">
      <c r="A3" s="95" t="s">
        <v>465</v>
      </c>
      <c r="B3" s="127">
        <f>'Investoinnit ennen 2024'!H517+'2024'!I517+'2025'!I517+'2026'!I517+'2027'!I517</f>
        <v>0</v>
      </c>
    </row>
    <row r="4" spans="1:2" ht="30" customHeight="1" thickBot="1" x14ac:dyDescent="0.3">
      <c r="A4" s="95" t="s">
        <v>466</v>
      </c>
      <c r="B4" s="127">
        <f>'Investoinnit ennen 2024'!I517+'2024'!J517+'2025'!J517+'2026'!J517+'2027'!J517</f>
        <v>0</v>
      </c>
    </row>
    <row r="5" spans="1:2" ht="33.75" customHeight="1" thickBot="1" x14ac:dyDescent="0.3">
      <c r="A5" s="95" t="s">
        <v>467</v>
      </c>
      <c r="B5" s="127">
        <f>'Investoinnit ennen 2024'!J517+'2024'!K517+'2025'!K517+'2026'!K517+'2027'!K517</f>
        <v>0</v>
      </c>
    </row>
    <row r="6" spans="1:2" ht="31.5" customHeight="1" thickBot="1" x14ac:dyDescent="0.3">
      <c r="A6" s="95" t="s">
        <v>468</v>
      </c>
      <c r="B6" s="127" cm="1">
        <f t="array" ref="B6">_xlfn.IFS(B2=2024,'2024'!L517,Verkonarvolaskelma!B2=2025,'2025'!L517,Verkonarvolaskelma!B2=2026,'2026'!L517,Verkonarvolaskelma!B2=2027,'2027'!L517)</f>
        <v>0</v>
      </c>
    </row>
  </sheetData>
  <sheetProtection algorithmName="SHA-512" hashValue="Hw4RaTGy9wpDKvr6jtyFpkc9lutkexRWegYCyt6HiwXL/Vz7IuzeVJbC0mnZSrBOawxQrZNFNunxd18u9b6VAg==" saltValue="h8Bjr1OgKdeTgRhFh0vfK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508CB7E791F84AADE156FC4B998174" ma:contentTypeVersion="17" ma:contentTypeDescription="Create a new document." ma:contentTypeScope="" ma:versionID="8cacd049f9602b496beccee4d686b9f6">
  <xsd:schema xmlns:xsd="http://www.w3.org/2001/XMLSchema" xmlns:xs="http://www.w3.org/2001/XMLSchema" xmlns:p="http://schemas.microsoft.com/office/2006/metadata/properties" xmlns:ns2="c91791e4-78e4-4480-b884-7a0ffff5b2d1" xmlns:ns3="0d36fdc7-3a53-4fef-9e91-26432a069436" targetNamespace="http://schemas.microsoft.com/office/2006/metadata/properties" ma:root="true" ma:fieldsID="86b2206ea3c78c4908e6b04ad8927de4" ns2:_="" ns3:_="">
    <xsd:import namespace="c91791e4-78e4-4480-b884-7a0ffff5b2d1"/>
    <xsd:import namespace="0d36fdc7-3a53-4fef-9e91-26432a06943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3:SharedWithUsers" minOccurs="0"/>
                <xsd:element ref="ns3:SharedWithDetails" minOccurs="0"/>
                <xsd:element ref="ns2:MediaServiceObjectDetectorVersions" minOccurs="0"/>
                <xsd:element ref="ns2:_Flow_SignoffStatu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1791e4-78e4-4480-b884-7a0ffff5b2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_Flow_SignoffStatus" ma:index="20" nillable="true" ma:displayName="Sign-off status" ma:internalName="Sign_x002d_off_x0020_status">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3e80df17-6dce-42fc-a3dc-94a0db4b211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d36fdc7-3a53-4fef-9e91-26432a069436"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1288058-6a91-46ae-81fb-e98671454f51}" ma:internalName="TaxCatchAll" ma:showField="CatchAllData" ma:web="0d36fdc7-3a53-4fef-9e91-26432a0694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d36fdc7-3a53-4fef-9e91-26432a069436" xsi:nil="true"/>
    <lcf76f155ced4ddcb4097134ff3c332f xmlns="c91791e4-78e4-4480-b884-7a0ffff5b2d1">
      <Terms xmlns="http://schemas.microsoft.com/office/infopath/2007/PartnerControls"/>
    </lcf76f155ced4ddcb4097134ff3c332f>
    <_Flow_SignoffStatus xmlns="c91791e4-78e4-4480-b884-7a0ffff5b2d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F75B86-217C-424B-B73A-B4549D8B3A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1791e4-78e4-4480-b884-7a0ffff5b2d1"/>
    <ds:schemaRef ds:uri="0d36fdc7-3a53-4fef-9e91-26432a0694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4A1D5A-DB5F-45E0-86ED-EB9F7C14721A}">
  <ds:schemaRefs>
    <ds:schemaRef ds:uri="http://schemas.microsoft.com/office/2006/metadata/properties"/>
    <ds:schemaRef ds:uri="http://purl.org/dc/terms/"/>
    <ds:schemaRef ds:uri="c91791e4-78e4-4480-b884-7a0ffff5b2d1"/>
    <ds:schemaRef ds:uri="http://purl.org/dc/dcmitype/"/>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0d36fdc7-3a53-4fef-9e91-26432a069436"/>
    <ds:schemaRef ds:uri="http://www.w3.org/XML/1998/namespace"/>
  </ds:schemaRefs>
</ds:datastoreItem>
</file>

<file path=customXml/itemProps3.xml><?xml version="1.0" encoding="utf-8"?>
<ds:datastoreItem xmlns:ds="http://schemas.openxmlformats.org/officeDocument/2006/customXml" ds:itemID="{A4B40C78-7AA1-43F1-A343-64FA9226480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9</vt:i4>
      </vt:variant>
    </vt:vector>
  </HeadingPairs>
  <TitlesOfParts>
    <vt:vector size="9" baseType="lpstr">
      <vt:lpstr>OHJEET</vt:lpstr>
      <vt:lpstr>Parametrit</vt:lpstr>
      <vt:lpstr>Investoinnit ennen 2024</vt:lpstr>
      <vt:lpstr>2024</vt:lpstr>
      <vt:lpstr>2025</vt:lpstr>
      <vt:lpstr>2026</vt:lpstr>
      <vt:lpstr>2027</vt:lpstr>
      <vt:lpstr>Kaivun hintavaikutus</vt:lpstr>
      <vt:lpstr>Verkonarvolaskelma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Valtteri Varonen</dc:creator>
  <cp:lastModifiedBy>Valtteri Varonen</cp:lastModifiedBy>
  <dcterms:created xsi:type="dcterms:W3CDTF">2025-01-28T14:09:38Z</dcterms:created>
  <dcterms:modified xsi:type="dcterms:W3CDTF">2025-02-24T10:38:18Z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0x01010077508CB7E791F84AADE156FC4B998174</vt:lpwstr>
  </property>
  <property fmtid="{D5CDD505-2E9C-101B-9397-08002B2CF9AE}" pid="3" name="MediaServiceImageTags">
    <vt:lpwstr/>
  </property>
</Properties>
</file>