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3280452\Desktop\"/>
    </mc:Choice>
  </mc:AlternateContent>
  <xr:revisionPtr revIDLastSave="0" documentId="8_{CBBC4707-EDA8-488F-A957-B250138909A6}" xr6:coauthVersionLast="47" xr6:coauthVersionMax="47" xr10:uidLastSave="{00000000-0000-0000-0000-000000000000}"/>
  <bookViews>
    <workbookView xWindow="28690" yWindow="-110" windowWidth="29020" windowHeight="15700" xr2:uid="{66288E87-5BED-4755-93CE-FB21AF3AF506}"/>
  </bookViews>
  <sheets>
    <sheet name="Komponentit ja seos_pa" sheetId="1" r:id="rId1"/>
    <sheet name="Vakiolistat" sheetId="2" state="hidden" r:id="rId2"/>
  </sheets>
  <externalReferences>
    <externalReference r:id="rId3"/>
  </externalReferences>
  <definedNames>
    <definedName name="_xlnm.Print_Area" localSheetId="0">'Komponentit ja seos_pa'!$B$1:$P$447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0" i="1" l="1"/>
  <c r="O440" i="1" s="1"/>
  <c r="L439" i="1"/>
  <c r="M439" i="1" s="1"/>
  <c r="L438" i="1"/>
  <c r="N438" i="1" s="1"/>
  <c r="L437" i="1"/>
  <c r="O437" i="1" s="1"/>
  <c r="L436" i="1"/>
  <c r="O436" i="1" s="1"/>
  <c r="L434" i="1"/>
  <c r="O434" i="1" s="1"/>
  <c r="H440" i="1"/>
  <c r="H439" i="1"/>
  <c r="H438" i="1"/>
  <c r="H437" i="1"/>
  <c r="H436" i="1"/>
  <c r="H435" i="1"/>
  <c r="L435" i="1" s="1"/>
  <c r="M435" i="1" s="1"/>
  <c r="H434" i="1"/>
  <c r="H433" i="1"/>
  <c r="L433" i="1" s="1"/>
  <c r="O433" i="1" s="1"/>
  <c r="H432" i="1"/>
  <c r="L432" i="1" s="1"/>
  <c r="O432" i="1" s="1"/>
  <c r="H431" i="1"/>
  <c r="L431" i="1" s="1"/>
  <c r="O431" i="1" s="1"/>
  <c r="E445" i="1"/>
  <c r="I444" i="1"/>
  <c r="E444" i="1"/>
  <c r="O442" i="1"/>
  <c r="N442" i="1"/>
  <c r="M442" i="1"/>
  <c r="L442" i="1"/>
  <c r="K442" i="1"/>
  <c r="J442" i="1"/>
  <c r="I442" i="1"/>
  <c r="H442" i="1"/>
  <c r="E442" i="1"/>
  <c r="N440" i="1"/>
  <c r="M440" i="1"/>
  <c r="H430" i="1"/>
  <c r="G430" i="1"/>
  <c r="F430" i="1"/>
  <c r="L416" i="1"/>
  <c r="L415" i="1"/>
  <c r="O415" i="1" s="1"/>
  <c r="L414" i="1"/>
  <c r="N414" i="1" s="1"/>
  <c r="L413" i="1"/>
  <c r="M413" i="1" s="1"/>
  <c r="L412" i="1"/>
  <c r="O412" i="1" s="1"/>
  <c r="L411" i="1"/>
  <c r="M411" i="1" s="1"/>
  <c r="L410" i="1"/>
  <c r="M410" i="1" s="1"/>
  <c r="H416" i="1"/>
  <c r="H415" i="1"/>
  <c r="H414" i="1"/>
  <c r="H413" i="1"/>
  <c r="H412" i="1"/>
  <c r="H411" i="1"/>
  <c r="H410" i="1"/>
  <c r="H409" i="1"/>
  <c r="L409" i="1" s="1"/>
  <c r="O409" i="1" s="1"/>
  <c r="H408" i="1"/>
  <c r="L408" i="1" s="1"/>
  <c r="H407" i="1"/>
  <c r="L407" i="1" s="1"/>
  <c r="H392" i="1"/>
  <c r="H391" i="1"/>
  <c r="H390" i="1"/>
  <c r="H389" i="1"/>
  <c r="H388" i="1"/>
  <c r="H387" i="1"/>
  <c r="H386" i="1"/>
  <c r="H385" i="1"/>
  <c r="L385" i="1" s="1"/>
  <c r="H384" i="1"/>
  <c r="L384" i="1" s="1"/>
  <c r="O384" i="1" s="1"/>
  <c r="H383" i="1"/>
  <c r="L383" i="1" s="1"/>
  <c r="L392" i="1"/>
  <c r="M392" i="1" s="1"/>
  <c r="L391" i="1"/>
  <c r="N391" i="1" s="1"/>
  <c r="L390" i="1"/>
  <c r="N390" i="1" s="1"/>
  <c r="L389" i="1"/>
  <c r="O389" i="1" s="1"/>
  <c r="L388" i="1"/>
  <c r="O388" i="1" s="1"/>
  <c r="L387" i="1"/>
  <c r="M387" i="1" s="1"/>
  <c r="L386" i="1"/>
  <c r="O386" i="1" s="1"/>
  <c r="L368" i="1"/>
  <c r="L367" i="1"/>
  <c r="O367" i="1" s="1"/>
  <c r="L366" i="1"/>
  <c r="L365" i="1"/>
  <c r="O365" i="1" s="1"/>
  <c r="L364" i="1"/>
  <c r="O364" i="1" s="1"/>
  <c r="L363" i="1"/>
  <c r="N363" i="1" s="1"/>
  <c r="L362" i="1"/>
  <c r="O362" i="1" s="1"/>
  <c r="H368" i="1"/>
  <c r="H367" i="1"/>
  <c r="H366" i="1"/>
  <c r="H365" i="1"/>
  <c r="H364" i="1"/>
  <c r="H363" i="1"/>
  <c r="H362" i="1"/>
  <c r="H361" i="1"/>
  <c r="L361" i="1" s="1"/>
  <c r="O361" i="1" s="1"/>
  <c r="H360" i="1"/>
  <c r="L360" i="1" s="1"/>
  <c r="H359" i="1"/>
  <c r="L359" i="1" s="1"/>
  <c r="E421" i="1"/>
  <c r="I420" i="1"/>
  <c r="E420" i="1"/>
  <c r="O418" i="1"/>
  <c r="N418" i="1"/>
  <c r="M418" i="1"/>
  <c r="L418" i="1"/>
  <c r="K418" i="1"/>
  <c r="J418" i="1"/>
  <c r="I418" i="1"/>
  <c r="H418" i="1"/>
  <c r="E418" i="1"/>
  <c r="N416" i="1"/>
  <c r="H406" i="1"/>
  <c r="G406" i="1"/>
  <c r="F406" i="1"/>
  <c r="E397" i="1"/>
  <c r="I396" i="1"/>
  <c r="E396" i="1"/>
  <c r="O394" i="1"/>
  <c r="N394" i="1"/>
  <c r="M394" i="1"/>
  <c r="L394" i="1"/>
  <c r="K394" i="1"/>
  <c r="J394" i="1"/>
  <c r="I394" i="1"/>
  <c r="H394" i="1"/>
  <c r="E394" i="1"/>
  <c r="H382" i="1"/>
  <c r="G382" i="1"/>
  <c r="F382" i="1"/>
  <c r="E373" i="1"/>
  <c r="I372" i="1"/>
  <c r="E372" i="1"/>
  <c r="O370" i="1"/>
  <c r="N370" i="1"/>
  <c r="M370" i="1"/>
  <c r="L370" i="1"/>
  <c r="K370" i="1"/>
  <c r="J370" i="1"/>
  <c r="I370" i="1"/>
  <c r="H370" i="1"/>
  <c r="E370" i="1"/>
  <c r="O368" i="1"/>
  <c r="O366" i="1"/>
  <c r="H358" i="1"/>
  <c r="H372" i="1" s="1"/>
  <c r="G358" i="1"/>
  <c r="F358" i="1"/>
  <c r="L344" i="1"/>
  <c r="N344" i="1" s="1"/>
  <c r="L343" i="1"/>
  <c r="O343" i="1" s="1"/>
  <c r="L342" i="1"/>
  <c r="M342" i="1" s="1"/>
  <c r="L341" i="1"/>
  <c r="M341" i="1" s="1"/>
  <c r="L340" i="1"/>
  <c r="O340" i="1" s="1"/>
  <c r="L339" i="1"/>
  <c r="N339" i="1" s="1"/>
  <c r="L338" i="1"/>
  <c r="O338" i="1" s="1"/>
  <c r="H344" i="1"/>
  <c r="H343" i="1"/>
  <c r="H342" i="1"/>
  <c r="H341" i="1"/>
  <c r="H340" i="1"/>
  <c r="H339" i="1"/>
  <c r="H338" i="1"/>
  <c r="H337" i="1"/>
  <c r="L337" i="1" s="1"/>
  <c r="H336" i="1"/>
  <c r="L336" i="1" s="1"/>
  <c r="H335" i="1"/>
  <c r="L335" i="1" s="1"/>
  <c r="E349" i="1"/>
  <c r="I348" i="1"/>
  <c r="E348" i="1"/>
  <c r="O346" i="1"/>
  <c r="N346" i="1"/>
  <c r="M346" i="1"/>
  <c r="L346" i="1"/>
  <c r="K346" i="1"/>
  <c r="J346" i="1"/>
  <c r="I346" i="1"/>
  <c r="H346" i="1"/>
  <c r="E346" i="1"/>
  <c r="H334" i="1"/>
  <c r="G334" i="1"/>
  <c r="F334" i="1"/>
  <c r="L320" i="1"/>
  <c r="O320" i="1" s="1"/>
  <c r="L319" i="1"/>
  <c r="L318" i="1"/>
  <c r="N318" i="1" s="1"/>
  <c r="L317" i="1"/>
  <c r="O317" i="1" s="1"/>
  <c r="L316" i="1"/>
  <c r="O316" i="1" s="1"/>
  <c r="L315" i="1"/>
  <c r="M315" i="1" s="1"/>
  <c r="L314" i="1"/>
  <c r="N314" i="1" s="1"/>
  <c r="H320" i="1"/>
  <c r="H319" i="1"/>
  <c r="H318" i="1"/>
  <c r="H317" i="1"/>
  <c r="H316" i="1"/>
  <c r="H315" i="1"/>
  <c r="H314" i="1"/>
  <c r="H313" i="1"/>
  <c r="L313" i="1" s="1"/>
  <c r="O313" i="1" s="1"/>
  <c r="H312" i="1"/>
  <c r="L312" i="1" s="1"/>
  <c r="H311" i="1"/>
  <c r="L311" i="1" s="1"/>
  <c r="N311" i="1" s="1"/>
  <c r="E325" i="1"/>
  <c r="I324" i="1"/>
  <c r="E324" i="1"/>
  <c r="O322" i="1"/>
  <c r="N322" i="1"/>
  <c r="M322" i="1"/>
  <c r="L322" i="1"/>
  <c r="K322" i="1"/>
  <c r="J322" i="1"/>
  <c r="I322" i="1"/>
  <c r="H322" i="1"/>
  <c r="E322" i="1"/>
  <c r="M320" i="1"/>
  <c r="O319" i="1"/>
  <c r="H310" i="1"/>
  <c r="G310" i="1"/>
  <c r="F310" i="1"/>
  <c r="L294" i="1"/>
  <c r="L293" i="1"/>
  <c r="L292" i="1"/>
  <c r="L291" i="1"/>
  <c r="L290" i="1"/>
  <c r="L289" i="1"/>
  <c r="M289" i="1" s="1"/>
  <c r="L288" i="1"/>
  <c r="O288" i="1" s="1"/>
  <c r="H294" i="1"/>
  <c r="H293" i="1"/>
  <c r="H292" i="1"/>
  <c r="H291" i="1"/>
  <c r="H290" i="1"/>
  <c r="H289" i="1"/>
  <c r="H288" i="1"/>
  <c r="H287" i="1"/>
  <c r="L287" i="1" s="1"/>
  <c r="O287" i="1" s="1"/>
  <c r="H286" i="1"/>
  <c r="L286" i="1" s="1"/>
  <c r="O286" i="1" s="1"/>
  <c r="H285" i="1"/>
  <c r="L285" i="1" s="1"/>
  <c r="O285" i="1" s="1"/>
  <c r="L270" i="1"/>
  <c r="O270" i="1" s="1"/>
  <c r="L269" i="1"/>
  <c r="N269" i="1" s="1"/>
  <c r="L268" i="1"/>
  <c r="L267" i="1"/>
  <c r="O267" i="1" s="1"/>
  <c r="L266" i="1"/>
  <c r="O266" i="1" s="1"/>
  <c r="L265" i="1"/>
  <c r="M265" i="1" s="1"/>
  <c r="L264" i="1"/>
  <c r="O264" i="1" s="1"/>
  <c r="H270" i="1"/>
  <c r="H269" i="1"/>
  <c r="H268" i="1"/>
  <c r="H267" i="1"/>
  <c r="H266" i="1"/>
  <c r="H265" i="1"/>
  <c r="H264" i="1"/>
  <c r="H263" i="1"/>
  <c r="L263" i="1" s="1"/>
  <c r="O263" i="1" s="1"/>
  <c r="H262" i="1"/>
  <c r="L262" i="1" s="1"/>
  <c r="M262" i="1" s="1"/>
  <c r="H261" i="1"/>
  <c r="L261" i="1" s="1"/>
  <c r="L246" i="1"/>
  <c r="O246" i="1" s="1"/>
  <c r="L245" i="1"/>
  <c r="O245" i="1" s="1"/>
  <c r="L244" i="1"/>
  <c r="N244" i="1" s="1"/>
  <c r="L243" i="1"/>
  <c r="O243" i="1" s="1"/>
  <c r="L242" i="1"/>
  <c r="N242" i="1" s="1"/>
  <c r="L241" i="1"/>
  <c r="M241" i="1" s="1"/>
  <c r="L240" i="1"/>
  <c r="O240" i="1" s="1"/>
  <c r="H246" i="1"/>
  <c r="H245" i="1"/>
  <c r="H244" i="1"/>
  <c r="H243" i="1"/>
  <c r="H242" i="1"/>
  <c r="H241" i="1"/>
  <c r="H240" i="1"/>
  <c r="H239" i="1"/>
  <c r="L239" i="1" s="1"/>
  <c r="O239" i="1" s="1"/>
  <c r="H238" i="1"/>
  <c r="L238" i="1" s="1"/>
  <c r="O238" i="1" s="1"/>
  <c r="H237" i="1"/>
  <c r="L237" i="1" s="1"/>
  <c r="O237" i="1" s="1"/>
  <c r="L222" i="1"/>
  <c r="O222" i="1" s="1"/>
  <c r="L221" i="1"/>
  <c r="O221" i="1" s="1"/>
  <c r="L220" i="1"/>
  <c r="N220" i="1" s="1"/>
  <c r="L219" i="1"/>
  <c r="O219" i="1" s="1"/>
  <c r="L218" i="1"/>
  <c r="O218" i="1" s="1"/>
  <c r="L217" i="1"/>
  <c r="M217" i="1" s="1"/>
  <c r="L216" i="1"/>
  <c r="O216" i="1" s="1"/>
  <c r="H222" i="1"/>
  <c r="H221" i="1"/>
  <c r="H220" i="1"/>
  <c r="H219" i="1"/>
  <c r="H218" i="1"/>
  <c r="H217" i="1"/>
  <c r="H216" i="1"/>
  <c r="H215" i="1"/>
  <c r="L215" i="1" s="1"/>
  <c r="O215" i="1" s="1"/>
  <c r="H214" i="1"/>
  <c r="L214" i="1" s="1"/>
  <c r="N214" i="1" s="1"/>
  <c r="H213" i="1"/>
  <c r="L213" i="1" s="1"/>
  <c r="O213" i="1" s="1"/>
  <c r="L198" i="1"/>
  <c r="N198" i="1" s="1"/>
  <c r="L197" i="1"/>
  <c r="M197" i="1" s="1"/>
  <c r="L196" i="1"/>
  <c r="N196" i="1" s="1"/>
  <c r="L195" i="1"/>
  <c r="M195" i="1" s="1"/>
  <c r="L194" i="1"/>
  <c r="O194" i="1" s="1"/>
  <c r="L193" i="1"/>
  <c r="M193" i="1" s="1"/>
  <c r="L192" i="1"/>
  <c r="O192" i="1" s="1"/>
  <c r="H198" i="1"/>
  <c r="H197" i="1"/>
  <c r="H196" i="1"/>
  <c r="H195" i="1"/>
  <c r="H194" i="1"/>
  <c r="H193" i="1"/>
  <c r="H192" i="1"/>
  <c r="H191" i="1"/>
  <c r="L191" i="1" s="1"/>
  <c r="O191" i="1" s="1"/>
  <c r="H190" i="1"/>
  <c r="L190" i="1" s="1"/>
  <c r="N190" i="1" s="1"/>
  <c r="H189" i="1"/>
  <c r="L189" i="1" s="1"/>
  <c r="M189" i="1" s="1"/>
  <c r="L174" i="1"/>
  <c r="O174" i="1" s="1"/>
  <c r="L173" i="1"/>
  <c r="M173" i="1" s="1"/>
  <c r="L172" i="1"/>
  <c r="N172" i="1" s="1"/>
  <c r="L171" i="1"/>
  <c r="L170" i="1"/>
  <c r="O170" i="1" s="1"/>
  <c r="L169" i="1"/>
  <c r="M169" i="1" s="1"/>
  <c r="L168" i="1"/>
  <c r="O168" i="1" s="1"/>
  <c r="H174" i="1"/>
  <c r="H173" i="1"/>
  <c r="H172" i="1"/>
  <c r="H171" i="1"/>
  <c r="H170" i="1"/>
  <c r="H169" i="1"/>
  <c r="H168" i="1"/>
  <c r="H167" i="1"/>
  <c r="L167" i="1" s="1"/>
  <c r="O167" i="1" s="1"/>
  <c r="H166" i="1"/>
  <c r="L166" i="1" s="1"/>
  <c r="O166" i="1" s="1"/>
  <c r="H165" i="1"/>
  <c r="L165" i="1" s="1"/>
  <c r="M165" i="1" s="1"/>
  <c r="H284" i="1"/>
  <c r="H260" i="1"/>
  <c r="H236" i="1"/>
  <c r="H212" i="1"/>
  <c r="H226" i="1" s="1"/>
  <c r="H188" i="1"/>
  <c r="H164" i="1"/>
  <c r="H178" i="1" s="1"/>
  <c r="L150" i="1"/>
  <c r="O150" i="1" s="1"/>
  <c r="L149" i="1"/>
  <c r="O149" i="1" s="1"/>
  <c r="L148" i="1"/>
  <c r="N148" i="1" s="1"/>
  <c r="L147" i="1"/>
  <c r="O147" i="1" s="1"/>
  <c r="L146" i="1"/>
  <c r="N146" i="1" s="1"/>
  <c r="L145" i="1"/>
  <c r="M145" i="1" s="1"/>
  <c r="L144" i="1"/>
  <c r="O144" i="1" s="1"/>
  <c r="H150" i="1"/>
  <c r="H149" i="1"/>
  <c r="H148" i="1"/>
  <c r="H147" i="1"/>
  <c r="H146" i="1"/>
  <c r="H145" i="1"/>
  <c r="H144" i="1"/>
  <c r="H143" i="1"/>
  <c r="L143" i="1" s="1"/>
  <c r="O143" i="1" s="1"/>
  <c r="H142" i="1"/>
  <c r="L142" i="1" s="1"/>
  <c r="N142" i="1" s="1"/>
  <c r="H141" i="1"/>
  <c r="L141" i="1" s="1"/>
  <c r="O141" i="1" s="1"/>
  <c r="H140" i="1"/>
  <c r="H154" i="1" s="1"/>
  <c r="F140" i="1"/>
  <c r="H117" i="1"/>
  <c r="L117" i="1" s="1"/>
  <c r="O117" i="1" s="1"/>
  <c r="L126" i="1"/>
  <c r="O126" i="1" s="1"/>
  <c r="L125" i="1"/>
  <c r="O125" i="1" s="1"/>
  <c r="L124" i="1"/>
  <c r="N124" i="1" s="1"/>
  <c r="L123" i="1"/>
  <c r="O123" i="1" s="1"/>
  <c r="L122" i="1"/>
  <c r="M122" i="1" s="1"/>
  <c r="L121" i="1"/>
  <c r="M121" i="1" s="1"/>
  <c r="L120" i="1"/>
  <c r="O120" i="1" s="1"/>
  <c r="H116" i="1"/>
  <c r="H126" i="1"/>
  <c r="H125" i="1"/>
  <c r="H124" i="1"/>
  <c r="H123" i="1"/>
  <c r="H122" i="1"/>
  <c r="H121" i="1"/>
  <c r="H120" i="1"/>
  <c r="H119" i="1"/>
  <c r="L119" i="1" s="1"/>
  <c r="N119" i="1" s="1"/>
  <c r="H118" i="1"/>
  <c r="L118" i="1" s="1"/>
  <c r="N118" i="1" s="1"/>
  <c r="H55" i="1"/>
  <c r="H93" i="1"/>
  <c r="L93" i="1" s="1"/>
  <c r="L75" i="1"/>
  <c r="F74" i="1"/>
  <c r="H74" i="1"/>
  <c r="H82" i="1" s="1"/>
  <c r="H92" i="1"/>
  <c r="H53" i="1"/>
  <c r="L102" i="1"/>
  <c r="O102" i="1" s="1"/>
  <c r="L101" i="1"/>
  <c r="L100" i="1"/>
  <c r="N100" i="1" s="1"/>
  <c r="L99" i="1"/>
  <c r="O99" i="1" s="1"/>
  <c r="L98" i="1"/>
  <c r="O98" i="1" s="1"/>
  <c r="L97" i="1"/>
  <c r="M97" i="1" s="1"/>
  <c r="L96" i="1"/>
  <c r="N96" i="1" s="1"/>
  <c r="H102" i="1"/>
  <c r="H101" i="1"/>
  <c r="H100" i="1"/>
  <c r="H99" i="1"/>
  <c r="H98" i="1"/>
  <c r="H97" i="1"/>
  <c r="H96" i="1"/>
  <c r="H95" i="1"/>
  <c r="L95" i="1" s="1"/>
  <c r="O95" i="1" s="1"/>
  <c r="H94" i="1"/>
  <c r="L94" i="1" s="1"/>
  <c r="O94" i="1" s="1"/>
  <c r="E299" i="1"/>
  <c r="I298" i="1"/>
  <c r="E298" i="1"/>
  <c r="O296" i="1"/>
  <c r="N296" i="1"/>
  <c r="M296" i="1"/>
  <c r="L296" i="1"/>
  <c r="K296" i="1"/>
  <c r="J296" i="1"/>
  <c r="I296" i="1"/>
  <c r="H296" i="1"/>
  <c r="E296" i="1"/>
  <c r="O294" i="1"/>
  <c r="O293" i="1"/>
  <c r="N292" i="1"/>
  <c r="O291" i="1"/>
  <c r="O290" i="1"/>
  <c r="G284" i="1"/>
  <c r="F284" i="1"/>
  <c r="E275" i="1"/>
  <c r="I274" i="1"/>
  <c r="E274" i="1"/>
  <c r="O272" i="1"/>
  <c r="N272" i="1"/>
  <c r="M272" i="1"/>
  <c r="L272" i="1"/>
  <c r="K272" i="1"/>
  <c r="J272" i="1"/>
  <c r="I272" i="1"/>
  <c r="H272" i="1"/>
  <c r="E272" i="1"/>
  <c r="N268" i="1"/>
  <c r="G260" i="1"/>
  <c r="H274" i="1" s="1"/>
  <c r="F260" i="1"/>
  <c r="E251" i="1"/>
  <c r="I250" i="1"/>
  <c r="E250" i="1"/>
  <c r="O248" i="1"/>
  <c r="N248" i="1"/>
  <c r="M248" i="1"/>
  <c r="L248" i="1"/>
  <c r="K248" i="1"/>
  <c r="J248" i="1"/>
  <c r="I248" i="1"/>
  <c r="H248" i="1"/>
  <c r="E248" i="1"/>
  <c r="G236" i="1"/>
  <c r="F236" i="1"/>
  <c r="E227" i="1"/>
  <c r="I226" i="1"/>
  <c r="E226" i="1"/>
  <c r="O224" i="1"/>
  <c r="N224" i="1"/>
  <c r="M224" i="1"/>
  <c r="L224" i="1"/>
  <c r="K224" i="1"/>
  <c r="J224" i="1"/>
  <c r="I224" i="1"/>
  <c r="H224" i="1"/>
  <c r="E224" i="1"/>
  <c r="G212" i="1"/>
  <c r="F212" i="1"/>
  <c r="E203" i="1"/>
  <c r="I202" i="1"/>
  <c r="E202" i="1"/>
  <c r="O200" i="1"/>
  <c r="N200" i="1"/>
  <c r="M200" i="1"/>
  <c r="L200" i="1"/>
  <c r="K200" i="1"/>
  <c r="J200" i="1"/>
  <c r="I200" i="1"/>
  <c r="H200" i="1"/>
  <c r="E200" i="1"/>
  <c r="G188" i="1"/>
  <c r="F188" i="1"/>
  <c r="E179" i="1"/>
  <c r="I178" i="1"/>
  <c r="E178" i="1"/>
  <c r="O176" i="1"/>
  <c r="N176" i="1"/>
  <c r="M176" i="1"/>
  <c r="L176" i="1"/>
  <c r="K176" i="1"/>
  <c r="J176" i="1"/>
  <c r="I176" i="1"/>
  <c r="H176" i="1"/>
  <c r="E176" i="1"/>
  <c r="M171" i="1"/>
  <c r="G164" i="1"/>
  <c r="F164" i="1"/>
  <c r="E155" i="1"/>
  <c r="I154" i="1"/>
  <c r="E154" i="1"/>
  <c r="O152" i="1"/>
  <c r="N152" i="1"/>
  <c r="M152" i="1"/>
  <c r="L152" i="1"/>
  <c r="K152" i="1"/>
  <c r="J152" i="1"/>
  <c r="I152" i="1"/>
  <c r="H152" i="1"/>
  <c r="E152" i="1"/>
  <c r="G140" i="1"/>
  <c r="E131" i="1"/>
  <c r="I130" i="1"/>
  <c r="E130" i="1"/>
  <c r="O128" i="1"/>
  <c r="N128" i="1"/>
  <c r="M128" i="1"/>
  <c r="L128" i="1"/>
  <c r="K128" i="1"/>
  <c r="J128" i="1"/>
  <c r="I128" i="1"/>
  <c r="H128" i="1"/>
  <c r="E128" i="1"/>
  <c r="G116" i="1"/>
  <c r="F116" i="1"/>
  <c r="E107" i="1"/>
  <c r="I106" i="1"/>
  <c r="E106" i="1"/>
  <c r="O104" i="1"/>
  <c r="N104" i="1"/>
  <c r="M104" i="1"/>
  <c r="L104" i="1"/>
  <c r="K104" i="1"/>
  <c r="J104" i="1"/>
  <c r="I104" i="1"/>
  <c r="H104" i="1"/>
  <c r="E104" i="1"/>
  <c r="O101" i="1"/>
  <c r="G92" i="1"/>
  <c r="F92" i="1"/>
  <c r="F53" i="1"/>
  <c r="H130" i="1" l="1"/>
  <c r="N435" i="1"/>
  <c r="M432" i="1"/>
  <c r="O435" i="1"/>
  <c r="H444" i="1"/>
  <c r="N432" i="1"/>
  <c r="M431" i="1"/>
  <c r="O438" i="1"/>
  <c r="O445" i="1" s="1"/>
  <c r="N431" i="1"/>
  <c r="M436" i="1"/>
  <c r="N436" i="1"/>
  <c r="N439" i="1"/>
  <c r="O439" i="1"/>
  <c r="M437" i="1"/>
  <c r="M434" i="1"/>
  <c r="N437" i="1"/>
  <c r="N434" i="1"/>
  <c r="M433" i="1"/>
  <c r="N433" i="1"/>
  <c r="M438" i="1"/>
  <c r="L445" i="1"/>
  <c r="H445" i="1" s="1"/>
  <c r="H420" i="1"/>
  <c r="H396" i="1"/>
  <c r="O385" i="1"/>
  <c r="N392" i="1"/>
  <c r="O392" i="1"/>
  <c r="O387" i="1"/>
  <c r="M365" i="1"/>
  <c r="M385" i="1"/>
  <c r="N365" i="1"/>
  <c r="O416" i="1"/>
  <c r="O363" i="1"/>
  <c r="N388" i="1"/>
  <c r="O391" i="1"/>
  <c r="O414" i="1"/>
  <c r="N411" i="1"/>
  <c r="M363" i="1"/>
  <c r="M412" i="1"/>
  <c r="O411" i="1"/>
  <c r="M388" i="1"/>
  <c r="M366" i="1"/>
  <c r="M384" i="1"/>
  <c r="N412" i="1"/>
  <c r="O390" i="1"/>
  <c r="M416" i="1"/>
  <c r="M364" i="1"/>
  <c r="N366" i="1"/>
  <c r="N384" i="1"/>
  <c r="N387" i="1"/>
  <c r="O408" i="1"/>
  <c r="M408" i="1"/>
  <c r="N408" i="1"/>
  <c r="O407" i="1"/>
  <c r="L421" i="1"/>
  <c r="H421" i="1" s="1"/>
  <c r="N407" i="1"/>
  <c r="M407" i="1"/>
  <c r="N410" i="1"/>
  <c r="O413" i="1"/>
  <c r="M415" i="1"/>
  <c r="O410" i="1"/>
  <c r="N415" i="1"/>
  <c r="M409" i="1"/>
  <c r="N413" i="1"/>
  <c r="N409" i="1"/>
  <c r="M414" i="1"/>
  <c r="O383" i="1"/>
  <c r="L397" i="1"/>
  <c r="H397" i="1" s="1"/>
  <c r="N383" i="1"/>
  <c r="M383" i="1"/>
  <c r="M389" i="1"/>
  <c r="M386" i="1"/>
  <c r="N389" i="1"/>
  <c r="N386" i="1"/>
  <c r="M391" i="1"/>
  <c r="N385" i="1"/>
  <c r="M390" i="1"/>
  <c r="O359" i="1"/>
  <c r="N359" i="1"/>
  <c r="L373" i="1"/>
  <c r="H373" i="1" s="1"/>
  <c r="M359" i="1"/>
  <c r="O360" i="1"/>
  <c r="N360" i="1"/>
  <c r="M360" i="1"/>
  <c r="M368" i="1"/>
  <c r="N368" i="1"/>
  <c r="N362" i="1"/>
  <c r="M367" i="1"/>
  <c r="M362" i="1"/>
  <c r="N367" i="1"/>
  <c r="M361" i="1"/>
  <c r="N364" i="1"/>
  <c r="N361" i="1"/>
  <c r="O336" i="1"/>
  <c r="M339" i="1"/>
  <c r="O339" i="1"/>
  <c r="N342" i="1"/>
  <c r="O342" i="1"/>
  <c r="H348" i="1"/>
  <c r="N337" i="1"/>
  <c r="M337" i="1"/>
  <c r="O337" i="1"/>
  <c r="O335" i="1"/>
  <c r="M335" i="1"/>
  <c r="L349" i="1"/>
  <c r="H349" i="1" s="1"/>
  <c r="N335" i="1"/>
  <c r="M344" i="1"/>
  <c r="M338" i="1"/>
  <c r="O344" i="1"/>
  <c r="N338" i="1"/>
  <c r="O341" i="1"/>
  <c r="M343" i="1"/>
  <c r="M340" i="1"/>
  <c r="N343" i="1"/>
  <c r="N341" i="1"/>
  <c r="N340" i="1"/>
  <c r="M336" i="1"/>
  <c r="N336" i="1"/>
  <c r="N320" i="1"/>
  <c r="O315" i="1"/>
  <c r="H324" i="1"/>
  <c r="O312" i="1"/>
  <c r="N312" i="1"/>
  <c r="M312" i="1"/>
  <c r="O318" i="1"/>
  <c r="N315" i="1"/>
  <c r="M318" i="1"/>
  <c r="M317" i="1"/>
  <c r="M314" i="1"/>
  <c r="M311" i="1"/>
  <c r="M319" i="1"/>
  <c r="O314" i="1"/>
  <c r="M316" i="1"/>
  <c r="N319" i="1"/>
  <c r="L325" i="1"/>
  <c r="H325" i="1" s="1"/>
  <c r="O311" i="1"/>
  <c r="M313" i="1"/>
  <c r="N316" i="1"/>
  <c r="N317" i="1"/>
  <c r="N313" i="1"/>
  <c r="H298" i="1"/>
  <c r="H250" i="1"/>
  <c r="L275" i="1"/>
  <c r="H275" i="1" s="1"/>
  <c r="M267" i="1"/>
  <c r="N267" i="1"/>
  <c r="H202" i="1"/>
  <c r="M118" i="1"/>
  <c r="O217" i="1"/>
  <c r="O142" i="1"/>
  <c r="N193" i="1"/>
  <c r="N215" i="1"/>
  <c r="L179" i="1"/>
  <c r="H179" i="1" s="1"/>
  <c r="N241" i="1"/>
  <c r="O244" i="1"/>
  <c r="N262" i="1"/>
  <c r="O169" i="1"/>
  <c r="O241" i="1"/>
  <c r="N266" i="1"/>
  <c r="N166" i="1"/>
  <c r="M220" i="1"/>
  <c r="N121" i="1"/>
  <c r="N173" i="1"/>
  <c r="O262" i="1"/>
  <c r="N289" i="1"/>
  <c r="M119" i="1"/>
  <c r="M150" i="1"/>
  <c r="M287" i="1"/>
  <c r="O119" i="1"/>
  <c r="M174" i="1"/>
  <c r="M191" i="1"/>
  <c r="M240" i="1"/>
  <c r="N246" i="1"/>
  <c r="N287" i="1"/>
  <c r="M144" i="1"/>
  <c r="N144" i="1"/>
  <c r="M142" i="1"/>
  <c r="M166" i="1"/>
  <c r="N169" i="1"/>
  <c r="M192" i="1"/>
  <c r="N217" i="1"/>
  <c r="M238" i="1"/>
  <c r="L107" i="1"/>
  <c r="H107" i="1" s="1"/>
  <c r="N122" i="1"/>
  <c r="M190" i="1"/>
  <c r="M214" i="1"/>
  <c r="M216" i="1"/>
  <c r="O242" i="1"/>
  <c r="M261" i="1"/>
  <c r="M263" i="1"/>
  <c r="N263" i="1"/>
  <c r="O118" i="1"/>
  <c r="M120" i="1"/>
  <c r="O172" i="1"/>
  <c r="N174" i="1"/>
  <c r="O190" i="1"/>
  <c r="N192" i="1"/>
  <c r="N195" i="1"/>
  <c r="O214" i="1"/>
  <c r="O227" i="1" s="1"/>
  <c r="N219" i="1"/>
  <c r="N238" i="1"/>
  <c r="M286" i="1"/>
  <c r="M126" i="1"/>
  <c r="M143" i="1"/>
  <c r="N145" i="1"/>
  <c r="M148" i="1"/>
  <c r="N165" i="1"/>
  <c r="M170" i="1"/>
  <c r="O195" i="1"/>
  <c r="M198" i="1"/>
  <c r="M222" i="1"/>
  <c r="N243" i="1"/>
  <c r="O269" i="1"/>
  <c r="N286" i="1"/>
  <c r="M288" i="1"/>
  <c r="M294" i="1"/>
  <c r="N216" i="1"/>
  <c r="O261" i="1"/>
  <c r="N143" i="1"/>
  <c r="O148" i="1"/>
  <c r="O165" i="1"/>
  <c r="N170" i="1"/>
  <c r="O198" i="1"/>
  <c r="N222" i="1"/>
  <c r="M246" i="1"/>
  <c r="N288" i="1"/>
  <c r="N294" i="1"/>
  <c r="O122" i="1"/>
  <c r="O124" i="1"/>
  <c r="O146" i="1"/>
  <c r="O173" i="1"/>
  <c r="N191" i="1"/>
  <c r="O196" i="1"/>
  <c r="O220" i="1"/>
  <c r="N239" i="1"/>
  <c r="M244" i="1"/>
  <c r="O265" i="1"/>
  <c r="N270" i="1"/>
  <c r="O292" i="1"/>
  <c r="H106" i="1"/>
  <c r="M93" i="1"/>
  <c r="N93" i="1"/>
  <c r="O93" i="1"/>
  <c r="M94" i="1"/>
  <c r="M98" i="1"/>
  <c r="M102" i="1"/>
  <c r="N94" i="1"/>
  <c r="N98" i="1"/>
  <c r="O96" i="1"/>
  <c r="O100" i="1"/>
  <c r="N97" i="1"/>
  <c r="O289" i="1"/>
  <c r="M291" i="1"/>
  <c r="N291" i="1"/>
  <c r="M285" i="1"/>
  <c r="M293" i="1"/>
  <c r="N285" i="1"/>
  <c r="M290" i="1"/>
  <c r="N293" i="1"/>
  <c r="L299" i="1"/>
  <c r="H299" i="1" s="1"/>
  <c r="N290" i="1"/>
  <c r="M292" i="1"/>
  <c r="N265" i="1"/>
  <c r="O268" i="1"/>
  <c r="M270" i="1"/>
  <c r="M264" i="1"/>
  <c r="N264" i="1"/>
  <c r="M269" i="1"/>
  <c r="N261" i="1"/>
  <c r="M266" i="1"/>
  <c r="M268" i="1"/>
  <c r="M243" i="1"/>
  <c r="M237" i="1"/>
  <c r="N240" i="1"/>
  <c r="M245" i="1"/>
  <c r="N237" i="1"/>
  <c r="M242" i="1"/>
  <c r="N245" i="1"/>
  <c r="L251" i="1"/>
  <c r="H251" i="1" s="1"/>
  <c r="M239" i="1"/>
  <c r="M219" i="1"/>
  <c r="M213" i="1"/>
  <c r="M221" i="1"/>
  <c r="N213" i="1"/>
  <c r="M218" i="1"/>
  <c r="N221" i="1"/>
  <c r="L227" i="1"/>
  <c r="H227" i="1" s="1"/>
  <c r="M215" i="1"/>
  <c r="N218" i="1"/>
  <c r="O193" i="1"/>
  <c r="N189" i="1"/>
  <c r="M194" i="1"/>
  <c r="N197" i="1"/>
  <c r="L203" i="1"/>
  <c r="H203" i="1" s="1"/>
  <c r="O189" i="1"/>
  <c r="N194" i="1"/>
  <c r="O197" i="1"/>
  <c r="M196" i="1"/>
  <c r="M168" i="1"/>
  <c r="N171" i="1"/>
  <c r="N168" i="1"/>
  <c r="O171" i="1"/>
  <c r="M167" i="1"/>
  <c r="N167" i="1"/>
  <c r="M172" i="1"/>
  <c r="O145" i="1"/>
  <c r="M147" i="1"/>
  <c r="N150" i="1"/>
  <c r="N147" i="1"/>
  <c r="M141" i="1"/>
  <c r="M149" i="1"/>
  <c r="N141" i="1"/>
  <c r="M146" i="1"/>
  <c r="N149" i="1"/>
  <c r="L155" i="1"/>
  <c r="H155" i="1" s="1"/>
  <c r="O121" i="1"/>
  <c r="M123" i="1"/>
  <c r="N126" i="1"/>
  <c r="N123" i="1"/>
  <c r="M117" i="1"/>
  <c r="N120" i="1"/>
  <c r="M125" i="1"/>
  <c r="N117" i="1"/>
  <c r="N125" i="1"/>
  <c r="L131" i="1"/>
  <c r="H131" i="1" s="1"/>
  <c r="M124" i="1"/>
  <c r="O97" i="1"/>
  <c r="M99" i="1"/>
  <c r="N102" i="1"/>
  <c r="M96" i="1"/>
  <c r="N99" i="1"/>
  <c r="M101" i="1"/>
  <c r="N101" i="1"/>
  <c r="M95" i="1"/>
  <c r="N95" i="1"/>
  <c r="M100" i="1"/>
  <c r="N445" i="1" l="1"/>
  <c r="M445" i="1"/>
  <c r="O397" i="1"/>
  <c r="O373" i="1"/>
  <c r="M397" i="1"/>
  <c r="O421" i="1"/>
  <c r="M421" i="1"/>
  <c r="N421" i="1"/>
  <c r="N397" i="1"/>
  <c r="N373" i="1"/>
  <c r="M373" i="1"/>
  <c r="O349" i="1"/>
  <c r="M349" i="1"/>
  <c r="N349" i="1"/>
  <c r="O299" i="1"/>
  <c r="N325" i="1"/>
  <c r="O325" i="1"/>
  <c r="M325" i="1"/>
  <c r="N299" i="1"/>
  <c r="M299" i="1"/>
  <c r="O251" i="1"/>
  <c r="N251" i="1"/>
  <c r="N275" i="1"/>
  <c r="O275" i="1"/>
  <c r="M275" i="1"/>
  <c r="M251" i="1"/>
  <c r="J251" i="1" s="1"/>
  <c r="M227" i="1"/>
  <c r="N227" i="1"/>
  <c r="M203" i="1"/>
  <c r="N203" i="1"/>
  <c r="O203" i="1"/>
  <c r="M179" i="1"/>
  <c r="O179" i="1"/>
  <c r="N179" i="1"/>
  <c r="N155" i="1"/>
  <c r="O155" i="1"/>
  <c r="M155" i="1"/>
  <c r="N131" i="1"/>
  <c r="O131" i="1"/>
  <c r="M131" i="1"/>
  <c r="I131" i="1" s="1"/>
  <c r="O107" i="1"/>
  <c r="M107" i="1"/>
  <c r="N107" i="1"/>
  <c r="I275" i="1" l="1"/>
  <c r="J203" i="1"/>
  <c r="I179" i="1"/>
  <c r="J155" i="1"/>
  <c r="K325" i="1"/>
  <c r="K445" i="1"/>
  <c r="I445" i="1"/>
  <c r="J445" i="1"/>
  <c r="K397" i="1"/>
  <c r="I421" i="1"/>
  <c r="K421" i="1"/>
  <c r="J421" i="1"/>
  <c r="I397" i="1"/>
  <c r="J397" i="1"/>
  <c r="K373" i="1"/>
  <c r="J373" i="1"/>
  <c r="I373" i="1"/>
  <c r="I349" i="1"/>
  <c r="J349" i="1"/>
  <c r="K349" i="1"/>
  <c r="J325" i="1"/>
  <c r="I325" i="1"/>
  <c r="K299" i="1"/>
  <c r="J299" i="1"/>
  <c r="I299" i="1"/>
  <c r="K275" i="1"/>
  <c r="I251" i="1"/>
  <c r="K251" i="1"/>
  <c r="J275" i="1"/>
  <c r="J227" i="1"/>
  <c r="K203" i="1"/>
  <c r="I227" i="1"/>
  <c r="K227" i="1"/>
  <c r="I203" i="1"/>
  <c r="J179" i="1"/>
  <c r="I155" i="1"/>
  <c r="K179" i="1"/>
  <c r="K155" i="1"/>
  <c r="J131" i="1"/>
  <c r="K131" i="1"/>
  <c r="K107" i="1"/>
  <c r="I107" i="1"/>
  <c r="J107" i="1"/>
  <c r="O80" i="1" l="1"/>
  <c r="O65" i="1"/>
  <c r="K65" i="1"/>
  <c r="K80" i="1"/>
  <c r="H57" i="1"/>
  <c r="H54" i="1"/>
  <c r="L58" i="1" l="1"/>
  <c r="L59" i="1"/>
  <c r="L60" i="1"/>
  <c r="L61" i="1"/>
  <c r="L62" i="1"/>
  <c r="L63" i="1"/>
  <c r="M60" i="1" l="1"/>
  <c r="O60" i="1"/>
  <c r="M59" i="1"/>
  <c r="O59" i="1"/>
  <c r="N63" i="1"/>
  <c r="O63" i="1"/>
  <c r="M62" i="1"/>
  <c r="O62" i="1"/>
  <c r="M58" i="1"/>
  <c r="O58" i="1"/>
  <c r="M61" i="1"/>
  <c r="O61" i="1"/>
  <c r="N62" i="1"/>
  <c r="N58" i="1"/>
  <c r="N61" i="1"/>
  <c r="M63" i="1"/>
  <c r="N60" i="1"/>
  <c r="N59" i="1"/>
  <c r="L54" i="1"/>
  <c r="L55" i="1"/>
  <c r="H56" i="1"/>
  <c r="L56" i="1" s="1"/>
  <c r="L57" i="1"/>
  <c r="M57" i="1" s="1"/>
  <c r="H58" i="1"/>
  <c r="H59" i="1"/>
  <c r="H60" i="1"/>
  <c r="H61" i="1"/>
  <c r="H62" i="1"/>
  <c r="H63" i="1"/>
  <c r="E83" i="1"/>
  <c r="I82" i="1"/>
  <c r="E82" i="1"/>
  <c r="N80" i="1"/>
  <c r="M80" i="1"/>
  <c r="L80" i="1"/>
  <c r="J80" i="1"/>
  <c r="I80" i="1"/>
  <c r="H80" i="1"/>
  <c r="E80" i="1"/>
  <c r="L78" i="1"/>
  <c r="M78" i="1" s="1"/>
  <c r="H78" i="1"/>
  <c r="H77" i="1"/>
  <c r="L77" i="1" s="1"/>
  <c r="M77" i="1" s="1"/>
  <c r="H76" i="1"/>
  <c r="L76" i="1" s="1"/>
  <c r="M76" i="1" s="1"/>
  <c r="H75" i="1"/>
  <c r="G74" i="1"/>
  <c r="M56" i="1" l="1"/>
  <c r="O56" i="1"/>
  <c r="M55" i="1"/>
  <c r="O55" i="1"/>
  <c r="N54" i="1"/>
  <c r="O54" i="1"/>
  <c r="M54" i="1"/>
  <c r="O57" i="1"/>
  <c r="N57" i="1"/>
  <c r="M75" i="1"/>
  <c r="M83" i="1" s="1"/>
  <c r="L83" i="1"/>
  <c r="H83" i="1" s="1"/>
  <c r="O75" i="1"/>
  <c r="N56" i="1"/>
  <c r="N55" i="1"/>
  <c r="N77" i="1"/>
  <c r="O77" i="1"/>
  <c r="N78" i="1"/>
  <c r="O78" i="1"/>
  <c r="N76" i="1"/>
  <c r="O76" i="1"/>
  <c r="N75" i="1"/>
  <c r="N83" i="1" l="1"/>
  <c r="O83" i="1"/>
  <c r="K83" i="1" s="1"/>
  <c r="B4" i="2"/>
  <c r="A23" i="2"/>
  <c r="A22" i="2"/>
  <c r="A21" i="2"/>
  <c r="A20" i="2"/>
  <c r="A16" i="2"/>
  <c r="A15" i="2"/>
  <c r="A14" i="2"/>
  <c r="A13" i="2"/>
  <c r="A12" i="2"/>
  <c r="A11" i="2"/>
  <c r="A6" i="2"/>
  <c r="A4" i="2"/>
  <c r="I83" i="1" l="1"/>
  <c r="J83" i="1"/>
  <c r="E68" i="1" l="1"/>
  <c r="I67" i="1"/>
  <c r="E67" i="1"/>
  <c r="G53" i="1"/>
  <c r="H67" i="1" s="1"/>
  <c r="H65" i="1"/>
  <c r="N65" i="1"/>
  <c r="M65" i="1"/>
  <c r="L65" i="1"/>
  <c r="J65" i="1"/>
  <c r="I65" i="1"/>
  <c r="E65" i="1"/>
  <c r="O68" i="1" l="1"/>
  <c r="N68" i="1" l="1"/>
  <c r="L68" i="1"/>
  <c r="H68" i="1" s="1"/>
  <c r="M68" i="1"/>
  <c r="I68" i="1" l="1"/>
  <c r="J68" i="1"/>
  <c r="K68" i="1"/>
</calcChain>
</file>

<file path=xl/sharedStrings.xml><?xml version="1.0" encoding="utf-8"?>
<sst xmlns="http://schemas.openxmlformats.org/spreadsheetml/2006/main" count="608" uniqueCount="89">
  <si>
    <t>Polttoainekomponenttien kertoimet päästölaskentaan ETS2-päästökaupan raportointi 2024</t>
  </si>
  <si>
    <t>Tiheys 
t/m3</t>
  </si>
  <si>
    <t>11</t>
  </si>
  <si>
    <t>Propaani</t>
  </si>
  <si>
    <t>t</t>
  </si>
  <si>
    <t>11.20.20</t>
  </si>
  <si>
    <t>Moottoribensiini</t>
  </si>
  <si>
    <t>Pienmoottoribensiini</t>
  </si>
  <si>
    <t>2T-moottoriöljy</t>
  </si>
  <si>
    <t>11.30.30</t>
  </si>
  <si>
    <t>Dieselöljy</t>
  </si>
  <si>
    <t>Parafiininen dieselöljy</t>
  </si>
  <si>
    <t>11.30.40</t>
  </si>
  <si>
    <t xml:space="preserve">Kevyt polttoöljy, rikitön </t>
  </si>
  <si>
    <t>11.30.50</t>
  </si>
  <si>
    <t>Kevyt polttoöljy, vähärikkinen</t>
  </si>
  <si>
    <t>22.10</t>
  </si>
  <si>
    <t>22.10.30</t>
  </si>
  <si>
    <t>Kasviöljyt ja -rasvat</t>
  </si>
  <si>
    <t>22.20.10</t>
  </si>
  <si>
    <t>Eläinrasvat ja -öljyt</t>
  </si>
  <si>
    <t>22.40</t>
  </si>
  <si>
    <t>Jalostetut biopolttonesteet</t>
  </si>
  <si>
    <t>22.40.20</t>
  </si>
  <si>
    <t>Bioetanoli</t>
  </si>
  <si>
    <t>22.40.40</t>
  </si>
  <si>
    <t>Uusiutuva diesel</t>
  </si>
  <si>
    <t>Parafiininen uusiutuva diesel</t>
  </si>
  <si>
    <t>Biopolttoöljy (HVO)</t>
  </si>
  <si>
    <t>Biopolttoöljy (FAME)</t>
  </si>
  <si>
    <t>Etanolidiesel</t>
  </si>
  <si>
    <t>Muut</t>
  </si>
  <si>
    <t>MTBE</t>
  </si>
  <si>
    <t>TAME</t>
  </si>
  <si>
    <t>ETBE</t>
  </si>
  <si>
    <t>TAEE</t>
  </si>
  <si>
    <t>Seospolttoaineen laskentakertoimien yhdistäminen</t>
  </si>
  <si>
    <r>
      <t xml:space="preserve">Tässä osiossa on aputaulukoita sellaisten seospolttoaineiden polttoainevirtojen päästöjen laskentaan, joiden komponenteille voidaan käyttää vakiokertoimia komission tarkkailuasetuksen, MRR:n mukaan. </t>
    </r>
    <r>
      <rPr>
        <b/>
        <sz val="10"/>
        <color rgb="FF333399"/>
        <rFont val="Arial"/>
        <family val="2"/>
      </rPr>
      <t>Täytä taulukko vain niille polttoaineille, joille sitä tarvitset</t>
    </r>
    <r>
      <rPr>
        <sz val="10"/>
        <color indexed="62"/>
        <rFont val="Arial"/>
        <family val="2"/>
      </rPr>
      <t>. Mikäli käytät taulukoita seospolttoaineen ominaisuuksien lasketaan, jätä tähän syöttämäsi tiedot näkyviin ja palauta tämä excel-tiedosto päästöselvityksen liitteenä.</t>
    </r>
  </si>
  <si>
    <t>(a)</t>
  </si>
  <si>
    <t>Seospolttoainevirran tiedot</t>
  </si>
  <si>
    <t>Käytä samaa nimeä ja tunnistetta kuin päästöselvityksessä B-välilehden 2 (b) kohdan taulukossa</t>
  </si>
  <si>
    <t>Polttoainevirran tunniste P1, P2,...</t>
  </si>
  <si>
    <t>Polttoainevirran nimi</t>
  </si>
  <si>
    <t>P03</t>
  </si>
  <si>
    <t>Liikennebensiini E10</t>
  </si>
  <si>
    <t>(b)</t>
  </si>
  <si>
    <t>Seospolttoainevirran komponentit ja vakioarvot</t>
  </si>
  <si>
    <t>Seospolttoaineen komponentin nimi</t>
  </si>
  <si>
    <t>Määrä vuositasolla</t>
  </si>
  <si>
    <t>Yksikön muuntokerroin</t>
  </si>
  <si>
    <t>Päästö-kerroin</t>
  </si>
  <si>
    <t>Bio-osuus</t>
  </si>
  <si>
    <t>Fossiiliset päästöt</t>
  </si>
  <si>
    <t>Tiheys</t>
  </si>
  <si>
    <t>Tehollinen lämpöarvo</t>
  </si>
  <si>
    <t>litraa</t>
  </si>
  <si>
    <t>t CO2/TJ</t>
  </si>
  <si>
    <t>%</t>
  </si>
  <si>
    <t>TJ</t>
  </si>
  <si>
    <t>t CO2</t>
  </si>
  <si>
    <t>t CO2e</t>
  </si>
  <si>
    <t>Tulokset koko polttoainevirralle</t>
  </si>
  <si>
    <t xml:space="preserve"> TJ</t>
  </si>
  <si>
    <t>GWh</t>
  </si>
  <si>
    <t>RFAUnits</t>
  </si>
  <si>
    <t>liter</t>
  </si>
  <si>
    <t>NCVUnits</t>
  </si>
  <si>
    <t>EFUnits</t>
  </si>
  <si>
    <t>Kestävä bio-osuus</t>
  </si>
  <si>
    <t>Ei-kestävät biog. päästöt</t>
  </si>
  <si>
    <t>tCO2e</t>
  </si>
  <si>
    <t>Bio-osuus pitää ilmoittaa niin, että se vastaa sitä osuutta polttoaineen sisältämästä hiilestä, joka on biomassasta peräisin. Kestäväksi bio-osuudeksi ilmoitetaan se osa hiilestä, jonka kestävyys on osoitettu lain mukaisesti. Muu biomassasta peräisin oleva hiili ilmoitetaan ei-kestäväksi.</t>
  </si>
  <si>
    <t>Ei-kestävä bio-osuus</t>
  </si>
  <si>
    <t xml:space="preserve">1. Valitse ensin polttoaineen määrän mittayksikkö otsikon "Määrä vuositasolla" alta. Yksikkö pitää olla sama kaikille seoksen komponenteille. </t>
  </si>
  <si>
    <t xml:space="preserve">2. Kirjaa sitten taulukon riveille kaikki komponentit, joista polttoainevirta koostuu, yksi komponentti kullekin riville. </t>
  </si>
  <si>
    <r>
      <t>3. Lisää lopuksi komponentteja koskevat vakioarvot</t>
    </r>
    <r>
      <rPr>
        <b/>
        <i/>
        <sz val="10"/>
        <color rgb="FF000080"/>
        <rFont val="Arial"/>
        <family val="2"/>
      </rPr>
      <t xml:space="preserve"> keltaisiin sarakkeisiin.</t>
    </r>
    <r>
      <rPr>
        <i/>
        <sz val="10"/>
        <color indexed="18"/>
        <rFont val="Arial"/>
        <family val="2"/>
      </rPr>
      <t xml:space="preserve"> Pääasiallinen vakioarvojen lähde on tämä julkaisu. Lähteen pitää olla sama yhden komponentin kaikille vakiokertoimille. </t>
    </r>
  </si>
  <si>
    <t>Esimerkki taulukon täyttämisestä</t>
  </si>
  <si>
    <t>Energia-sisältö</t>
  </si>
  <si>
    <t>Kestävät biog. päästöt</t>
  </si>
  <si>
    <t>Kestävät biog.päästöt</t>
  </si>
  <si>
    <t>Tehollinen lämpöarvo
GJ/t</t>
  </si>
  <si>
    <t>Alustava päästö-kerroin 
t CO2/TJ</t>
  </si>
  <si>
    <t>Esimerkki seospolttoainevirran tiedoista</t>
  </si>
  <si>
    <t>Bioperäiset polttoaineet</t>
  </si>
  <si>
    <t>Jalostamattomat rasvat ja öljyt</t>
  </si>
  <si>
    <t>Fossiliset polttoaineet</t>
  </si>
  <si>
    <t>Tämä on Energiaviraston tekemä laskentatyökalu seospolttoaineiden ominaisuuksien määrittämiseksi ETS2-päästökaupan päästöselvitystä varten. Ohjetekstit ja esimerkit näkyvät vain ensimmäisen taulukon kohdalla. Kaikki lomakepohjan kaavat on laadittu huolellisesti ja perusteellisesti. Virheitä ei kuitenkaan voida sulkea kokonaan pois. Energiavirasto ei ole vastuussa mahdollisista vahingoista, jotka johtuvat toimitettujen laskelmien vääristä tai harhaanjohtavista tuloksista. On tämän tiedoston käyttäjän (eli säännellyn yhteisön) yksinomaisella vastuulla varmistaa, että toimivaltaiselle viranomaiselle raportoidaan oikeat tiedot.</t>
  </si>
  <si>
    <t xml:space="preserve">Tässä taulukossa on esitetty laskentakertoimet polttoaineille erillisinä komponentteina, mutta mahdollisimman yhtenevästi kansallisen ilmastopäästöinventaarion kanssa. Alustava päästökerroin kuvaa vain polttoaineen sisältämän hiilen määrää hiilidioksidina. Kestävän ja ei-kestävän biomassasta peräisin olevan hiilen osuudet ilmoitetaan erikseen. Kestävä lasketaan nollapäästöiseksi, ei-kestävää kohdellaan fossiilisena päästönä. </t>
  </si>
  <si>
    <r>
      <t xml:space="preserve">Varmista, että olet täyttänyt kaikki keltaiset solut jokaisen komponentin kohdalla. Kun tiedot on täytetty, näkyvät koko polttoainevirtaa koskevat tulokset taulukon alla vihreissä soluissa. </t>
    </r>
    <r>
      <rPr>
        <b/>
        <i/>
        <sz val="10"/>
        <color rgb="FF000080"/>
        <rFont val="Arial"/>
        <family val="2"/>
      </rPr>
      <t>Käytä tuloksia täyttäessäsi polttoaineen laskentakertoimia päästöselvityksen C-välilehdelle</t>
    </r>
    <r>
      <rPr>
        <i/>
        <sz val="10"/>
        <color indexed="18"/>
        <rFont val="Arial"/>
        <family val="2"/>
      </rPr>
      <t xml:space="preserve">. Tehollista lämpöarvoa käytetään yksikön muuntokertoimena. </t>
    </r>
    <r>
      <rPr>
        <b/>
        <i/>
        <sz val="10"/>
        <color rgb="FF000080"/>
        <rFont val="Arial"/>
        <family val="2"/>
      </rPr>
      <t>Käytä päästöselvityksellä niin paljon desimaaleja kuin tarvitset</t>
    </r>
    <r>
      <rPr>
        <i/>
        <sz val="10"/>
        <color indexed="18"/>
        <rFont val="Arial"/>
        <family val="2"/>
      </rPr>
      <t xml:space="preserve"> saadaksesi päästöistä mahdollisimman samat tulokset kuin tässä liitteessä. Tulossoluja voi muokata niin, että desimaaleja näkyy enemmän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</si>
</sst>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00000"/>
  </numFmts>
  <fonts count="35" x14ac:knownFonts="1">
    <font>
      <sz val="11"/>
      <color theme="1"/>
      <name val="Aptos Narrow"/>
      <family val="2"/>
      <scheme val="minor"/>
    </font>
    <font>
      <sz val="11"/>
      <color rgb="FFFF0000"/>
      <name val="Aptos Narrow"/>
      <family val="2"/>
      <scheme val="minor"/>
    </font>
    <font>
      <b/>
      <sz val="16"/>
      <color theme="1"/>
      <name val="Aptos Narrow"/>
      <family val="2"/>
      <scheme val="minor"/>
    </font>
    <font>
      <b/>
      <sz val="12"/>
      <name val="Arial"/>
      <family val="2"/>
    </font>
    <font>
      <sz val="12"/>
      <name val="Arial"/>
      <family val="2"/>
    </font>
    <font>
      <sz val="10"/>
      <name val="Arial"/>
      <family val="2"/>
    </font>
    <font>
      <sz val="11"/>
      <name val="Calibri"/>
      <family val="2"/>
    </font>
    <font>
      <sz val="11"/>
      <color theme="1"/>
      <name val="Calibri"/>
      <family val="2"/>
    </font>
    <font>
      <sz val="8"/>
      <color indexed="10"/>
      <name val="Arial"/>
      <family val="2"/>
    </font>
    <font>
      <sz val="10"/>
      <name val="Arial"/>
      <family val="2"/>
    </font>
    <font>
      <b/>
      <sz val="8"/>
      <color rgb="FFFF0000"/>
      <name val="Arial"/>
      <family val="2"/>
    </font>
    <font>
      <sz val="11"/>
      <name val="Aptos Narrow"/>
      <family val="2"/>
      <scheme val="minor"/>
    </font>
    <font>
      <b/>
      <sz val="11"/>
      <color rgb="FFFF0000"/>
      <name val="Aptos Narrow"/>
      <family val="2"/>
      <scheme val="minor"/>
    </font>
    <font>
      <b/>
      <sz val="12"/>
      <color indexed="9"/>
      <name val="Arial"/>
      <family val="2"/>
    </font>
    <font>
      <b/>
      <sz val="10"/>
      <color indexed="62"/>
      <name val="Arial"/>
      <family val="2"/>
    </font>
    <font>
      <b/>
      <sz val="10"/>
      <name val="Arial"/>
      <family val="2"/>
    </font>
    <font>
      <b/>
      <sz val="10"/>
      <color theme="0" tint="-0.499984740745262"/>
      <name val="Arial"/>
      <family val="2"/>
    </font>
    <font>
      <sz val="10"/>
      <color theme="0" tint="-0.499984740745262"/>
      <name val="Arial"/>
      <family val="2"/>
    </font>
    <font>
      <sz val="10"/>
      <color theme="0" tint="-0.34998626667073579"/>
      <name val="Arial"/>
      <family val="2"/>
    </font>
    <font>
      <b/>
      <sz val="11"/>
      <name val="Arial"/>
      <family val="2"/>
    </font>
    <font>
      <sz val="11"/>
      <name val="Arial"/>
      <family val="2"/>
    </font>
    <font>
      <sz val="10"/>
      <color theme="1" tint="0.499984740745262"/>
      <name val="Arial"/>
      <family val="2"/>
    </font>
    <font>
      <sz val="10"/>
      <color indexed="62"/>
      <name val="Arial"/>
      <family val="2"/>
    </font>
    <font>
      <b/>
      <sz val="10"/>
      <color rgb="FF333399"/>
      <name val="Arial"/>
      <family val="2"/>
    </font>
    <font>
      <i/>
      <sz val="10"/>
      <name val="Arial"/>
      <family val="2"/>
    </font>
    <font>
      <i/>
      <sz val="10"/>
      <color indexed="18"/>
      <name val="Arial"/>
      <family val="2"/>
    </font>
    <font>
      <b/>
      <i/>
      <sz val="10"/>
      <color rgb="FF000080"/>
      <name val="Arial"/>
      <family val="2"/>
    </font>
    <font>
      <b/>
      <sz val="10"/>
      <color theme="2" tint="-0.499984740745262"/>
      <name val="Arial"/>
      <family val="2"/>
    </font>
    <font>
      <sz val="11"/>
      <color theme="2" tint="-0.499984740745262"/>
      <name val="Aptos Narrow"/>
      <family val="2"/>
      <scheme val="minor"/>
    </font>
    <font>
      <sz val="10"/>
      <color theme="2" tint="-0.499984740745262"/>
      <name val="Arial"/>
      <family val="2"/>
    </font>
    <font>
      <b/>
      <sz val="11"/>
      <color theme="2" tint="-0.499984740745262"/>
      <name val="Arial"/>
      <family val="2"/>
    </font>
    <font>
      <b/>
      <sz val="11"/>
      <color theme="1"/>
      <name val="Aptos Narrow"/>
      <family val="2"/>
      <scheme val="minor"/>
    </font>
    <font>
      <sz val="11"/>
      <color theme="2" tint="-0.499984740745262"/>
      <name val="Arial"/>
      <family val="2"/>
    </font>
    <font>
      <b/>
      <sz val="11"/>
      <color theme="2" tint="-0.499984740745262"/>
      <name val="Aptos Narrow"/>
      <family val="2"/>
      <scheme val="minor"/>
    </font>
    <font>
      <sz val="11"/>
      <color theme="1"/>
      <name val="Arial"/>
      <family val="2"/>
    </font>
  </fonts>
  <fills count="14">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indexed="12"/>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
      <patternFill patternType="solid">
        <fgColor indexed="27"/>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0000FF"/>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right style="medium">
        <color indexed="64"/>
      </right>
      <top/>
      <bottom style="medium">
        <color auto="1"/>
      </bottom>
      <diagonal/>
    </border>
    <border>
      <left style="medium">
        <color indexed="64"/>
      </left>
      <right style="medium">
        <color indexed="64"/>
      </right>
      <top style="thin">
        <color theme="0" tint="-0.14996795556505021"/>
      </top>
      <bottom style="medium">
        <color auto="1"/>
      </bottom>
      <diagonal/>
    </border>
    <border>
      <left style="medium">
        <color indexed="64"/>
      </left>
      <right style="thin">
        <color theme="0" tint="-0.14996795556505021"/>
      </right>
      <top style="thin">
        <color theme="0" tint="-0.14996795556505021"/>
      </top>
      <bottom style="medium">
        <color auto="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style="medium">
        <color indexed="64"/>
      </right>
      <top style="thin">
        <color theme="0" tint="-0.14996795556505021"/>
      </top>
      <bottom style="medium">
        <color auto="1"/>
      </bottom>
      <diagonal/>
    </border>
    <border>
      <left style="thin">
        <color indexed="64"/>
      </left>
      <right style="thin">
        <color indexed="64"/>
      </right>
      <top style="thin">
        <color theme="0" tint="-0.14996795556505021"/>
      </top>
      <bottom style="medium">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style="medium">
        <color theme="2" tint="-0.24994659260841701"/>
      </left>
      <right style="thin">
        <color theme="2" tint="-0.24994659260841701"/>
      </right>
      <top style="medium">
        <color theme="2" tint="-0.24994659260841701"/>
      </top>
      <bottom style="thin">
        <color theme="2" tint="-0.24994659260841701"/>
      </bottom>
      <diagonal/>
    </border>
    <border>
      <left style="thin">
        <color theme="2" tint="-0.24994659260841701"/>
      </left>
      <right style="thin">
        <color theme="2" tint="-0.24994659260841701"/>
      </right>
      <top style="medium">
        <color theme="2" tint="-0.24994659260841701"/>
      </top>
      <bottom style="thin">
        <color theme="2" tint="-0.24994659260841701"/>
      </bottom>
      <diagonal/>
    </border>
    <border>
      <left style="thin">
        <color theme="2" tint="-0.24994659260841701"/>
      </left>
      <right style="medium">
        <color theme="2" tint="-0.24994659260841701"/>
      </right>
      <top style="medium">
        <color theme="2" tint="-0.24994659260841701"/>
      </top>
      <bottom style="thin">
        <color theme="2" tint="-0.24994659260841701"/>
      </bottom>
      <diagonal/>
    </border>
    <border>
      <left style="medium">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24994659260841701"/>
      </right>
      <top style="thin">
        <color theme="2" tint="-0.24994659260841701"/>
      </top>
      <bottom style="thin">
        <color theme="2" tint="-0.24994659260841701"/>
      </bottom>
      <diagonal/>
    </border>
    <border>
      <left style="medium">
        <color theme="2" tint="-0.24994659260841701"/>
      </left>
      <right/>
      <top style="medium">
        <color theme="2" tint="-0.24994659260841701"/>
      </top>
      <bottom style="thin">
        <color theme="0" tint="-0.14996795556505021"/>
      </bottom>
      <diagonal/>
    </border>
    <border>
      <left/>
      <right/>
      <top style="medium">
        <color theme="2" tint="-0.24994659260841701"/>
      </top>
      <bottom style="thin">
        <color theme="0" tint="-0.14996795556505021"/>
      </bottom>
      <diagonal/>
    </border>
    <border>
      <left/>
      <right style="medium">
        <color theme="2" tint="-0.24994659260841701"/>
      </right>
      <top style="medium">
        <color theme="2" tint="-0.24994659260841701"/>
      </top>
      <bottom style="thin">
        <color theme="0" tint="-0.14996795556505021"/>
      </bottom>
      <diagonal/>
    </border>
    <border>
      <left style="medium">
        <color theme="2" tint="-0.24994659260841701"/>
      </left>
      <right style="thin">
        <color theme="0" tint="-0.14996795556505021"/>
      </right>
      <top style="thin">
        <color theme="0" tint="-0.14996795556505021"/>
      </top>
      <bottom style="thin">
        <color theme="0" tint="-0.14996795556505021"/>
      </bottom>
      <diagonal/>
    </border>
    <border>
      <left/>
      <right style="medium">
        <color theme="2" tint="-0.24994659260841701"/>
      </right>
      <top style="thin">
        <color theme="0" tint="-0.14996795556505021"/>
      </top>
      <bottom style="thin">
        <color theme="0" tint="-0.14996795556505021"/>
      </bottom>
      <diagonal/>
    </border>
    <border>
      <left style="medium">
        <color theme="2" tint="-0.24994659260841701"/>
      </left>
      <right style="thin">
        <color theme="0" tint="-0.14996795556505021"/>
      </right>
      <top style="thin">
        <color theme="0" tint="-0.14996795556505021"/>
      </top>
      <bottom style="medium">
        <color theme="2" tint="-0.24994659260841701"/>
      </bottom>
      <diagonal/>
    </border>
    <border>
      <left style="thin">
        <color theme="0" tint="-0.14996795556505021"/>
      </left>
      <right style="thin">
        <color theme="0" tint="-0.14996795556505021"/>
      </right>
      <top style="thin">
        <color theme="0" tint="-0.14996795556505021"/>
      </top>
      <bottom style="medium">
        <color theme="2" tint="-0.24994659260841701"/>
      </bottom>
      <diagonal/>
    </border>
    <border>
      <left style="thin">
        <color theme="0" tint="-0.14996795556505021"/>
      </left>
      <right style="medium">
        <color theme="2" tint="-0.24994659260841701"/>
      </right>
      <top style="thin">
        <color theme="0" tint="-0.14996795556505021"/>
      </top>
      <bottom style="medium">
        <color theme="2" tint="-0.24994659260841701"/>
      </bottom>
      <diagonal/>
    </border>
    <border>
      <left style="medium">
        <color theme="2" tint="-0.24994659260841701"/>
      </left>
      <right style="medium">
        <color theme="2" tint="-0.24994659260841701"/>
      </right>
      <top style="medium">
        <color theme="2" tint="-0.24994659260841701"/>
      </top>
      <bottom style="thin">
        <color theme="0" tint="-0.14996795556505021"/>
      </bottom>
      <diagonal/>
    </border>
    <border>
      <left style="medium">
        <color theme="2" tint="-0.24994659260841701"/>
      </left>
      <right style="medium">
        <color theme="2" tint="-0.24994659260841701"/>
      </right>
      <top style="thin">
        <color theme="0" tint="-0.14996795556505021"/>
      </top>
      <bottom style="thin">
        <color theme="0" tint="-0.14996795556505021"/>
      </bottom>
      <diagonal/>
    </border>
    <border>
      <left style="medium">
        <color theme="2" tint="-0.24994659260841701"/>
      </left>
      <right style="medium">
        <color theme="2" tint="-0.24994659260841701"/>
      </right>
      <top style="thin">
        <color theme="0" tint="-0.14996795556505021"/>
      </top>
      <bottom style="medium">
        <color theme="2" tint="-0.24994659260841701"/>
      </bottom>
      <diagonal/>
    </border>
    <border>
      <left style="medium">
        <color theme="2" tint="-0.24994659260841701"/>
      </left>
      <right/>
      <top style="thin">
        <color theme="0" tint="-0.14996795556505021"/>
      </top>
      <bottom style="thin">
        <color theme="0" tint="-0.14996795556505021"/>
      </bottom>
      <diagonal/>
    </border>
    <border>
      <left style="medium">
        <color theme="2" tint="-0.24994659260841701"/>
      </left>
      <right/>
      <top style="thin">
        <color theme="0" tint="-0.14996795556505021"/>
      </top>
      <bottom style="medium">
        <color theme="2" tint="-0.24994659260841701"/>
      </bottom>
      <diagonal/>
    </border>
    <border>
      <left style="medium">
        <color theme="2" tint="-0.24994659260841701"/>
      </left>
      <right/>
      <top style="medium">
        <color theme="2" tint="-0.24994659260841701"/>
      </top>
      <bottom style="thin">
        <color theme="2" tint="-0.24994659260841701"/>
      </bottom>
      <diagonal/>
    </border>
    <border>
      <left style="medium">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medium">
        <color theme="2" tint="-0.24994659260841701"/>
      </left>
      <right style="medium">
        <color theme="2" tint="-0.24994659260841701"/>
      </right>
      <top style="medium">
        <color theme="2" tint="-0.24994659260841701"/>
      </top>
      <bottom style="thin">
        <color theme="2" tint="-0.24994659260841701"/>
      </bottom>
      <diagonal/>
    </border>
    <border>
      <left style="medium">
        <color theme="2" tint="-0.24994659260841701"/>
      </left>
      <right style="medium">
        <color theme="2" tint="-0.24994659260841701"/>
      </right>
      <top style="thin">
        <color theme="2" tint="-0.24994659260841701"/>
      </top>
      <bottom style="thin">
        <color theme="2" tint="-0.24994659260841701"/>
      </bottom>
      <diagonal/>
    </border>
    <border>
      <left style="medium">
        <color theme="2" tint="-0.24994659260841701"/>
      </left>
      <right style="medium">
        <color theme="2" tint="-0.24994659260841701"/>
      </right>
      <top style="medium">
        <color theme="2" tint="-0.24994659260841701"/>
      </top>
      <bottom style="thin">
        <color theme="0" tint="-0.24994659260841701"/>
      </bottom>
      <diagonal/>
    </border>
    <border>
      <left style="medium">
        <color theme="2" tint="-0.24994659260841701"/>
      </left>
      <right style="medium">
        <color theme="2" tint="-0.24994659260841701"/>
      </right>
      <top style="thin">
        <color theme="0" tint="-0.24994659260841701"/>
      </top>
      <bottom style="thin">
        <color theme="0" tint="-0.24994659260841701"/>
      </bottom>
      <diagonal/>
    </border>
    <border>
      <left style="medium">
        <color theme="2" tint="-0.24994659260841701"/>
      </left>
      <right style="medium">
        <color theme="2" tint="-0.24994659260841701"/>
      </right>
      <top style="thin">
        <color theme="0" tint="-0.24994659260841701"/>
      </top>
      <bottom style="thin">
        <color indexed="64"/>
      </bottom>
      <diagonal/>
    </border>
    <border>
      <left style="medium">
        <color theme="2" tint="-0.24994659260841701"/>
      </left>
      <right style="medium">
        <color theme="2" tint="-0.24994659260841701"/>
      </right>
      <top style="thin">
        <color indexed="64"/>
      </top>
      <bottom style="medium">
        <color theme="2" tint="-0.24994659260841701"/>
      </bottom>
      <diagonal/>
    </border>
    <border>
      <left style="medium">
        <color theme="2" tint="-0.24994659260841701"/>
      </left>
      <right style="medium">
        <color theme="2" tint="-0.24994659260841701"/>
      </right>
      <top style="medium">
        <color theme="2" tint="-0.24994659260841701"/>
      </top>
      <bottom style="medium">
        <color theme="0" tint="-4.9989318521683403E-2"/>
      </bottom>
      <diagonal/>
    </border>
    <border>
      <left style="medium">
        <color theme="2" tint="-0.24994659260841701"/>
      </left>
      <right style="medium">
        <color theme="2" tint="-0.24994659260841701"/>
      </right>
      <top style="medium">
        <color theme="0" tint="-4.9989318521683403E-2"/>
      </top>
      <bottom style="medium">
        <color theme="0" tint="-4.9989318521683403E-2"/>
      </bottom>
      <diagonal/>
    </border>
    <border>
      <left style="medium">
        <color theme="2" tint="-0.24994659260841701"/>
      </left>
      <right style="medium">
        <color theme="2" tint="-0.24994659260841701"/>
      </right>
      <top style="medium">
        <color theme="0" tint="-4.9989318521683403E-2"/>
      </top>
      <bottom style="medium">
        <color theme="2"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style="medium">
        <color theme="0" tint="-4.9989318521683403E-2"/>
      </bottom>
      <diagonal/>
    </border>
    <border>
      <left style="medium">
        <color indexed="64"/>
      </left>
      <right style="medium">
        <color auto="1"/>
      </right>
      <top style="medium">
        <color theme="0" tint="-4.9989318521683403E-2"/>
      </top>
      <bottom style="medium">
        <color theme="0" tint="-4.9989318521683403E-2"/>
      </bottom>
      <diagonal/>
    </border>
    <border>
      <left style="medium">
        <color indexed="64"/>
      </left>
      <right style="medium">
        <color auto="1"/>
      </right>
      <top style="medium">
        <color theme="0" tint="-4.9989318521683403E-2"/>
      </top>
      <bottom style="medium">
        <color indexed="64"/>
      </bottom>
      <diagonal/>
    </border>
    <border>
      <left style="thin">
        <color indexed="64"/>
      </left>
      <right style="thin">
        <color indexed="64"/>
      </right>
      <top style="medium">
        <color indexed="64"/>
      </top>
      <bottom style="thin">
        <color theme="0" tint="-0.14996795556505021"/>
      </bottom>
      <diagonal/>
    </border>
    <border>
      <left style="thin">
        <color indexed="64"/>
      </left>
      <right style="medium">
        <color indexed="64"/>
      </right>
      <top style="medium">
        <color indexed="64"/>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medium">
        <color indexed="64"/>
      </right>
      <top/>
      <bottom/>
      <diagonal/>
    </border>
    <border>
      <left style="medium">
        <color indexed="64"/>
      </left>
      <right style="thin">
        <color indexed="64"/>
      </right>
      <top style="thin">
        <color theme="0" tint="-0.14996795556505021"/>
      </top>
      <bottom style="medium">
        <color indexed="64"/>
      </bottom>
      <diagonal/>
    </border>
    <border>
      <left style="thin">
        <color indexed="64"/>
      </left>
      <right style="medium">
        <color indexed="64"/>
      </right>
      <top style="thin">
        <color indexed="64"/>
      </top>
      <bottom style="medium">
        <color indexed="64"/>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medium">
        <color theme="2" tint="-0.24994659260841701"/>
      </left>
      <right style="thin">
        <color theme="2" tint="-0.24994659260841701"/>
      </right>
      <top style="thin">
        <color theme="2" tint="-0.24994659260841701"/>
      </top>
      <bottom style="medium">
        <color theme="2" tint="-0.24994659260841701"/>
      </bottom>
      <diagonal/>
    </border>
    <border>
      <left style="thin">
        <color theme="2" tint="-0.24994659260841701"/>
      </left>
      <right style="thin">
        <color theme="2" tint="-0.24994659260841701"/>
      </right>
      <top style="thin">
        <color theme="2" tint="-0.24994659260841701"/>
      </top>
      <bottom style="medium">
        <color theme="2" tint="-0.24994659260841701"/>
      </bottom>
      <diagonal/>
    </border>
    <border>
      <left style="thin">
        <color theme="2" tint="-0.24994659260841701"/>
      </left>
      <right style="medium">
        <color theme="2" tint="-0.24994659260841701"/>
      </right>
      <top style="thin">
        <color theme="2" tint="-0.24994659260841701"/>
      </top>
      <bottom style="medium">
        <color theme="2" tint="-0.24994659260841701"/>
      </bottom>
      <diagonal/>
    </border>
    <border>
      <left style="thin">
        <color theme="2" tint="-0.24994659260841701"/>
      </left>
      <right/>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medium">
        <color theme="2" tint="-0.24994659260841701"/>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thin">
        <color indexed="64"/>
      </left>
      <right style="thin">
        <color indexed="64"/>
      </right>
      <top style="thin">
        <color theme="0" tint="-0.14996795556505021"/>
      </top>
      <bottom/>
      <diagonal/>
    </border>
    <border>
      <left style="medium">
        <color theme="2" tint="-0.24994659260841701"/>
      </left>
      <right style="medium">
        <color theme="2" tint="-0.24994659260841701"/>
      </right>
      <top style="medium">
        <color theme="2" tint="-0.24994659260841701"/>
      </top>
      <bottom/>
      <diagonal/>
    </border>
    <border>
      <left style="medium">
        <color theme="2" tint="-0.24994659260841701"/>
      </left>
      <right style="medium">
        <color theme="2" tint="-0.24994659260841701"/>
      </right>
      <top/>
      <bottom style="thin">
        <color theme="0" tint="-0.14996795556505021"/>
      </bottom>
      <diagonal/>
    </border>
    <border>
      <left style="medium">
        <color theme="2" tint="-0.24994659260841701"/>
      </left>
      <right style="medium">
        <color theme="2" tint="-0.24994659260841701"/>
      </right>
      <top/>
      <bottom/>
      <diagonal/>
    </border>
    <border>
      <left style="medium">
        <color theme="2" tint="-0.24994659260841701"/>
      </left>
      <right style="medium">
        <color theme="2" tint="-0.24994659260841701"/>
      </right>
      <top/>
      <bottom style="medium">
        <color theme="2" tint="-0.24994659260841701"/>
      </bottom>
      <diagonal/>
    </border>
    <border>
      <left/>
      <right style="medium">
        <color theme="2" tint="-0.24994659260841701"/>
      </right>
      <top/>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5" fillId="0" borderId="0"/>
  </cellStyleXfs>
  <cellXfs count="243">
    <xf numFmtId="0" fontId="0" fillId="0" borderId="0" xfId="0"/>
    <xf numFmtId="49" fontId="3" fillId="0" borderId="0" xfId="0" applyNumberFormat="1" applyFont="1" applyAlignment="1" applyProtection="1">
      <alignment horizontal="left" indent="1"/>
      <protection locked="0"/>
    </xf>
    <xf numFmtId="49" fontId="3" fillId="0" borderId="0" xfId="0" applyNumberFormat="1" applyFont="1" applyAlignment="1" applyProtection="1">
      <alignment horizontal="left" indent="2"/>
      <protection locked="0"/>
    </xf>
    <xf numFmtId="49" fontId="4" fillId="0" borderId="0" xfId="0" applyNumberFormat="1" applyFont="1" applyAlignment="1" applyProtection="1">
      <alignment horizontal="left" indent="2"/>
      <protection locked="0"/>
    </xf>
    <xf numFmtId="0" fontId="0" fillId="2" borderId="0" xfId="0" applyFill="1"/>
    <xf numFmtId="3" fontId="0" fillId="7" borderId="28" xfId="0" applyNumberFormat="1" applyFill="1" applyBorder="1" applyAlignment="1" applyProtection="1">
      <alignment horizontal="center"/>
      <protection locked="0"/>
    </xf>
    <xf numFmtId="165" fontId="0" fillId="7" borderId="29" xfId="0" applyNumberFormat="1" applyFill="1" applyBorder="1" applyAlignment="1" applyProtection="1">
      <alignment horizontal="center"/>
      <protection locked="0"/>
    </xf>
    <xf numFmtId="0" fontId="0" fillId="7" borderId="30" xfId="0" applyFill="1" applyBorder="1" applyAlignment="1" applyProtection="1">
      <alignment horizontal="center"/>
      <protection locked="0"/>
    </xf>
    <xf numFmtId="2" fontId="0" fillId="7" borderId="32" xfId="0" applyNumberFormat="1" applyFill="1" applyBorder="1" applyAlignment="1" applyProtection="1">
      <alignment horizontal="center"/>
      <protection locked="0"/>
    </xf>
    <xf numFmtId="3" fontId="0" fillId="7" borderId="34" xfId="0" applyNumberFormat="1" applyFill="1" applyBorder="1" applyAlignment="1" applyProtection="1">
      <alignment horizontal="center"/>
      <protection locked="0"/>
    </xf>
    <xf numFmtId="165" fontId="0" fillId="7" borderId="35" xfId="0" applyNumberFormat="1" applyFill="1" applyBorder="1" applyAlignment="1" applyProtection="1">
      <alignment horizontal="center"/>
      <protection locked="0"/>
    </xf>
    <xf numFmtId="0" fontId="0" fillId="7" borderId="1" xfId="0" applyFill="1" applyBorder="1" applyAlignment="1" applyProtection="1">
      <alignment horizontal="center"/>
      <protection locked="0"/>
    </xf>
    <xf numFmtId="2" fontId="0" fillId="7" borderId="7" xfId="0" applyNumberFormat="1" applyFill="1" applyBorder="1" applyAlignment="1" applyProtection="1">
      <alignment horizontal="center"/>
      <protection locked="0"/>
    </xf>
    <xf numFmtId="0" fontId="0" fillId="7" borderId="34" xfId="0" applyFill="1" applyBorder="1" applyAlignment="1" applyProtection="1">
      <alignment horizontal="center"/>
      <protection locked="0"/>
    </xf>
    <xf numFmtId="0" fontId="0" fillId="7" borderId="36" xfId="0" applyFill="1" applyBorder="1" applyAlignment="1" applyProtection="1">
      <alignment horizontal="center"/>
      <protection locked="0"/>
    </xf>
    <xf numFmtId="165" fontId="0" fillId="7" borderId="37" xfId="0" applyNumberFormat="1" applyFill="1" applyBorder="1" applyAlignment="1" applyProtection="1">
      <alignment horizontal="center"/>
      <protection locked="0"/>
    </xf>
    <xf numFmtId="0" fontId="0" fillId="7" borderId="38" xfId="0" applyFill="1" applyBorder="1" applyAlignment="1" applyProtection="1">
      <alignment horizontal="center"/>
      <protection locked="0"/>
    </xf>
    <xf numFmtId="0" fontId="24" fillId="0" borderId="0" xfId="0" applyFont="1"/>
    <xf numFmtId="0" fontId="9" fillId="9" borderId="0" xfId="0" applyFont="1" applyFill="1" applyAlignment="1">
      <alignment horizontal="left"/>
    </xf>
    <xf numFmtId="0" fontId="0" fillId="9" borderId="0" xfId="0" applyFill="1" applyAlignment="1">
      <alignment horizontal="left"/>
    </xf>
    <xf numFmtId="0" fontId="9" fillId="0" borderId="0" xfId="0" applyFont="1"/>
    <xf numFmtId="0" fontId="0" fillId="7" borderId="33" xfId="0" applyFill="1" applyBorder="1" applyAlignment="1" applyProtection="1">
      <alignment horizontal="right"/>
      <protection locked="0"/>
    </xf>
    <xf numFmtId="0" fontId="0" fillId="7" borderId="44" xfId="0" applyFill="1" applyBorder="1" applyAlignment="1" applyProtection="1">
      <alignment horizontal="right"/>
      <protection locked="0"/>
    </xf>
    <xf numFmtId="0" fontId="0" fillId="10" borderId="0" xfId="0" applyFill="1"/>
    <xf numFmtId="0" fontId="9" fillId="10" borderId="0" xfId="0" applyFont="1" applyFill="1" applyAlignment="1">
      <alignment horizontal="left"/>
    </xf>
    <xf numFmtId="0" fontId="9" fillId="7" borderId="1" xfId="0" applyFont="1" applyFill="1" applyBorder="1" applyAlignment="1" applyProtection="1">
      <alignment vertical="top" wrapText="1"/>
      <protection locked="0"/>
    </xf>
    <xf numFmtId="0" fontId="0" fillId="2" borderId="0" xfId="0" applyFill="1" applyProtection="1"/>
    <xf numFmtId="0" fontId="2" fillId="2" borderId="0" xfId="0" applyFont="1" applyFill="1" applyAlignment="1" applyProtection="1">
      <alignment wrapText="1"/>
    </xf>
    <xf numFmtId="0" fontId="12" fillId="2" borderId="0" xfId="0" applyFont="1" applyFill="1" applyProtection="1"/>
    <xf numFmtId="0" fontId="11" fillId="2" borderId="0" xfId="0" applyFont="1" applyFill="1" applyAlignment="1" applyProtection="1">
      <alignment wrapText="1"/>
    </xf>
    <xf numFmtId="0" fontId="0" fillId="2" borderId="0" xfId="0" applyFill="1" applyAlignment="1" applyProtection="1">
      <alignment wrapText="1"/>
    </xf>
    <xf numFmtId="0" fontId="1" fillId="2" borderId="0" xfId="0" applyFont="1" applyFill="1" applyProtection="1"/>
    <xf numFmtId="0" fontId="11" fillId="0" borderId="1" xfId="0" applyFont="1" applyBorder="1" applyAlignment="1" applyProtection="1">
      <alignment horizontal="center" wrapText="1"/>
    </xf>
    <xf numFmtId="0" fontId="0" fillId="0" borderId="1" xfId="0" applyBorder="1" applyAlignment="1" applyProtection="1">
      <alignment horizontal="center" wrapText="1"/>
    </xf>
    <xf numFmtId="0" fontId="3" fillId="2" borderId="0" xfId="0" applyFont="1" applyFill="1" applyAlignment="1" applyProtection="1">
      <alignment horizontal="left" indent="1"/>
    </xf>
    <xf numFmtId="0" fontId="3" fillId="2" borderId="0" xfId="0" applyFont="1" applyFill="1" applyProtection="1"/>
    <xf numFmtId="49" fontId="4" fillId="2" borderId="0" xfId="0" applyNumberFormat="1" applyFont="1" applyFill="1" applyAlignment="1" applyProtection="1">
      <alignment horizontal="left" indent="2"/>
    </xf>
    <xf numFmtId="0" fontId="4" fillId="2" borderId="0" xfId="0" applyFont="1" applyFill="1" applyProtection="1"/>
    <xf numFmtId="0" fontId="20" fillId="3" borderId="1" xfId="0" applyFont="1" applyFill="1" applyBorder="1" applyAlignment="1" applyProtection="1">
      <alignment horizontal="left" vertical="center" indent="1"/>
    </xf>
    <xf numFmtId="164" fontId="6" fillId="3" borderId="1" xfId="1" applyNumberFormat="1" applyFont="1" applyFill="1" applyBorder="1" applyAlignment="1" applyProtection="1">
      <alignment horizontal="center" vertical="center"/>
    </xf>
    <xf numFmtId="0" fontId="34" fillId="2" borderId="1" xfId="0" applyFont="1" applyFill="1" applyBorder="1" applyAlignment="1" applyProtection="1">
      <alignment horizontal="left" vertical="center" indent="1"/>
    </xf>
    <xf numFmtId="165" fontId="7" fillId="2" borderId="1" xfId="0" applyNumberFormat="1" applyFont="1" applyFill="1" applyBorder="1" applyAlignment="1" applyProtection="1">
      <alignment horizontal="center"/>
    </xf>
    <xf numFmtId="0" fontId="7" fillId="2" borderId="1" xfId="0" applyFont="1" applyFill="1" applyBorder="1" applyAlignment="1" applyProtection="1">
      <alignment horizontal="center"/>
    </xf>
    <xf numFmtId="0" fontId="34" fillId="3" borderId="1" xfId="0" applyFont="1" applyFill="1" applyBorder="1" applyAlignment="1" applyProtection="1">
      <alignment horizontal="left" vertical="center" indent="1"/>
    </xf>
    <xf numFmtId="2" fontId="7" fillId="3" borderId="1" xfId="0" applyNumberFormat="1" applyFont="1" applyFill="1" applyBorder="1" applyAlignment="1" applyProtection="1">
      <alignment horizontal="center"/>
    </xf>
    <xf numFmtId="164" fontId="7" fillId="3" borderId="1" xfId="0" applyNumberFormat="1" applyFont="1" applyFill="1" applyBorder="1" applyAlignment="1" applyProtection="1">
      <alignment horizontal="center"/>
    </xf>
    <xf numFmtId="0" fontId="20" fillId="2" borderId="1" xfId="0" applyFont="1" applyFill="1" applyBorder="1" applyAlignment="1" applyProtection="1">
      <alignment horizontal="left" vertical="center" indent="1"/>
    </xf>
    <xf numFmtId="164" fontId="6" fillId="2" borderId="1" xfId="1" applyNumberFormat="1" applyFont="1" applyFill="1" applyBorder="1" applyAlignment="1" applyProtection="1">
      <alignment horizontal="center" vertical="center"/>
    </xf>
    <xf numFmtId="0" fontId="7" fillId="3" borderId="1" xfId="0" applyFont="1" applyFill="1" applyBorder="1" applyAlignment="1" applyProtection="1">
      <alignment horizontal="center"/>
    </xf>
    <xf numFmtId="0" fontId="8" fillId="2" borderId="0" xfId="0" applyFont="1" applyFill="1" applyProtection="1"/>
    <xf numFmtId="0" fontId="34" fillId="2" borderId="0" xfId="0" applyFont="1" applyFill="1" applyAlignment="1" applyProtection="1">
      <alignment horizontal="left" vertical="center" indent="1"/>
    </xf>
    <xf numFmtId="0" fontId="7" fillId="2" borderId="0" xfId="0" applyFont="1" applyFill="1" applyAlignment="1" applyProtection="1">
      <alignment horizontal="center"/>
    </xf>
    <xf numFmtId="49" fontId="3" fillId="2" borderId="0" xfId="0" applyNumberFormat="1" applyFont="1" applyFill="1" applyAlignment="1" applyProtection="1">
      <alignment horizontal="left" indent="2"/>
    </xf>
    <xf numFmtId="0" fontId="20" fillId="2" borderId="0" xfId="0" applyFont="1" applyFill="1" applyProtection="1"/>
    <xf numFmtId="0" fontId="0" fillId="0" borderId="0" xfId="0" applyFont="1" applyProtection="1"/>
    <xf numFmtId="165" fontId="6" fillId="2" borderId="1" xfId="1" applyNumberFormat="1" applyFont="1" applyFill="1" applyBorder="1" applyAlignment="1" applyProtection="1">
      <alignment horizontal="center" vertical="center"/>
    </xf>
    <xf numFmtId="165" fontId="6" fillId="3" borderId="1" xfId="1" applyNumberFormat="1" applyFont="1" applyFill="1" applyBorder="1" applyAlignment="1" applyProtection="1">
      <alignment horizontal="center" vertical="center"/>
    </xf>
    <xf numFmtId="49" fontId="9" fillId="2" borderId="0" xfId="0" applyNumberFormat="1" applyFont="1" applyFill="1" applyAlignment="1" applyProtection="1">
      <alignment horizontal="left"/>
    </xf>
    <xf numFmtId="49" fontId="10" fillId="2" borderId="0" xfId="0" applyNumberFormat="1" applyFont="1" applyFill="1" applyProtection="1"/>
    <xf numFmtId="165" fontId="7" fillId="3" borderId="1" xfId="0" applyNumberFormat="1" applyFont="1" applyFill="1" applyBorder="1" applyAlignment="1" applyProtection="1">
      <alignment horizontal="center"/>
    </xf>
    <xf numFmtId="0" fontId="20" fillId="2" borderId="0" xfId="0" applyFont="1" applyFill="1" applyAlignment="1" applyProtection="1">
      <alignment horizontal="left" vertical="center" indent="1"/>
    </xf>
    <xf numFmtId="164" fontId="6" fillId="2" borderId="0" xfId="1" applyNumberFormat="1" applyFont="1" applyFill="1" applyAlignment="1" applyProtection="1">
      <alignment horizontal="center" vertical="center"/>
    </xf>
    <xf numFmtId="0" fontId="0" fillId="0" borderId="0" xfId="0" applyProtection="1"/>
    <xf numFmtId="0" fontId="13" fillId="4" borderId="0" xfId="0" applyFont="1" applyFill="1" applyAlignment="1" applyProtection="1">
      <alignment horizontal="left"/>
    </xf>
    <xf numFmtId="0" fontId="0" fillId="12" borderId="0" xfId="0" applyFill="1" applyProtection="1"/>
    <xf numFmtId="0" fontId="13" fillId="2" borderId="0" xfId="0" applyFont="1" applyFill="1" applyAlignment="1" applyProtection="1">
      <alignment horizontal="left"/>
    </xf>
    <xf numFmtId="0" fontId="13" fillId="2" borderId="0" xfId="0" applyFont="1" applyFill="1" applyAlignment="1" applyProtection="1">
      <alignment vertical="top" wrapText="1"/>
    </xf>
    <xf numFmtId="0" fontId="9" fillId="5" borderId="0" xfId="0" applyFont="1" applyFill="1" applyAlignment="1" applyProtection="1">
      <alignment vertical="top" wrapText="1"/>
    </xf>
    <xf numFmtId="0" fontId="9" fillId="5" borderId="0" xfId="0" applyFont="1" applyFill="1" applyProtection="1"/>
    <xf numFmtId="0" fontId="14" fillId="2" borderId="0" xfId="0" applyFont="1" applyFill="1" applyAlignment="1" applyProtection="1">
      <alignment horizontal="left" vertical="center" wrapText="1" indent="1"/>
    </xf>
    <xf numFmtId="0" fontId="0" fillId="5" borderId="0" xfId="0" applyFill="1" applyProtection="1"/>
    <xf numFmtId="0" fontId="14" fillId="5" borderId="0" xfId="0" applyFont="1" applyFill="1" applyAlignment="1" applyProtection="1">
      <alignment vertical="top" wrapText="1"/>
    </xf>
    <xf numFmtId="0" fontId="15" fillId="5" borderId="0" xfId="0" applyFont="1" applyFill="1" applyAlignment="1" applyProtection="1">
      <alignment vertical="center"/>
    </xf>
    <xf numFmtId="0" fontId="15" fillId="5" borderId="0" xfId="0" applyFont="1" applyFill="1" applyAlignment="1" applyProtection="1">
      <alignment horizontal="left" vertical="center"/>
    </xf>
    <xf numFmtId="0" fontId="9" fillId="5" borderId="0" xfId="0" applyFont="1" applyFill="1" applyAlignment="1" applyProtection="1">
      <alignment vertical="top"/>
    </xf>
    <xf numFmtId="0" fontId="15" fillId="5" borderId="0" xfId="0" applyFont="1" applyFill="1" applyAlignment="1" applyProtection="1">
      <alignment vertical="center" wrapText="1"/>
    </xf>
    <xf numFmtId="0" fontId="9" fillId="2" borderId="0" xfId="0" applyFont="1" applyFill="1" applyAlignment="1" applyProtection="1">
      <alignment vertical="top" wrapText="1"/>
    </xf>
    <xf numFmtId="0" fontId="16" fillId="5" borderId="0" xfId="0" applyFont="1" applyFill="1" applyAlignment="1" applyProtection="1">
      <alignment horizontal="left" vertical="center"/>
    </xf>
    <xf numFmtId="0" fontId="17" fillId="5" borderId="0" xfId="0" applyFont="1" applyFill="1" applyProtection="1"/>
    <xf numFmtId="0" fontId="18" fillId="5" borderId="0" xfId="0" applyFont="1" applyFill="1" applyProtection="1"/>
    <xf numFmtId="0" fontId="18" fillId="2" borderId="0" xfId="0" applyFont="1" applyFill="1" applyProtection="1"/>
    <xf numFmtId="0" fontId="21" fillId="5" borderId="0" xfId="0" applyFont="1" applyFill="1" applyAlignment="1" applyProtection="1">
      <alignment vertical="top"/>
    </xf>
    <xf numFmtId="0" fontId="17" fillId="2" borderId="1" xfId="0" applyFont="1" applyFill="1" applyBorder="1" applyAlignment="1" applyProtection="1">
      <alignment vertical="top" wrapText="1"/>
    </xf>
    <xf numFmtId="0" fontId="17" fillId="2" borderId="0" xfId="0" applyFont="1" applyFill="1" applyProtection="1"/>
    <xf numFmtId="0" fontId="25" fillId="5" borderId="0" xfId="0" applyFont="1" applyFill="1" applyAlignment="1" applyProtection="1">
      <alignment horizontal="left" vertical="top" wrapText="1"/>
    </xf>
    <xf numFmtId="0" fontId="1" fillId="5" borderId="0" xfId="0" applyFont="1" applyFill="1" applyProtection="1"/>
    <xf numFmtId="0" fontId="0" fillId="2" borderId="45" xfId="0" applyFill="1" applyBorder="1" applyProtection="1"/>
    <xf numFmtId="0" fontId="0" fillId="2" borderId="45" xfId="0" applyFill="1" applyBorder="1" applyAlignment="1" applyProtection="1">
      <alignment horizontal="center" vertical="center" wrapText="1"/>
    </xf>
    <xf numFmtId="0" fontId="15" fillId="5" borderId="17" xfId="0" applyFont="1" applyFill="1" applyBorder="1" applyAlignment="1" applyProtection="1">
      <alignment horizontal="center"/>
    </xf>
    <xf numFmtId="0" fontId="9" fillId="5" borderId="24" xfId="0" applyFont="1" applyFill="1" applyBorder="1" applyAlignment="1" applyProtection="1">
      <alignment horizontal="center"/>
    </xf>
    <xf numFmtId="0" fontId="9" fillId="5" borderId="25" xfId="0" applyFont="1" applyFill="1" applyBorder="1" applyAlignment="1" applyProtection="1">
      <alignment horizontal="center"/>
    </xf>
    <xf numFmtId="0" fontId="9" fillId="5" borderId="26" xfId="0" applyFont="1" applyFill="1" applyBorder="1" applyAlignment="1" applyProtection="1">
      <alignment horizontal="center"/>
    </xf>
    <xf numFmtId="0" fontId="9" fillId="5" borderId="86" xfId="0" applyFont="1" applyFill="1" applyBorder="1" applyAlignment="1" applyProtection="1">
      <alignment horizontal="center"/>
    </xf>
    <xf numFmtId="0" fontId="9" fillId="5" borderId="27" xfId="0" applyFont="1" applyFill="1" applyBorder="1" applyAlignment="1" applyProtection="1">
      <alignment horizontal="center"/>
    </xf>
    <xf numFmtId="0" fontId="0" fillId="0" borderId="39" xfId="0" applyBorder="1" applyAlignment="1" applyProtection="1">
      <alignment horizontal="center"/>
    </xf>
    <xf numFmtId="0" fontId="9" fillId="2" borderId="45" xfId="0" applyFont="1" applyFill="1" applyBorder="1" applyAlignment="1" applyProtection="1">
      <alignment horizontal="right"/>
    </xf>
    <xf numFmtId="166" fontId="0" fillId="8" borderId="31" xfId="0" applyNumberFormat="1" applyFill="1" applyBorder="1" applyAlignment="1" applyProtection="1">
      <alignment horizontal="center"/>
    </xf>
    <xf numFmtId="3" fontId="0" fillId="8" borderId="30" xfId="0" applyNumberFormat="1" applyFill="1" applyBorder="1" applyAlignment="1" applyProtection="1">
      <alignment horizontal="center"/>
    </xf>
    <xf numFmtId="0" fontId="0" fillId="2" borderId="45" xfId="0" applyFill="1" applyBorder="1" applyAlignment="1" applyProtection="1">
      <alignment horizontal="right"/>
    </xf>
    <xf numFmtId="166" fontId="0" fillId="8" borderId="87" xfId="0" applyNumberFormat="1" applyFill="1" applyBorder="1" applyAlignment="1" applyProtection="1">
      <alignment horizontal="center"/>
    </xf>
    <xf numFmtId="0" fontId="9" fillId="5" borderId="42" xfId="0" applyFont="1" applyFill="1" applyBorder="1" applyAlignment="1" applyProtection="1">
      <alignment horizontal="center"/>
    </xf>
    <xf numFmtId="0" fontId="9" fillId="5" borderId="81" xfId="0" applyFont="1" applyFill="1" applyBorder="1" applyAlignment="1" applyProtection="1">
      <alignment horizontal="center"/>
    </xf>
    <xf numFmtId="0" fontId="15" fillId="2" borderId="0" xfId="0" applyFont="1" applyFill="1" applyProtection="1"/>
    <xf numFmtId="3" fontId="15" fillId="8" borderId="36" xfId="0" applyNumberFormat="1" applyFont="1" applyFill="1" applyBorder="1" applyAlignment="1" applyProtection="1">
      <alignment horizontal="center"/>
    </xf>
    <xf numFmtId="0" fontId="15" fillId="5" borderId="0" xfId="0" applyFont="1" applyFill="1" applyAlignment="1" applyProtection="1">
      <alignment horizontal="center"/>
    </xf>
    <xf numFmtId="2" fontId="0" fillId="8" borderId="78" xfId="0" applyNumberFormat="1" applyFill="1" applyBorder="1" applyAlignment="1" applyProtection="1">
      <alignment horizontal="center"/>
    </xf>
    <xf numFmtId="3" fontId="0" fillId="8" borderId="43" xfId="0" applyNumberFormat="1" applyFill="1" applyBorder="1" applyAlignment="1" applyProtection="1">
      <alignment horizontal="center"/>
    </xf>
    <xf numFmtId="3" fontId="15" fillId="2" borderId="0" xfId="0" applyNumberFormat="1" applyFont="1" applyFill="1" applyAlignment="1" applyProtection="1">
      <alignment horizontal="center"/>
    </xf>
    <xf numFmtId="0" fontId="0" fillId="2" borderId="0" xfId="0" applyFill="1" applyAlignment="1" applyProtection="1">
      <alignment horizontal="center"/>
    </xf>
    <xf numFmtId="2" fontId="0" fillId="2" borderId="0" xfId="0" applyNumberFormat="1" applyFill="1" applyAlignment="1" applyProtection="1">
      <alignment horizontal="center"/>
    </xf>
    <xf numFmtId="1" fontId="0" fillId="2" borderId="0" xfId="0" applyNumberFormat="1" applyFill="1" applyAlignment="1" applyProtection="1">
      <alignment horizontal="center"/>
    </xf>
    <xf numFmtId="0" fontId="16" fillId="2" borderId="0" xfId="0" applyFont="1" applyFill="1" applyProtection="1"/>
    <xf numFmtId="0" fontId="27" fillId="2" borderId="56" xfId="0" applyFont="1" applyFill="1" applyBorder="1" applyAlignment="1" applyProtection="1">
      <alignment horizontal="center"/>
    </xf>
    <xf numFmtId="0" fontId="29" fillId="2" borderId="63" xfId="0" applyFont="1" applyFill="1" applyBorder="1" applyAlignment="1" applyProtection="1">
      <alignment horizontal="center"/>
    </xf>
    <xf numFmtId="0" fontId="29" fillId="2" borderId="58" xfId="0" applyFont="1" applyFill="1" applyBorder="1" applyAlignment="1" applyProtection="1">
      <alignment horizontal="center"/>
    </xf>
    <xf numFmtId="0" fontId="29" fillId="2" borderId="59" xfId="0" applyFont="1" applyFill="1" applyBorder="1" applyAlignment="1" applyProtection="1">
      <alignment horizontal="center"/>
    </xf>
    <xf numFmtId="0" fontId="29" fillId="2" borderId="60" xfId="0" applyFont="1" applyFill="1" applyBorder="1" applyAlignment="1" applyProtection="1">
      <alignment horizontal="center"/>
    </xf>
    <xf numFmtId="0" fontId="29" fillId="2" borderId="90" xfId="0" applyFont="1" applyFill="1" applyBorder="1" applyAlignment="1" applyProtection="1">
      <alignment horizontal="center"/>
    </xf>
    <xf numFmtId="0" fontId="29" fillId="2" borderId="91" xfId="0" applyFont="1" applyFill="1" applyBorder="1" applyAlignment="1" applyProtection="1">
      <alignment horizontal="center"/>
    </xf>
    <xf numFmtId="0" fontId="28" fillId="0" borderId="92" xfId="0" applyFont="1" applyBorder="1" applyAlignment="1" applyProtection="1">
      <alignment horizontal="center"/>
    </xf>
    <xf numFmtId="0" fontId="28" fillId="2" borderId="66" xfId="0" applyFont="1" applyFill="1" applyBorder="1" applyAlignment="1" applyProtection="1">
      <alignment horizontal="right"/>
    </xf>
    <xf numFmtId="3" fontId="28" fillId="2" borderId="69" xfId="0" applyNumberFormat="1" applyFont="1" applyFill="1" applyBorder="1" applyAlignment="1" applyProtection="1">
      <alignment horizontal="center"/>
    </xf>
    <xf numFmtId="165" fontId="28" fillId="2" borderId="47" xfId="0" applyNumberFormat="1" applyFont="1" applyFill="1" applyBorder="1" applyAlignment="1" applyProtection="1">
      <alignment horizontal="center"/>
    </xf>
    <xf numFmtId="0" fontId="28" fillId="2" borderId="48" xfId="0" applyFont="1" applyFill="1" applyBorder="1" applyAlignment="1" applyProtection="1">
      <alignment horizontal="center"/>
    </xf>
    <xf numFmtId="166" fontId="28" fillId="11" borderId="49" xfId="0" applyNumberFormat="1" applyFont="1" applyFill="1" applyBorder="1" applyAlignment="1" applyProtection="1">
      <alignment horizontal="center"/>
    </xf>
    <xf numFmtId="2" fontId="28" fillId="2" borderId="88" xfId="0" applyNumberFormat="1" applyFont="1" applyFill="1" applyBorder="1" applyAlignment="1" applyProtection="1">
      <alignment horizontal="center"/>
    </xf>
    <xf numFmtId="0" fontId="28" fillId="2" borderId="89" xfId="0" applyFont="1" applyFill="1" applyBorder="1" applyAlignment="1" applyProtection="1">
      <alignment horizontal="center"/>
    </xf>
    <xf numFmtId="2" fontId="28" fillId="11" borderId="89" xfId="0" applyNumberFormat="1" applyFont="1" applyFill="1" applyBorder="1" applyAlignment="1" applyProtection="1">
      <alignment horizontal="center"/>
    </xf>
    <xf numFmtId="3" fontId="28" fillId="11" borderId="89" xfId="0" applyNumberFormat="1" applyFont="1" applyFill="1" applyBorder="1" applyAlignment="1" applyProtection="1">
      <alignment horizontal="center"/>
    </xf>
    <xf numFmtId="3" fontId="28" fillId="11" borderId="93" xfId="0" applyNumberFormat="1" applyFont="1" applyFill="1" applyBorder="1" applyAlignment="1" applyProtection="1">
      <alignment horizontal="center"/>
    </xf>
    <xf numFmtId="3" fontId="28" fillId="11" borderId="48" xfId="0" applyNumberFormat="1" applyFont="1" applyFill="1" applyBorder="1" applyAlignment="1" applyProtection="1">
      <alignment horizontal="center"/>
    </xf>
    <xf numFmtId="0" fontId="28" fillId="2" borderId="67" xfId="0" applyFont="1" applyFill="1" applyBorder="1" applyAlignment="1" applyProtection="1">
      <alignment horizontal="right"/>
    </xf>
    <xf numFmtId="3" fontId="28" fillId="2" borderId="70" xfId="0" applyNumberFormat="1" applyFont="1" applyFill="1" applyBorder="1" applyAlignment="1" applyProtection="1">
      <alignment horizontal="center"/>
    </xf>
    <xf numFmtId="165" fontId="28" fillId="2" borderId="50" xfId="0" applyNumberFormat="1" applyFont="1" applyFill="1" applyBorder="1" applyAlignment="1" applyProtection="1">
      <alignment horizontal="center"/>
    </xf>
    <xf numFmtId="0" fontId="28" fillId="2" borderId="51" xfId="0" applyFont="1" applyFill="1" applyBorder="1" applyAlignment="1" applyProtection="1">
      <alignment horizontal="center"/>
    </xf>
    <xf numFmtId="166" fontId="28" fillId="11" borderId="52" xfId="0" applyNumberFormat="1" applyFont="1" applyFill="1" applyBorder="1" applyAlignment="1" applyProtection="1">
      <alignment horizontal="center"/>
    </xf>
    <xf numFmtId="2" fontId="28" fillId="2" borderId="68" xfId="0" applyNumberFormat="1" applyFont="1" applyFill="1" applyBorder="1" applyAlignment="1" applyProtection="1">
      <alignment horizontal="center"/>
    </xf>
    <xf numFmtId="2" fontId="28" fillId="11" borderId="51" xfId="0" applyNumberFormat="1" applyFont="1" applyFill="1" applyBorder="1" applyAlignment="1" applyProtection="1">
      <alignment horizontal="center"/>
    </xf>
    <xf numFmtId="3" fontId="28" fillId="11" borderId="51" xfId="0" applyNumberFormat="1" applyFont="1" applyFill="1" applyBorder="1" applyAlignment="1" applyProtection="1">
      <alignment horizontal="center"/>
    </xf>
    <xf numFmtId="3" fontId="28" fillId="11" borderId="94" xfId="0" applyNumberFormat="1" applyFont="1" applyFill="1" applyBorder="1" applyAlignment="1" applyProtection="1">
      <alignment horizontal="center"/>
    </xf>
    <xf numFmtId="0" fontId="28" fillId="2" borderId="0" xfId="0" applyFont="1" applyFill="1" applyProtection="1"/>
    <xf numFmtId="0" fontId="29" fillId="2" borderId="73" xfId="0" applyFont="1" applyFill="1" applyBorder="1" applyAlignment="1" applyProtection="1">
      <alignment horizontal="center"/>
    </xf>
    <xf numFmtId="0" fontId="29" fillId="2" borderId="77" xfId="0" applyFont="1" applyFill="1" applyBorder="1" applyAlignment="1" applyProtection="1">
      <alignment horizontal="center"/>
    </xf>
    <xf numFmtId="0" fontId="29" fillId="2" borderId="97" xfId="0" applyFont="1" applyFill="1" applyBorder="1" applyAlignment="1" applyProtection="1">
      <alignment horizontal="center"/>
    </xf>
    <xf numFmtId="0" fontId="28" fillId="0" borderId="101" xfId="0" applyFont="1" applyBorder="1" applyAlignment="1" applyProtection="1">
      <alignment horizontal="center"/>
    </xf>
    <xf numFmtId="3" fontId="27" fillId="2" borderId="74" xfId="0" applyNumberFormat="1" applyFont="1" applyFill="1" applyBorder="1" applyAlignment="1" applyProtection="1">
      <alignment horizontal="center"/>
    </xf>
    <xf numFmtId="0" fontId="27" fillId="2" borderId="0" xfId="0" applyFont="1" applyFill="1" applyAlignment="1" applyProtection="1">
      <alignment horizontal="center"/>
    </xf>
    <xf numFmtId="164" fontId="28" fillId="11" borderId="96" xfId="0" applyNumberFormat="1" applyFont="1" applyFill="1" applyBorder="1" applyAlignment="1" applyProtection="1">
      <alignment horizontal="center"/>
    </xf>
    <xf numFmtId="3" fontId="28" fillId="11" borderId="46" xfId="0" applyNumberFormat="1" applyFont="1" applyFill="1" applyBorder="1" applyAlignment="1" applyProtection="1">
      <alignment horizontal="center"/>
    </xf>
    <xf numFmtId="0" fontId="0" fillId="2" borderId="0" xfId="0" applyFill="1" applyAlignment="1" applyProtection="1">
      <alignment wrapText="1"/>
    </xf>
    <xf numFmtId="4" fontId="0" fillId="8" borderId="30" xfId="0" applyNumberFormat="1" applyFill="1" applyBorder="1" applyAlignment="1" applyProtection="1">
      <alignment horizontal="center"/>
    </xf>
    <xf numFmtId="4" fontId="0" fillId="8" borderId="78" xfId="0" applyNumberFormat="1" applyFill="1" applyBorder="1" applyAlignment="1" applyProtection="1">
      <alignment horizontal="center"/>
    </xf>
    <xf numFmtId="0" fontId="9" fillId="13" borderId="23" xfId="0" applyFont="1" applyFill="1" applyBorder="1" applyAlignment="1" applyProtection="1">
      <alignment horizontal="center"/>
      <protection locked="0"/>
    </xf>
    <xf numFmtId="0" fontId="9" fillId="13" borderId="23" xfId="0" applyFont="1" applyFill="1" applyBorder="1" applyAlignment="1" applyProtection="1">
      <alignment horizontal="center"/>
    </xf>
    <xf numFmtId="0" fontId="0" fillId="0" borderId="103" xfId="0" applyFill="1" applyBorder="1"/>
    <xf numFmtId="165" fontId="28" fillId="11" borderId="46" xfId="0" applyNumberFormat="1" applyFont="1" applyFill="1" applyBorder="1" applyAlignment="1" applyProtection="1">
      <alignment horizontal="center"/>
    </xf>
    <xf numFmtId="165" fontId="28" fillId="11" borderId="95" xfId="0" applyNumberFormat="1" applyFont="1" applyFill="1" applyBorder="1" applyAlignment="1" applyProtection="1">
      <alignment horizontal="center"/>
    </xf>
    <xf numFmtId="167" fontId="28" fillId="11" borderId="46" xfId="0" applyNumberFormat="1" applyFont="1" applyFill="1" applyBorder="1" applyAlignment="1" applyProtection="1">
      <alignment horizontal="center"/>
    </xf>
    <xf numFmtId="165" fontId="0" fillId="8" borderId="78" xfId="0" applyNumberFormat="1" applyFill="1" applyBorder="1" applyAlignment="1" applyProtection="1">
      <alignment horizontal="center"/>
    </xf>
    <xf numFmtId="0" fontId="19" fillId="5" borderId="15" xfId="0" applyFont="1" applyFill="1" applyBorder="1" applyAlignment="1" applyProtection="1">
      <alignment wrapText="1"/>
    </xf>
    <xf numFmtId="0" fontId="0" fillId="0" borderId="15" xfId="0" applyBorder="1" applyAlignment="1" applyProtection="1">
      <alignment wrapText="1"/>
    </xf>
    <xf numFmtId="0" fontId="31" fillId="0" borderId="83" xfId="0" applyFont="1" applyBorder="1" applyAlignment="1" applyProtection="1">
      <alignment wrapText="1"/>
    </xf>
    <xf numFmtId="0" fontId="31" fillId="0" borderId="85" xfId="0" applyFont="1" applyBorder="1" applyAlignment="1" applyProtection="1">
      <alignment wrapText="1"/>
    </xf>
    <xf numFmtId="0" fontId="15" fillId="5" borderId="18" xfId="0"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15" fillId="5" borderId="40" xfId="0" applyFont="1" applyFill="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5" borderId="79" xfId="0" applyFont="1" applyFill="1" applyBorder="1" applyAlignment="1" applyProtection="1">
      <alignment horizontal="center" vertical="center" wrapText="1"/>
    </xf>
    <xf numFmtId="0" fontId="15" fillId="0" borderId="80" xfId="0" applyFont="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31" fillId="0" borderId="83" xfId="0" applyFont="1" applyBorder="1" applyAlignment="1" applyProtection="1">
      <alignment horizontal="center" vertical="center" wrapText="1"/>
    </xf>
    <xf numFmtId="0" fontId="31" fillId="0" borderId="85" xfId="0" applyFont="1" applyBorder="1" applyAlignment="1" applyProtection="1">
      <alignment horizontal="center" vertical="center" wrapText="1"/>
    </xf>
    <xf numFmtId="0" fontId="9" fillId="7" borderId="5" xfId="0" applyFont="1" applyFill="1" applyBorder="1" applyAlignment="1" applyProtection="1">
      <alignment vertical="top" wrapText="1"/>
      <protection locked="0"/>
    </xf>
    <xf numFmtId="0" fontId="9" fillId="7" borderId="6"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19" fillId="5" borderId="0" xfId="0" applyFont="1" applyFill="1" applyAlignment="1" applyProtection="1">
      <alignment vertical="center" wrapText="1"/>
    </xf>
    <xf numFmtId="0" fontId="20" fillId="5" borderId="0" xfId="0" applyFont="1" applyFill="1" applyAlignment="1" applyProtection="1">
      <alignment vertical="center" wrapText="1"/>
    </xf>
    <xf numFmtId="0" fontId="15" fillId="5" borderId="8"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15" fillId="5" borderId="10"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15" fillId="5" borderId="82" xfId="0" applyFont="1" applyFill="1" applyBorder="1" applyAlignment="1" applyProtection="1">
      <alignment horizontal="center" vertical="center" wrapText="1"/>
    </xf>
    <xf numFmtId="0" fontId="15" fillId="0" borderId="84" xfId="0" applyFont="1" applyBorder="1" applyAlignment="1" applyProtection="1">
      <alignment horizontal="center" vertical="center" wrapText="1"/>
    </xf>
    <xf numFmtId="0" fontId="27" fillId="2" borderId="53" xfId="0" applyFont="1" applyFill="1" applyBorder="1" applyAlignment="1" applyProtection="1">
      <alignment horizontal="center" vertical="center" wrapText="1"/>
    </xf>
    <xf numFmtId="0" fontId="28" fillId="2" borderId="64" xfId="0" applyFont="1" applyFill="1" applyBorder="1" applyAlignment="1" applyProtection="1">
      <alignment horizontal="center" vertical="center" wrapText="1"/>
    </xf>
    <xf numFmtId="0" fontId="28" fillId="2" borderId="65" xfId="0" applyFont="1" applyFill="1" applyBorder="1" applyAlignment="1" applyProtection="1">
      <alignment horizontal="center" vertical="center" wrapText="1"/>
    </xf>
    <xf numFmtId="0" fontId="27" fillId="2" borderId="61" xfId="0" applyFont="1" applyFill="1" applyBorder="1" applyAlignment="1" applyProtection="1">
      <alignment horizontal="center" vertical="center" wrapText="1"/>
    </xf>
    <xf numFmtId="0" fontId="28" fillId="2" borderId="62" xfId="0" applyFont="1" applyFill="1" applyBorder="1" applyAlignment="1" applyProtection="1">
      <alignment horizontal="center" vertical="center" wrapText="1"/>
    </xf>
    <xf numFmtId="0" fontId="27" fillId="2" borderId="48" xfId="0" applyFont="1" applyFill="1" applyBorder="1" applyAlignment="1" applyProtection="1">
      <alignment horizontal="center" vertical="center" wrapText="1"/>
    </xf>
    <xf numFmtId="0" fontId="28" fillId="2" borderId="51" xfId="0" applyFont="1" applyFill="1" applyBorder="1" applyAlignment="1" applyProtection="1">
      <alignment horizontal="center" vertical="center" wrapText="1"/>
    </xf>
    <xf numFmtId="0" fontId="27" fillId="2" borderId="51" xfId="0" applyFont="1" applyFill="1" applyBorder="1" applyAlignment="1" applyProtection="1">
      <alignment horizontal="center" vertical="center" wrapText="1"/>
    </xf>
    <xf numFmtId="0" fontId="13" fillId="12" borderId="0" xfId="0" applyFont="1" applyFill="1" applyAlignment="1" applyProtection="1">
      <alignment vertical="top" wrapText="1"/>
    </xf>
    <xf numFmtId="0" fontId="14" fillId="6" borderId="2" xfId="0" applyFont="1" applyFill="1" applyBorder="1" applyAlignment="1" applyProtection="1">
      <alignment horizontal="left" vertical="center" wrapText="1" indent="1"/>
    </xf>
    <xf numFmtId="0" fontId="14" fillId="6" borderId="3" xfId="0" applyFont="1" applyFill="1" applyBorder="1" applyAlignment="1" applyProtection="1">
      <alignment horizontal="left" vertical="center" wrapText="1" indent="1"/>
    </xf>
    <xf numFmtId="0" fontId="14" fillId="6" borderId="4" xfId="0" applyFont="1" applyFill="1" applyBorder="1" applyAlignment="1" applyProtection="1">
      <alignment horizontal="left" vertical="center" wrapText="1" indent="1"/>
    </xf>
    <xf numFmtId="0" fontId="22" fillId="5" borderId="0" xfId="0" applyFont="1" applyFill="1" applyAlignment="1" applyProtection="1">
      <alignment vertical="top" wrapText="1"/>
    </xf>
    <xf numFmtId="0" fontId="0" fillId="0" borderId="0" xfId="0" applyAlignment="1" applyProtection="1">
      <alignment vertical="top" wrapText="1"/>
    </xf>
    <xf numFmtId="0" fontId="27" fillId="2" borderId="75" xfId="0" applyFont="1" applyFill="1" applyBorder="1" applyAlignment="1" applyProtection="1">
      <alignment horizontal="center" vertical="center" wrapText="1"/>
    </xf>
    <xf numFmtId="0" fontId="27" fillId="2" borderId="76" xfId="0" applyFont="1" applyFill="1" applyBorder="1" applyAlignment="1" applyProtection="1">
      <alignment horizontal="center" vertical="center" wrapText="1"/>
    </xf>
    <xf numFmtId="0" fontId="27" fillId="2" borderId="71"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5" fillId="5" borderId="0" xfId="0" applyFont="1" applyFill="1" applyAlignment="1" applyProtection="1">
      <alignment horizontal="left" vertical="top" wrapText="1"/>
    </xf>
    <xf numFmtId="0" fontId="0" fillId="0" borderId="51" xfId="0" applyBorder="1" applyAlignment="1" applyProtection="1">
      <alignment horizontal="center" vertical="center" wrapText="1"/>
    </xf>
    <xf numFmtId="0" fontId="30" fillId="5" borderId="0" xfId="0" applyFont="1" applyFill="1" applyAlignment="1" applyProtection="1">
      <alignment vertical="center" wrapText="1"/>
    </xf>
    <xf numFmtId="0" fontId="32" fillId="5" borderId="0" xfId="0" applyFont="1" applyFill="1" applyAlignment="1" applyProtection="1">
      <alignment vertical="center" wrapText="1"/>
    </xf>
    <xf numFmtId="0" fontId="0" fillId="0" borderId="0" xfId="0" applyAlignment="1" applyProtection="1">
      <alignment horizontal="left" vertical="top" wrapText="1"/>
    </xf>
    <xf numFmtId="0" fontId="25" fillId="5" borderId="0" xfId="0" applyFont="1" applyFill="1" applyAlignment="1">
      <alignment horizontal="left" vertical="top" wrapText="1"/>
    </xf>
    <xf numFmtId="0" fontId="33" fillId="0" borderId="98" xfId="0" applyFont="1" applyBorder="1" applyAlignment="1" applyProtection="1">
      <alignment vertical="center" wrapText="1"/>
    </xf>
    <xf numFmtId="0" fontId="33" fillId="0" borderId="100" xfId="0" applyFont="1" applyBorder="1" applyAlignment="1" applyProtection="1">
      <alignment vertical="center" wrapText="1"/>
    </xf>
    <xf numFmtId="0" fontId="27" fillId="2" borderId="98" xfId="0" applyFont="1" applyFill="1" applyBorder="1" applyAlignment="1" applyProtection="1">
      <alignment horizontal="center" vertical="center" wrapText="1"/>
    </xf>
    <xf numFmtId="0" fontId="28" fillId="2" borderId="99" xfId="0" applyFont="1" applyFill="1" applyBorder="1" applyAlignment="1" applyProtection="1">
      <alignment horizontal="center" vertical="center" wrapText="1"/>
    </xf>
    <xf numFmtId="0" fontId="2" fillId="2" borderId="0" xfId="0" applyFont="1" applyFill="1" applyAlignment="1" applyProtection="1">
      <alignment wrapText="1"/>
    </xf>
    <xf numFmtId="0" fontId="0" fillId="2" borderId="0" xfId="0" applyFill="1" applyAlignment="1" applyProtection="1">
      <alignment wrapText="1"/>
    </xf>
    <xf numFmtId="0" fontId="0" fillId="0" borderId="0" xfId="0" applyAlignment="1" applyProtection="1"/>
    <xf numFmtId="0" fontId="11" fillId="2" borderId="104" xfId="0" applyFont="1" applyFill="1" applyBorder="1" applyAlignment="1">
      <alignment vertical="center" wrapText="1"/>
    </xf>
    <xf numFmtId="0" fontId="11" fillId="2" borderId="105" xfId="0" applyFont="1" applyFill="1" applyBorder="1" applyAlignment="1">
      <alignment vertical="center"/>
    </xf>
    <xf numFmtId="0" fontId="11" fillId="0" borderId="106" xfId="0" applyFont="1" applyBorder="1"/>
    <xf numFmtId="0" fontId="11" fillId="0" borderId="107" xfId="0" applyFont="1" applyBorder="1"/>
    <xf numFmtId="0" fontId="11" fillId="0" borderId="0" xfId="0" applyFont="1"/>
    <xf numFmtId="0" fontId="11" fillId="0" borderId="45" xfId="0" applyFont="1" applyBorder="1"/>
    <xf numFmtId="0" fontId="11" fillId="0" borderId="108" xfId="0" applyFont="1" applyBorder="1"/>
    <xf numFmtId="0" fontId="11" fillId="0" borderId="109" xfId="0" applyFont="1" applyBorder="1"/>
    <xf numFmtId="0" fontId="11" fillId="0" borderId="32" xfId="0" applyFont="1" applyBorder="1"/>
    <xf numFmtId="0" fontId="30" fillId="2" borderId="102" xfId="0" applyFont="1" applyFill="1" applyBorder="1" applyAlignment="1" applyProtection="1">
      <alignment wrapText="1"/>
    </xf>
    <xf numFmtId="0" fontId="0" fillId="0" borderId="102" xfId="0" applyBorder="1" applyAlignment="1" applyProtection="1">
      <alignment wrapText="1"/>
    </xf>
    <xf numFmtId="0" fontId="33" fillId="0" borderId="49" xfId="0" applyFont="1" applyBorder="1" applyAlignment="1" applyProtection="1">
      <alignment wrapText="1"/>
    </xf>
    <xf numFmtId="0" fontId="33" fillId="0" borderId="52" xfId="0" applyFont="1" applyBorder="1" applyAlignment="1" applyProtection="1">
      <alignment wrapText="1"/>
    </xf>
    <xf numFmtId="0" fontId="27" fillId="2" borderId="47" xfId="0" applyFont="1" applyFill="1" applyBorder="1" applyAlignment="1" applyProtection="1">
      <alignment horizontal="center" vertical="center" wrapText="1"/>
    </xf>
    <xf numFmtId="0" fontId="28" fillId="2" borderId="50" xfId="0" applyFont="1" applyFill="1" applyBorder="1" applyAlignment="1" applyProtection="1">
      <alignment horizontal="center" vertical="center" wrapText="1"/>
    </xf>
    <xf numFmtId="0" fontId="17" fillId="2" borderId="5" xfId="0" applyFont="1" applyFill="1" applyBorder="1" applyAlignment="1" applyProtection="1">
      <alignment vertical="top" wrapText="1"/>
    </xf>
    <xf numFmtId="0" fontId="17" fillId="2" borderId="6" xfId="0" applyFont="1" applyFill="1" applyBorder="1" applyAlignment="1" applyProtection="1">
      <alignment vertical="top" wrapText="1"/>
    </xf>
    <xf numFmtId="0" fontId="17" fillId="2" borderId="7" xfId="0" applyFont="1" applyFill="1" applyBorder="1" applyAlignment="1" applyProtection="1">
      <alignment vertical="top" wrapText="1"/>
    </xf>
    <xf numFmtId="0" fontId="28" fillId="2" borderId="54" xfId="0" applyFont="1" applyFill="1" applyBorder="1" applyAlignment="1" applyProtection="1">
      <alignment horizontal="center" vertical="center" wrapText="1"/>
    </xf>
    <xf numFmtId="0" fontId="28" fillId="2" borderId="55" xfId="0" applyFont="1" applyFill="1" applyBorder="1" applyAlignment="1" applyProtection="1">
      <alignment horizontal="center" vertical="center" wrapText="1"/>
    </xf>
    <xf numFmtId="0" fontId="27" fillId="2" borderId="18" xfId="0" applyFont="1" applyFill="1" applyBorder="1" applyAlignment="1" applyProtection="1">
      <alignment horizontal="center" vertical="center" wrapText="1"/>
    </xf>
    <xf numFmtId="0" fontId="28" fillId="2" borderId="57" xfId="0" applyFont="1" applyFill="1" applyBorder="1" applyAlignment="1" applyProtection="1">
      <alignment horizontal="center" vertical="center" wrapText="1"/>
    </xf>
  </cellXfs>
  <cellStyles count="2">
    <cellStyle name="Normaali" xfId="0" builtinId="0"/>
    <cellStyle name="Normaali 2" xfId="1" xr:uid="{534B6D34-5F05-4B53-BD95-B45CD062BEDF}"/>
  </cellStyles>
  <dxfs count="84">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fill>
        <patternFill patternType="lightUp">
          <fgColor theme="1" tint="0.34998626667073579"/>
          <bgColor theme="0"/>
        </patternFill>
      </fill>
    </dxf>
    <dxf>
      <numFmt numFmtId="2" formatCode="0.00"/>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numFmt numFmtId="167" formatCode="0.000000"/>
    </dxf>
    <dxf>
      <numFmt numFmtId="2" formatCode="0.00"/>
    </dxf>
    <dxf>
      <fill>
        <patternFill patternType="lightUp">
          <fgColor theme="1" tint="0.34998626667073579"/>
          <bgColor theme="0"/>
        </patternFill>
      </fill>
    </dxf>
    <dxf>
      <fill>
        <patternFill patternType="lightUp">
          <fgColor theme="1" tint="0.34998626667073579"/>
          <bgColor theme="0"/>
        </patternFill>
      </fill>
    </dxf>
    <dxf>
      <numFmt numFmtId="2" formatCode="0.00"/>
    </dxf>
    <dxf>
      <numFmt numFmtId="167" formatCode="0.000000"/>
    </dxf>
    <dxf>
      <fill>
        <patternFill patternType="lightUp">
          <fgColor theme="1" tint="0.34998626667073579"/>
          <bgColor theme="0"/>
        </patternFill>
      </fill>
    </dxf>
    <dxf>
      <numFmt numFmtId="2" formatCode="0.00"/>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
      <fill>
        <patternFill patternType="lightUp">
          <fgColor theme="1" tint="0.34998626667073579"/>
          <bgColor theme="0"/>
        </patternFill>
      </fill>
    </dxf>
  </dxfs>
  <tableStyles count="0" defaultTableStyle="TableStyleMedium2"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ergiavirasto.sharepoint.com/sites/ETS2/Jaetut%20asiakirjat/Ohjeet%20ja%20lomakkeet/Excel-lomakkeet/Tarkkailusuunnitelma/MP%20ETS2_FI_fi_240225_FINAL.xlsx" TargetMode="External"/><Relationship Id="rId1" Type="http://schemas.openxmlformats.org/officeDocument/2006/relationships/externalLinkPath" Target="https://energiavirasto.sharepoint.com/sites/ETS2/Jaetut%20asiakirjat/Ohjeet%20ja%20lomakkeet/Excel-lomakkeet/Tarkkailusuunnitelma/MP%20ETS2_FI_fi_240225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_Sisällys"/>
      <sheetName val="b_Ohjeet ja ehdot"/>
      <sheetName val="A_Versiotiedot"/>
      <sheetName val="B_Säännellyn yhteisön tiedot"/>
      <sheetName val="C_Säännellyn yhteisön kuvaus"/>
      <sheetName val="D_Laskentamenetelmä"/>
      <sheetName val="E_Polttoainevirrat"/>
      <sheetName val="F_Tiedonhallinta ja kontr."/>
      <sheetName val="G_Lisätiedot ja seos_pa"/>
      <sheetName val="H_Yhteenveto"/>
      <sheetName val="Taul1"/>
      <sheetName val="Translations"/>
      <sheetName val="EUwideConstants"/>
      <sheetName val="MSParameter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row r="497">
          <cell r="B497" t="str">
            <v>GJ/t</v>
          </cell>
        </row>
        <row r="498">
          <cell r="B498" t="str">
            <v>GJ/1000Nm3</v>
          </cell>
        </row>
        <row r="499">
          <cell r="B499" t="str">
            <v>tCO2/TJ</v>
          </cell>
        </row>
        <row r="500">
          <cell r="B500" t="str">
            <v>tCO2/t</v>
          </cell>
        </row>
        <row r="501">
          <cell r="B501" t="str">
            <v>tCO2/1000Nm3</v>
          </cell>
        </row>
        <row r="809">
          <cell r="B809" t="str">
            <v>Nm³</v>
          </cell>
        </row>
        <row r="810">
          <cell r="B810" t="str">
            <v>litraa</v>
          </cell>
        </row>
        <row r="811">
          <cell r="B811" t="str">
            <v>GJ/GWh (brutto)</v>
          </cell>
        </row>
        <row r="812">
          <cell r="B812" t="str">
            <v>GJ/l</v>
          </cell>
        </row>
        <row r="813">
          <cell r="B813" t="str">
            <v>t/l</v>
          </cell>
        </row>
        <row r="814">
          <cell r="B814" t="str">
            <v>[ - ]</v>
          </cell>
        </row>
        <row r="815">
          <cell r="B815" t="str">
            <v>tCO2/l</v>
          </cell>
        </row>
      </sheetData>
      <sheetData sheetId="12">
        <row r="149">
          <cell r="A149" t="str">
            <v>Nm³</v>
          </cell>
        </row>
      </sheetData>
      <sheetData sheetId="13"/>
      <sheetData sheetId="14"/>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23E9-4E3B-44FA-A059-6B1E84525E26}">
  <sheetPr>
    <pageSetUpPr fitToPage="1"/>
  </sheetPr>
  <dimension ref="A1:Q449"/>
  <sheetViews>
    <sheetView tabSelected="1" topLeftCell="B1" zoomScaleNormal="100" workbookViewId="0">
      <selection activeCell="M15" sqref="M15"/>
    </sheetView>
  </sheetViews>
  <sheetFormatPr defaultRowHeight="14.5" x14ac:dyDescent="0.35"/>
  <cols>
    <col min="1" max="1" width="14.54296875" hidden="1" customWidth="1"/>
    <col min="2" max="2" width="4.54296875" customWidth="1"/>
    <col min="3" max="3" width="5.54296875" customWidth="1"/>
    <col min="4" max="4" width="28.81640625" customWidth="1"/>
    <col min="5" max="5" width="12.453125" customWidth="1"/>
    <col min="6" max="8" width="12" customWidth="1"/>
    <col min="9" max="9" width="11.26953125" customWidth="1"/>
    <col min="10" max="10" width="10" customWidth="1"/>
    <col min="11" max="11" width="10.81640625" customWidth="1"/>
    <col min="12" max="13" width="13" customWidth="1"/>
    <col min="14" max="14" width="12" customWidth="1"/>
    <col min="15" max="15" width="11.7265625" customWidth="1"/>
    <col min="16" max="16" width="5.54296875" customWidth="1"/>
  </cols>
  <sheetData>
    <row r="1" spans="1:17" ht="19" customHeight="1" x14ac:dyDescent="0.5">
      <c r="B1" s="26"/>
      <c r="C1" s="218" t="s">
        <v>0</v>
      </c>
      <c r="D1" s="219"/>
      <c r="E1" s="220"/>
      <c r="F1" s="220"/>
      <c r="G1" s="220"/>
      <c r="H1" s="220"/>
      <c r="I1" s="220"/>
      <c r="J1" s="220"/>
      <c r="K1" s="220"/>
      <c r="L1" s="220"/>
      <c r="M1" s="220"/>
      <c r="N1" s="220"/>
      <c r="O1" s="26"/>
      <c r="P1" s="4"/>
      <c r="Q1" s="154"/>
    </row>
    <row r="2" spans="1:17" ht="19" customHeight="1" x14ac:dyDescent="0.5">
      <c r="B2" s="26"/>
      <c r="C2" s="27"/>
      <c r="D2" s="28"/>
      <c r="E2" s="26"/>
      <c r="F2" s="29"/>
      <c r="G2" s="30"/>
      <c r="H2" s="30"/>
      <c r="I2" s="31"/>
      <c r="J2" s="26"/>
      <c r="K2" s="26"/>
      <c r="L2" s="30"/>
      <c r="M2" s="26"/>
      <c r="N2" s="26"/>
      <c r="O2" s="26"/>
      <c r="P2" s="4"/>
      <c r="Q2" s="154"/>
    </row>
    <row r="3" spans="1:17" ht="60" customHeight="1" x14ac:dyDescent="0.5">
      <c r="B3" s="26"/>
      <c r="C3" s="27"/>
      <c r="D3" s="30"/>
      <c r="E3" s="32" t="s">
        <v>1</v>
      </c>
      <c r="F3" s="33" t="s">
        <v>80</v>
      </c>
      <c r="G3" s="33" t="s">
        <v>81</v>
      </c>
      <c r="H3" s="26"/>
      <c r="I3" s="31"/>
      <c r="J3" s="26"/>
      <c r="K3" s="26"/>
      <c r="L3" s="30"/>
      <c r="M3" s="26"/>
      <c r="N3" s="26"/>
      <c r="O3" s="26"/>
      <c r="P3" s="4"/>
      <c r="Q3" s="154"/>
    </row>
    <row r="4" spans="1:17" ht="15.5" x14ac:dyDescent="0.35">
      <c r="A4" s="1" t="s">
        <v>2</v>
      </c>
      <c r="B4" s="34" t="s">
        <v>85</v>
      </c>
      <c r="C4" s="26"/>
      <c r="D4" s="35"/>
      <c r="E4" s="26"/>
      <c r="F4" s="26"/>
      <c r="G4" s="26"/>
      <c r="H4" s="26"/>
      <c r="I4" s="26"/>
      <c r="J4" s="26"/>
      <c r="K4" s="26"/>
      <c r="L4" s="26"/>
      <c r="M4" s="26"/>
      <c r="N4" s="26"/>
      <c r="O4" s="26"/>
      <c r="P4" s="4"/>
      <c r="Q4" s="154"/>
    </row>
    <row r="5" spans="1:17" ht="15.5" customHeight="1" x14ac:dyDescent="0.35">
      <c r="A5" s="3"/>
      <c r="B5" s="36"/>
      <c r="C5" s="37"/>
      <c r="D5" s="38" t="s">
        <v>3</v>
      </c>
      <c r="E5" s="39">
        <v>0.5</v>
      </c>
      <c r="F5" s="39">
        <v>46.3</v>
      </c>
      <c r="G5" s="39">
        <v>64.7</v>
      </c>
      <c r="H5" s="26"/>
      <c r="I5" s="221" t="s">
        <v>87</v>
      </c>
      <c r="J5" s="222"/>
      <c r="K5" s="222"/>
      <c r="L5" s="222"/>
      <c r="M5" s="222"/>
      <c r="N5" s="223"/>
      <c r="O5" s="26"/>
      <c r="P5" s="4"/>
      <c r="Q5" s="154"/>
    </row>
    <row r="6" spans="1:17" ht="15.5" x14ac:dyDescent="0.35">
      <c r="A6" s="3" t="s">
        <v>5</v>
      </c>
      <c r="B6" s="36"/>
      <c r="C6" s="37"/>
      <c r="D6" s="40" t="s">
        <v>6</v>
      </c>
      <c r="E6" s="41">
        <v>0.74</v>
      </c>
      <c r="F6" s="42">
        <v>43.4</v>
      </c>
      <c r="G6" s="42">
        <v>71.599999999999994</v>
      </c>
      <c r="H6" s="26"/>
      <c r="I6" s="224"/>
      <c r="J6" s="225"/>
      <c r="K6" s="225"/>
      <c r="L6" s="225"/>
      <c r="M6" s="225"/>
      <c r="N6" s="226"/>
      <c r="O6" s="26"/>
      <c r="P6" s="4"/>
      <c r="Q6" s="154"/>
    </row>
    <row r="7" spans="1:17" x14ac:dyDescent="0.35">
      <c r="B7" s="26"/>
      <c r="C7" s="26"/>
      <c r="D7" s="43" t="s">
        <v>7</v>
      </c>
      <c r="E7" s="44">
        <v>0.69</v>
      </c>
      <c r="F7" s="45">
        <v>44.5</v>
      </c>
      <c r="G7" s="45">
        <v>69.2</v>
      </c>
      <c r="H7" s="26"/>
      <c r="I7" s="224"/>
      <c r="J7" s="225"/>
      <c r="K7" s="225"/>
      <c r="L7" s="225"/>
      <c r="M7" s="225"/>
      <c r="N7" s="226"/>
      <c r="O7" s="26"/>
      <c r="P7" s="4"/>
      <c r="Q7" s="154"/>
    </row>
    <row r="8" spans="1:17" x14ac:dyDescent="0.35">
      <c r="B8" s="26"/>
      <c r="C8" s="26"/>
      <c r="D8" s="46" t="s">
        <v>8</v>
      </c>
      <c r="E8" s="42">
        <v>0.85</v>
      </c>
      <c r="F8" s="42">
        <v>40.200000000000003</v>
      </c>
      <c r="G8" s="47">
        <v>73.3</v>
      </c>
      <c r="H8" s="26"/>
      <c r="I8" s="224"/>
      <c r="J8" s="225"/>
      <c r="K8" s="225"/>
      <c r="L8" s="225"/>
      <c r="M8" s="225"/>
      <c r="N8" s="226"/>
      <c r="O8" s="26"/>
      <c r="P8" s="4"/>
      <c r="Q8" s="154"/>
    </row>
    <row r="9" spans="1:17" ht="15.5" x14ac:dyDescent="0.35">
      <c r="A9" s="3" t="s">
        <v>9</v>
      </c>
      <c r="B9" s="36"/>
      <c r="C9" s="37"/>
      <c r="D9" s="43" t="s">
        <v>10</v>
      </c>
      <c r="E9" s="48">
        <v>0.83199999999999996</v>
      </c>
      <c r="F9" s="48">
        <v>43.3</v>
      </c>
      <c r="G9" s="48">
        <v>72.900000000000006</v>
      </c>
      <c r="H9" s="26"/>
      <c r="I9" s="224"/>
      <c r="J9" s="225"/>
      <c r="K9" s="225"/>
      <c r="L9" s="225"/>
      <c r="M9" s="225"/>
      <c r="N9" s="226"/>
      <c r="O9" s="26"/>
      <c r="P9" s="4"/>
      <c r="Q9" s="154"/>
    </row>
    <row r="10" spans="1:17" ht="15.5" x14ac:dyDescent="0.35">
      <c r="A10" s="3"/>
      <c r="B10" s="36"/>
      <c r="C10" s="37"/>
      <c r="D10" s="40" t="s">
        <v>11</v>
      </c>
      <c r="E10" s="42">
        <v>0.79800000000000004</v>
      </c>
      <c r="F10" s="42">
        <v>42.6</v>
      </c>
      <c r="G10" s="42">
        <v>73.599999999999994</v>
      </c>
      <c r="H10" s="26"/>
      <c r="I10" s="227"/>
      <c r="J10" s="228"/>
      <c r="K10" s="228"/>
      <c r="L10" s="228"/>
      <c r="M10" s="228"/>
      <c r="N10" s="229"/>
      <c r="O10" s="26"/>
      <c r="P10" s="4"/>
      <c r="Q10" s="154"/>
    </row>
    <row r="11" spans="1:17" ht="15.5" x14ac:dyDescent="0.35">
      <c r="A11" s="3" t="s">
        <v>12</v>
      </c>
      <c r="B11" s="36"/>
      <c r="C11" s="37"/>
      <c r="D11" s="43" t="s">
        <v>13</v>
      </c>
      <c r="E11" s="48">
        <v>0.83399999999999996</v>
      </c>
      <c r="F11" s="48">
        <v>43.2</v>
      </c>
      <c r="G11" s="48">
        <v>73.099999999999994</v>
      </c>
      <c r="H11" s="26"/>
      <c r="I11" s="26"/>
      <c r="J11" s="26"/>
      <c r="K11" s="26"/>
      <c r="L11" s="26"/>
      <c r="M11" s="26"/>
      <c r="N11" s="26"/>
      <c r="O11" s="26"/>
      <c r="P11" s="4"/>
      <c r="Q11" s="154"/>
    </row>
    <row r="12" spans="1:17" ht="15.5" x14ac:dyDescent="0.35">
      <c r="A12" s="3" t="s">
        <v>14</v>
      </c>
      <c r="B12" s="36"/>
      <c r="C12" s="49"/>
      <c r="D12" s="40" t="s">
        <v>15</v>
      </c>
      <c r="E12" s="42">
        <v>0.83399999999999996</v>
      </c>
      <c r="F12" s="42">
        <v>43.2</v>
      </c>
      <c r="G12" s="42">
        <v>73.099999999999994</v>
      </c>
      <c r="H12" s="26"/>
      <c r="I12" s="26"/>
      <c r="J12" s="26"/>
      <c r="K12" s="26"/>
      <c r="L12" s="26"/>
      <c r="M12" s="26"/>
      <c r="N12" s="26"/>
      <c r="O12" s="26"/>
      <c r="P12" s="4"/>
      <c r="Q12" s="154"/>
    </row>
    <row r="13" spans="1:17" ht="15.5" x14ac:dyDescent="0.35">
      <c r="A13" s="3"/>
      <c r="B13" s="34" t="s">
        <v>83</v>
      </c>
      <c r="C13" s="26"/>
      <c r="D13" s="50"/>
      <c r="E13" s="51"/>
      <c r="F13" s="51"/>
      <c r="G13" s="51"/>
      <c r="H13" s="26"/>
      <c r="I13" s="26"/>
      <c r="J13" s="26"/>
      <c r="K13" s="26"/>
      <c r="L13" s="26"/>
      <c r="M13" s="26"/>
      <c r="N13" s="26"/>
      <c r="O13" s="26"/>
      <c r="P13" s="4"/>
      <c r="Q13" s="154"/>
    </row>
    <row r="14" spans="1:17" ht="15.5" x14ac:dyDescent="0.35">
      <c r="A14" s="2" t="s">
        <v>16</v>
      </c>
      <c r="B14" s="52"/>
      <c r="C14" s="53" t="s">
        <v>84</v>
      </c>
      <c r="D14" s="54"/>
      <c r="E14" s="51"/>
      <c r="F14" s="51"/>
      <c r="G14" s="51"/>
      <c r="H14" s="26"/>
      <c r="I14" s="26"/>
      <c r="J14" s="26"/>
      <c r="K14" s="26"/>
      <c r="L14" s="26"/>
      <c r="M14" s="26"/>
      <c r="N14" s="26"/>
      <c r="O14" s="26"/>
      <c r="P14" s="4"/>
      <c r="Q14" s="154"/>
    </row>
    <row r="15" spans="1:17" ht="15.5" x14ac:dyDescent="0.35">
      <c r="A15" s="3" t="s">
        <v>17</v>
      </c>
      <c r="B15" s="26"/>
      <c r="C15" s="26"/>
      <c r="D15" s="46" t="s">
        <v>18</v>
      </c>
      <c r="E15" s="42">
        <v>0.88</v>
      </c>
      <c r="F15" s="47">
        <v>37</v>
      </c>
      <c r="G15" s="47">
        <v>72</v>
      </c>
      <c r="H15" s="26"/>
      <c r="I15" s="26"/>
      <c r="J15" s="26"/>
      <c r="K15" s="26"/>
      <c r="L15" s="26"/>
      <c r="M15" s="26"/>
      <c r="N15" s="26"/>
      <c r="O15" s="26"/>
      <c r="P15" s="4"/>
      <c r="Q15" s="154"/>
    </row>
    <row r="16" spans="1:17" ht="15.5" x14ac:dyDescent="0.35">
      <c r="A16" s="3" t="s">
        <v>19</v>
      </c>
      <c r="B16" s="26"/>
      <c r="C16" s="26"/>
      <c r="D16" s="38" t="s">
        <v>20</v>
      </c>
      <c r="E16" s="48">
        <v>0.88</v>
      </c>
      <c r="F16" s="39">
        <v>37</v>
      </c>
      <c r="G16" s="39">
        <v>75</v>
      </c>
      <c r="H16" s="26"/>
      <c r="I16" s="26"/>
      <c r="J16" s="26"/>
      <c r="K16" s="26"/>
      <c r="L16" s="26"/>
      <c r="M16" s="26"/>
      <c r="N16" s="26"/>
      <c r="O16" s="26"/>
      <c r="P16" s="4"/>
      <c r="Q16" s="154"/>
    </row>
    <row r="17" spans="1:17" ht="15.5" x14ac:dyDescent="0.35">
      <c r="A17" s="2" t="s">
        <v>21</v>
      </c>
      <c r="B17" s="52"/>
      <c r="C17" s="53" t="s">
        <v>22</v>
      </c>
      <c r="D17" s="54"/>
      <c r="E17" s="51"/>
      <c r="F17" s="51"/>
      <c r="G17" s="51"/>
      <c r="H17" s="26"/>
      <c r="I17" s="26"/>
      <c r="J17" s="26"/>
      <c r="K17" s="26"/>
      <c r="L17" s="26"/>
      <c r="M17" s="26"/>
      <c r="N17" s="26"/>
      <c r="O17" s="26"/>
      <c r="P17" s="4"/>
      <c r="Q17" s="154"/>
    </row>
    <row r="18" spans="1:17" ht="15.5" x14ac:dyDescent="0.35">
      <c r="A18" s="3" t="s">
        <v>23</v>
      </c>
      <c r="B18" s="26"/>
      <c r="C18" s="26"/>
      <c r="D18" s="46" t="s">
        <v>24</v>
      </c>
      <c r="E18" s="55">
        <v>0.79</v>
      </c>
      <c r="F18" s="47">
        <v>26.6</v>
      </c>
      <c r="G18" s="47">
        <v>72</v>
      </c>
      <c r="H18" s="26"/>
      <c r="I18" s="26"/>
      <c r="J18" s="26"/>
      <c r="K18" s="26"/>
      <c r="L18" s="26"/>
      <c r="M18" s="26"/>
      <c r="N18" s="26"/>
      <c r="O18" s="26"/>
      <c r="P18" s="4"/>
      <c r="Q18" s="154"/>
    </row>
    <row r="19" spans="1:17" ht="15.5" x14ac:dyDescent="0.35">
      <c r="A19" s="3" t="s">
        <v>25</v>
      </c>
      <c r="B19" s="26"/>
      <c r="C19" s="26"/>
      <c r="D19" s="38" t="s">
        <v>26</v>
      </c>
      <c r="E19" s="56">
        <v>0.78</v>
      </c>
      <c r="F19" s="39">
        <v>43.6</v>
      </c>
      <c r="G19" s="39">
        <v>71.599999999999994</v>
      </c>
      <c r="H19" s="26"/>
      <c r="I19" s="26"/>
      <c r="J19" s="26"/>
      <c r="K19" s="26"/>
      <c r="L19" s="26"/>
      <c r="M19" s="26"/>
      <c r="N19" s="26"/>
      <c r="O19" s="26"/>
      <c r="P19" s="4"/>
      <c r="Q19" s="154"/>
    </row>
    <row r="20" spans="1:17" ht="15.5" x14ac:dyDescent="0.35">
      <c r="A20" s="3"/>
      <c r="B20" s="57"/>
      <c r="C20" s="58"/>
      <c r="D20" s="46" t="s">
        <v>27</v>
      </c>
      <c r="E20" s="41">
        <v>0.78</v>
      </c>
      <c r="F20" s="42">
        <v>43.6</v>
      </c>
      <c r="G20" s="42">
        <v>71.599999999999994</v>
      </c>
      <c r="H20" s="26"/>
      <c r="I20" s="26"/>
      <c r="J20" s="26"/>
      <c r="K20" s="26"/>
      <c r="L20" s="26"/>
      <c r="M20" s="26"/>
      <c r="N20" s="26"/>
      <c r="O20" s="26"/>
      <c r="P20" s="4"/>
      <c r="Q20" s="154"/>
    </row>
    <row r="21" spans="1:17" ht="15.5" x14ac:dyDescent="0.35">
      <c r="A21" s="3"/>
      <c r="B21" s="57"/>
      <c r="C21" s="58"/>
      <c r="D21" s="38" t="s">
        <v>28</v>
      </c>
      <c r="E21" s="59">
        <v>0.78</v>
      </c>
      <c r="F21" s="48">
        <v>43.6</v>
      </c>
      <c r="G21" s="48">
        <v>71.599999999999994</v>
      </c>
      <c r="H21" s="26"/>
      <c r="I21" s="26"/>
      <c r="J21" s="26"/>
      <c r="K21" s="26"/>
      <c r="L21" s="26"/>
      <c r="M21" s="26"/>
      <c r="N21" s="26"/>
      <c r="O21" s="26"/>
      <c r="P21" s="4"/>
      <c r="Q21" s="154"/>
    </row>
    <row r="22" spans="1:17" ht="15.5" x14ac:dyDescent="0.35">
      <c r="A22" s="3"/>
      <c r="B22" s="57"/>
      <c r="C22" s="58"/>
      <c r="D22" s="46" t="s">
        <v>29</v>
      </c>
      <c r="E22" s="41">
        <v>0.88</v>
      </c>
      <c r="F22" s="42">
        <v>37.5</v>
      </c>
      <c r="G22" s="42">
        <v>75</v>
      </c>
      <c r="H22" s="26"/>
      <c r="I22" s="26"/>
      <c r="J22" s="26"/>
      <c r="K22" s="26"/>
      <c r="L22" s="26"/>
      <c r="M22" s="26"/>
      <c r="N22" s="26"/>
      <c r="O22" s="26"/>
      <c r="P22" s="4"/>
      <c r="Q22" s="154"/>
    </row>
    <row r="23" spans="1:17" ht="15.5" x14ac:dyDescent="0.35">
      <c r="A23" s="3"/>
      <c r="B23" s="57"/>
      <c r="C23" s="58"/>
      <c r="D23" s="38" t="s">
        <v>30</v>
      </c>
      <c r="E23" s="48">
        <v>0.82</v>
      </c>
      <c r="F23" s="48">
        <v>25.6</v>
      </c>
      <c r="G23" s="48">
        <v>68.2</v>
      </c>
      <c r="H23" s="26"/>
      <c r="I23" s="26"/>
      <c r="J23" s="26"/>
      <c r="K23" s="26"/>
      <c r="L23" s="26"/>
      <c r="M23" s="26"/>
      <c r="N23" s="26"/>
      <c r="O23" s="26"/>
      <c r="P23" s="4"/>
      <c r="Q23" s="154"/>
    </row>
    <row r="24" spans="1:17" ht="15.5" x14ac:dyDescent="0.35">
      <c r="A24" s="3"/>
      <c r="B24" s="34" t="s">
        <v>31</v>
      </c>
      <c r="C24" s="26"/>
      <c r="D24" s="60"/>
      <c r="E24" s="51"/>
      <c r="F24" s="51"/>
      <c r="G24" s="61"/>
      <c r="H24" s="26"/>
      <c r="I24" s="26"/>
      <c r="J24" s="26"/>
      <c r="K24" s="26"/>
      <c r="L24" s="26"/>
      <c r="M24" s="26"/>
      <c r="N24" s="26"/>
      <c r="O24" s="26"/>
      <c r="P24" s="4"/>
      <c r="Q24" s="154"/>
    </row>
    <row r="25" spans="1:17" ht="15.5" x14ac:dyDescent="0.35">
      <c r="A25" s="3"/>
      <c r="B25" s="57"/>
      <c r="C25" s="58"/>
      <c r="D25" s="46" t="s">
        <v>32</v>
      </c>
      <c r="E25" s="42">
        <v>0.746</v>
      </c>
      <c r="F25" s="42">
        <v>34.9</v>
      </c>
      <c r="G25" s="42">
        <v>71.5</v>
      </c>
      <c r="H25" s="26"/>
      <c r="I25" s="26"/>
      <c r="J25" s="26"/>
      <c r="K25" s="26"/>
      <c r="L25" s="26"/>
      <c r="M25" s="26"/>
      <c r="N25" s="26"/>
      <c r="O25" s="26"/>
      <c r="P25" s="4"/>
      <c r="Q25" s="154"/>
    </row>
    <row r="26" spans="1:17" ht="15.5" x14ac:dyDescent="0.35">
      <c r="A26" s="3"/>
      <c r="B26" s="57"/>
      <c r="C26" s="58"/>
      <c r="D26" s="38" t="s">
        <v>33</v>
      </c>
      <c r="E26" s="48">
        <v>0.77600000000000002</v>
      </c>
      <c r="F26" s="48">
        <v>36.299999999999997</v>
      </c>
      <c r="G26" s="48">
        <v>71.2</v>
      </c>
      <c r="H26" s="26"/>
      <c r="I26" s="26"/>
      <c r="J26" s="26"/>
      <c r="K26" s="26"/>
      <c r="L26" s="26"/>
      <c r="M26" s="26"/>
      <c r="N26" s="26"/>
      <c r="O26" s="26"/>
      <c r="P26" s="4"/>
      <c r="Q26" s="154"/>
    </row>
    <row r="27" spans="1:17" ht="15.5" x14ac:dyDescent="0.35">
      <c r="A27" s="3"/>
      <c r="B27" s="57"/>
      <c r="C27" s="58"/>
      <c r="D27" s="46" t="s">
        <v>34</v>
      </c>
      <c r="E27" s="42">
        <v>0.745</v>
      </c>
      <c r="F27" s="42">
        <v>36.299999999999997</v>
      </c>
      <c r="G27" s="42">
        <v>71.2</v>
      </c>
      <c r="H27" s="26"/>
      <c r="I27" s="26"/>
      <c r="J27" s="26"/>
      <c r="K27" s="26"/>
      <c r="L27" s="26"/>
      <c r="M27" s="26"/>
      <c r="N27" s="26"/>
      <c r="O27" s="26"/>
      <c r="P27" s="4"/>
      <c r="Q27" s="154"/>
    </row>
    <row r="28" spans="1:17" ht="15.5" x14ac:dyDescent="0.35">
      <c r="A28" s="3"/>
      <c r="B28" s="57"/>
      <c r="C28" s="58"/>
      <c r="D28" s="38" t="s">
        <v>35</v>
      </c>
      <c r="E28" s="48">
        <v>0.77</v>
      </c>
      <c r="F28" s="48">
        <v>37.700000000000003</v>
      </c>
      <c r="G28" s="48">
        <v>70.3</v>
      </c>
      <c r="H28" s="26"/>
      <c r="I28" s="26"/>
      <c r="J28" s="26"/>
      <c r="K28" s="26"/>
      <c r="L28" s="26"/>
      <c r="M28" s="26"/>
      <c r="N28" s="26"/>
      <c r="O28" s="26"/>
      <c r="P28" s="4"/>
      <c r="Q28" s="154"/>
    </row>
    <row r="29" spans="1:17" ht="15.5" x14ac:dyDescent="0.35">
      <c r="A29" s="3"/>
      <c r="B29" s="36"/>
      <c r="C29" s="58"/>
      <c r="D29" s="26"/>
      <c r="E29" s="26"/>
      <c r="F29" s="26"/>
      <c r="G29" s="26"/>
      <c r="H29" s="26"/>
      <c r="I29" s="26"/>
      <c r="J29" s="26"/>
      <c r="K29" s="26"/>
      <c r="L29" s="26"/>
      <c r="M29" s="26"/>
      <c r="N29" s="26"/>
      <c r="O29" s="26"/>
      <c r="P29" s="4"/>
      <c r="Q29" s="154"/>
    </row>
    <row r="30" spans="1:17" x14ac:dyDescent="0.35">
      <c r="B30" s="62"/>
      <c r="C30" s="26"/>
      <c r="D30" s="26"/>
      <c r="E30" s="26"/>
      <c r="F30" s="26"/>
      <c r="G30" s="26"/>
      <c r="H30" s="26"/>
      <c r="I30" s="26"/>
      <c r="J30" s="26"/>
      <c r="K30" s="26"/>
      <c r="L30" s="26"/>
      <c r="M30" s="26"/>
      <c r="N30" s="26"/>
      <c r="O30" s="26"/>
      <c r="P30" s="4"/>
      <c r="Q30" s="154"/>
    </row>
    <row r="31" spans="1:17" ht="15.5" x14ac:dyDescent="0.35">
      <c r="B31" s="63">
        <v>2</v>
      </c>
      <c r="C31" s="198" t="s">
        <v>36</v>
      </c>
      <c r="D31" s="198"/>
      <c r="E31" s="198"/>
      <c r="F31" s="198"/>
      <c r="G31" s="198"/>
      <c r="H31" s="198"/>
      <c r="I31" s="198"/>
      <c r="J31" s="198"/>
      <c r="K31" s="198"/>
      <c r="L31" s="198"/>
      <c r="M31" s="198"/>
      <c r="N31" s="198"/>
      <c r="O31" s="64"/>
      <c r="P31" s="4"/>
      <c r="Q31" s="154"/>
    </row>
    <row r="32" spans="1:17" ht="9" customHeight="1" thickBot="1" x14ac:dyDescent="0.4">
      <c r="B32" s="65"/>
      <c r="C32" s="66"/>
      <c r="D32" s="67"/>
      <c r="E32" s="67"/>
      <c r="F32" s="67"/>
      <c r="G32" s="67"/>
      <c r="H32" s="67"/>
      <c r="I32" s="67"/>
      <c r="J32" s="67"/>
      <c r="K32" s="67"/>
      <c r="L32" s="67"/>
      <c r="M32" s="67"/>
      <c r="N32" s="67"/>
      <c r="O32" s="26"/>
      <c r="P32" s="4"/>
      <c r="Q32" s="154"/>
    </row>
    <row r="33" spans="2:17" ht="78" customHeight="1" thickBot="1" x14ac:dyDescent="0.4">
      <c r="B33" s="68"/>
      <c r="C33" s="68"/>
      <c r="D33" s="199" t="s">
        <v>86</v>
      </c>
      <c r="E33" s="200"/>
      <c r="F33" s="200"/>
      <c r="G33" s="200"/>
      <c r="H33" s="200"/>
      <c r="I33" s="200"/>
      <c r="J33" s="200"/>
      <c r="K33" s="200"/>
      <c r="L33" s="200"/>
      <c r="M33" s="200"/>
      <c r="N33" s="201"/>
      <c r="O33" s="26"/>
      <c r="P33" s="4"/>
      <c r="Q33" s="154"/>
    </row>
    <row r="34" spans="2:17" ht="8.5" customHeight="1" x14ac:dyDescent="0.35">
      <c r="B34" s="68"/>
      <c r="C34" s="68"/>
      <c r="D34" s="69"/>
      <c r="E34" s="69"/>
      <c r="F34" s="69"/>
      <c r="G34" s="69"/>
      <c r="H34" s="69"/>
      <c r="I34" s="69"/>
      <c r="J34" s="69"/>
      <c r="K34" s="69"/>
      <c r="L34" s="69"/>
      <c r="M34" s="69"/>
      <c r="N34" s="69"/>
      <c r="O34" s="26"/>
      <c r="P34" s="4"/>
      <c r="Q34" s="154"/>
    </row>
    <row r="35" spans="2:17" ht="39.65" customHeight="1" x14ac:dyDescent="0.35">
      <c r="B35" s="70"/>
      <c r="C35" s="70"/>
      <c r="D35" s="202" t="s">
        <v>37</v>
      </c>
      <c r="E35" s="203"/>
      <c r="F35" s="203"/>
      <c r="G35" s="203"/>
      <c r="H35" s="203"/>
      <c r="I35" s="203"/>
      <c r="J35" s="203"/>
      <c r="K35" s="203"/>
      <c r="L35" s="203"/>
      <c r="M35" s="203"/>
      <c r="N35" s="203"/>
      <c r="O35" s="26"/>
      <c r="P35" s="4"/>
      <c r="Q35" s="154"/>
    </row>
    <row r="36" spans="2:17" ht="10.5" customHeight="1" x14ac:dyDescent="0.35">
      <c r="B36" s="70"/>
      <c r="C36" s="70"/>
      <c r="D36" s="71"/>
      <c r="E36" s="67"/>
      <c r="F36" s="67"/>
      <c r="G36" s="67"/>
      <c r="H36" s="67"/>
      <c r="I36" s="67"/>
      <c r="J36" s="67"/>
      <c r="K36" s="67"/>
      <c r="L36" s="67"/>
      <c r="M36" s="67"/>
      <c r="N36" s="67"/>
      <c r="O36" s="26"/>
      <c r="P36" s="4"/>
      <c r="Q36" s="154"/>
    </row>
    <row r="37" spans="2:17" ht="23.5" customHeight="1" x14ac:dyDescent="0.35">
      <c r="B37" s="70"/>
      <c r="C37" s="72" t="s">
        <v>38</v>
      </c>
      <c r="D37" s="73" t="s">
        <v>39</v>
      </c>
      <c r="E37" s="70"/>
      <c r="F37" s="70"/>
      <c r="G37" s="70"/>
      <c r="H37" s="70"/>
      <c r="I37" s="70"/>
      <c r="J37" s="70"/>
      <c r="K37" s="70"/>
      <c r="L37" s="70"/>
      <c r="M37" s="70"/>
      <c r="N37" s="67"/>
      <c r="O37" s="26"/>
      <c r="P37" s="4"/>
      <c r="Q37" s="154"/>
    </row>
    <row r="38" spans="2:17" ht="20.149999999999999" customHeight="1" x14ac:dyDescent="0.35">
      <c r="B38" s="70"/>
      <c r="C38" s="72"/>
      <c r="D38" s="208" t="s">
        <v>40</v>
      </c>
      <c r="E38" s="208"/>
      <c r="F38" s="208"/>
      <c r="G38" s="208"/>
      <c r="H38" s="208"/>
      <c r="I38" s="208"/>
      <c r="J38" s="208"/>
      <c r="K38" s="208"/>
      <c r="L38" s="208"/>
      <c r="M38" s="208"/>
      <c r="N38" s="208"/>
      <c r="O38" s="26"/>
      <c r="P38" s="4"/>
      <c r="Q38" s="154"/>
    </row>
    <row r="39" spans="2:17" x14ac:dyDescent="0.35">
      <c r="B39" s="70"/>
      <c r="C39" s="72"/>
      <c r="D39" s="74" t="s">
        <v>41</v>
      </c>
      <c r="E39" s="25"/>
      <c r="F39" s="70"/>
      <c r="G39" s="74" t="s">
        <v>42</v>
      </c>
      <c r="H39" s="70"/>
      <c r="I39" s="173"/>
      <c r="J39" s="174"/>
      <c r="K39" s="174"/>
      <c r="L39" s="175"/>
      <c r="M39" s="67"/>
      <c r="N39" s="67"/>
      <c r="O39" s="26"/>
      <c r="P39" s="4"/>
      <c r="Q39" s="154"/>
    </row>
    <row r="40" spans="2:17" ht="10.5" customHeight="1" x14ac:dyDescent="0.35">
      <c r="B40" s="70"/>
      <c r="C40" s="72"/>
      <c r="D40" s="75"/>
      <c r="E40" s="67"/>
      <c r="F40" s="67"/>
      <c r="G40" s="26"/>
      <c r="H40" s="26"/>
      <c r="I40" s="26"/>
      <c r="J40" s="26"/>
      <c r="K40" s="26"/>
      <c r="L40" s="26"/>
      <c r="M40" s="76"/>
      <c r="N40" s="67"/>
      <c r="O40" s="26"/>
      <c r="P40" s="4"/>
      <c r="Q40" s="154"/>
    </row>
    <row r="41" spans="2:17" x14ac:dyDescent="0.35">
      <c r="B41" s="70"/>
      <c r="C41" s="72"/>
      <c r="D41" s="77" t="s">
        <v>82</v>
      </c>
      <c r="E41" s="78"/>
      <c r="F41" s="79"/>
      <c r="G41" s="26"/>
      <c r="H41" s="80"/>
      <c r="I41" s="26"/>
      <c r="J41" s="26"/>
      <c r="K41" s="26"/>
      <c r="L41" s="26"/>
      <c r="M41" s="76"/>
      <c r="N41" s="67"/>
      <c r="O41" s="26"/>
      <c r="P41" s="4"/>
      <c r="Q41" s="154"/>
    </row>
    <row r="42" spans="2:17" x14ac:dyDescent="0.35">
      <c r="B42" s="70"/>
      <c r="C42" s="72"/>
      <c r="D42" s="81" t="s">
        <v>41</v>
      </c>
      <c r="E42" s="82" t="s">
        <v>43</v>
      </c>
      <c r="F42" s="79"/>
      <c r="G42" s="81" t="s">
        <v>42</v>
      </c>
      <c r="H42" s="83"/>
      <c r="I42" s="236" t="s">
        <v>44</v>
      </c>
      <c r="J42" s="237"/>
      <c r="K42" s="237"/>
      <c r="L42" s="238"/>
      <c r="M42" s="67"/>
      <c r="N42" s="67"/>
      <c r="O42" s="26"/>
      <c r="P42" s="4"/>
      <c r="Q42" s="154"/>
    </row>
    <row r="43" spans="2:17" x14ac:dyDescent="0.35">
      <c r="B43" s="70"/>
      <c r="C43" s="70"/>
      <c r="D43" s="70"/>
      <c r="E43" s="26"/>
      <c r="F43" s="26"/>
      <c r="G43" s="26"/>
      <c r="H43" s="26"/>
      <c r="I43" s="26"/>
      <c r="J43" s="70"/>
      <c r="K43" s="70"/>
      <c r="L43" s="70"/>
      <c r="M43" s="70"/>
      <c r="N43" s="70"/>
      <c r="O43" s="26"/>
      <c r="P43" s="4"/>
      <c r="Q43" s="154"/>
    </row>
    <row r="44" spans="2:17" x14ac:dyDescent="0.35">
      <c r="B44" s="70"/>
      <c r="C44" s="72" t="s">
        <v>45</v>
      </c>
      <c r="D44" s="176" t="s">
        <v>46</v>
      </c>
      <c r="E44" s="177"/>
      <c r="F44" s="177"/>
      <c r="G44" s="177"/>
      <c r="H44" s="177"/>
      <c r="I44" s="177"/>
      <c r="J44" s="177"/>
      <c r="K44" s="177"/>
      <c r="L44" s="177"/>
      <c r="M44" s="177"/>
      <c r="N44" s="177"/>
      <c r="O44" s="26"/>
      <c r="P44" s="4"/>
      <c r="Q44" s="154"/>
    </row>
    <row r="45" spans="2:17" ht="16.5" customHeight="1" x14ac:dyDescent="0.35">
      <c r="B45" s="70"/>
      <c r="C45" s="72"/>
      <c r="D45" s="208" t="s">
        <v>73</v>
      </c>
      <c r="E45" s="208"/>
      <c r="F45" s="208"/>
      <c r="G45" s="208"/>
      <c r="H45" s="208"/>
      <c r="I45" s="208"/>
      <c r="J45" s="208"/>
      <c r="K45" s="208"/>
      <c r="L45" s="208"/>
      <c r="M45" s="208"/>
      <c r="N45" s="208"/>
      <c r="O45" s="26"/>
      <c r="P45" s="4"/>
      <c r="Q45" s="154"/>
    </row>
    <row r="46" spans="2:17" ht="17.149999999999999" customHeight="1" x14ac:dyDescent="0.35">
      <c r="B46" s="70"/>
      <c r="C46" s="72"/>
      <c r="D46" s="208" t="s">
        <v>74</v>
      </c>
      <c r="E46" s="208"/>
      <c r="F46" s="208"/>
      <c r="G46" s="208"/>
      <c r="H46" s="208"/>
      <c r="I46" s="208"/>
      <c r="J46" s="208"/>
      <c r="K46" s="208"/>
      <c r="L46" s="208"/>
      <c r="M46" s="208"/>
      <c r="N46" s="208"/>
      <c r="O46" s="26"/>
      <c r="P46" s="4"/>
      <c r="Q46" s="154"/>
    </row>
    <row r="47" spans="2:17" ht="30" customHeight="1" x14ac:dyDescent="0.35">
      <c r="B47" s="70"/>
      <c r="C47" s="72"/>
      <c r="D47" s="208" t="s">
        <v>75</v>
      </c>
      <c r="E47" s="208"/>
      <c r="F47" s="208"/>
      <c r="G47" s="208"/>
      <c r="H47" s="208"/>
      <c r="I47" s="208"/>
      <c r="J47" s="208"/>
      <c r="K47" s="208"/>
      <c r="L47" s="208"/>
      <c r="M47" s="208"/>
      <c r="N47" s="208"/>
      <c r="O47" s="26"/>
      <c r="P47" s="4"/>
      <c r="Q47" s="154"/>
    </row>
    <row r="48" spans="2:17" ht="31.5" customHeight="1" x14ac:dyDescent="0.35">
      <c r="B48" s="70"/>
      <c r="C48" s="72"/>
      <c r="D48" s="208" t="s">
        <v>71</v>
      </c>
      <c r="E48" s="212"/>
      <c r="F48" s="212"/>
      <c r="G48" s="212"/>
      <c r="H48" s="212"/>
      <c r="I48" s="212"/>
      <c r="J48" s="212"/>
      <c r="K48" s="212"/>
      <c r="L48" s="212"/>
      <c r="M48" s="212"/>
      <c r="N48" s="84"/>
      <c r="O48" s="26"/>
      <c r="P48" s="4"/>
      <c r="Q48" s="154"/>
    </row>
    <row r="49" spans="2:17" ht="39" customHeight="1" x14ac:dyDescent="0.35">
      <c r="B49" s="70"/>
      <c r="C49" s="72"/>
      <c r="D49" s="213" t="s">
        <v>88</v>
      </c>
      <c r="E49" s="213"/>
      <c r="F49" s="213"/>
      <c r="G49" s="213"/>
      <c r="H49" s="213"/>
      <c r="I49" s="213"/>
      <c r="J49" s="213"/>
      <c r="K49" s="213"/>
      <c r="L49" s="213"/>
      <c r="M49" s="213"/>
      <c r="N49" s="213"/>
      <c r="O49" s="26"/>
      <c r="P49" s="4"/>
      <c r="Q49" s="154"/>
    </row>
    <row r="50" spans="2:17" ht="15" thickBot="1" x14ac:dyDescent="0.4">
      <c r="B50" s="70"/>
      <c r="C50" s="70"/>
      <c r="D50" s="70"/>
      <c r="E50" s="70"/>
      <c r="F50" s="70"/>
      <c r="G50" s="73"/>
      <c r="H50" s="70"/>
      <c r="I50" s="70"/>
      <c r="J50" s="85"/>
      <c r="K50" s="85"/>
      <c r="L50" s="70"/>
      <c r="M50" s="70"/>
      <c r="N50" s="70"/>
      <c r="O50" s="26"/>
      <c r="P50" s="4"/>
      <c r="Q50" s="154"/>
    </row>
    <row r="51" spans="2:17" ht="14.5" customHeight="1" x14ac:dyDescent="0.35">
      <c r="B51" s="70"/>
      <c r="C51" s="86"/>
      <c r="D51" s="178" t="s">
        <v>47</v>
      </c>
      <c r="E51" s="181" t="s">
        <v>48</v>
      </c>
      <c r="F51" s="183" t="s">
        <v>49</v>
      </c>
      <c r="G51" s="184"/>
      <c r="H51" s="185"/>
      <c r="I51" s="186" t="s">
        <v>50</v>
      </c>
      <c r="J51" s="169" t="s">
        <v>68</v>
      </c>
      <c r="K51" s="169" t="s">
        <v>72</v>
      </c>
      <c r="L51" s="169" t="s">
        <v>77</v>
      </c>
      <c r="M51" s="169" t="s">
        <v>52</v>
      </c>
      <c r="N51" s="188" t="s">
        <v>78</v>
      </c>
      <c r="O51" s="161" t="s">
        <v>69</v>
      </c>
      <c r="P51" s="4"/>
      <c r="Q51" s="154"/>
    </row>
    <row r="52" spans="2:17" x14ac:dyDescent="0.35">
      <c r="B52" s="70"/>
      <c r="C52" s="87"/>
      <c r="D52" s="179"/>
      <c r="E52" s="182"/>
      <c r="F52" s="88" t="s">
        <v>53</v>
      </c>
      <c r="G52" s="163" t="s">
        <v>54</v>
      </c>
      <c r="H52" s="164"/>
      <c r="I52" s="187"/>
      <c r="J52" s="170"/>
      <c r="K52" s="170"/>
      <c r="L52" s="170"/>
      <c r="M52" s="170"/>
      <c r="N52" s="189"/>
      <c r="O52" s="162"/>
      <c r="P52" s="4"/>
      <c r="Q52" s="154"/>
    </row>
    <row r="53" spans="2:17" ht="15" thickBot="1" x14ac:dyDescent="0.4">
      <c r="B53" s="70"/>
      <c r="C53" s="87"/>
      <c r="D53" s="180"/>
      <c r="E53" s="152"/>
      <c r="F53" s="89" t="str">
        <f>IF(E53=Vakiolistat!$A$6,"t/m3",IF(E53=Vakiolistat!$A$4,"t/1000Nm³",""))</f>
        <v/>
      </c>
      <c r="G53" s="90" t="str">
        <f>IF(OR($E53="TJ",$E53="GWh"),"","GJ/t")</f>
        <v>GJ/t</v>
      </c>
      <c r="H53" s="91" t="str">
        <f>IF($E53=Vakiolistat!$A$6,Vakiolistat!$A$14,IF($E53=Vakiolistat!$A$4,Vakiolistat!$A$12,""))</f>
        <v/>
      </c>
      <c r="I53" s="92" t="s">
        <v>56</v>
      </c>
      <c r="J53" s="93" t="s">
        <v>57</v>
      </c>
      <c r="K53" s="93" t="s">
        <v>57</v>
      </c>
      <c r="L53" s="93" t="s">
        <v>58</v>
      </c>
      <c r="M53" s="93" t="s">
        <v>59</v>
      </c>
      <c r="N53" s="93" t="s">
        <v>60</v>
      </c>
      <c r="O53" s="94" t="s">
        <v>70</v>
      </c>
      <c r="P53" s="4"/>
      <c r="Q53" s="154"/>
    </row>
    <row r="54" spans="2:17" x14ac:dyDescent="0.35">
      <c r="B54" s="70"/>
      <c r="C54" s="95"/>
      <c r="D54" s="22"/>
      <c r="E54" s="5"/>
      <c r="F54" s="6"/>
      <c r="G54" s="7"/>
      <c r="H54" s="96" t="str">
        <f>IF(OR(ISBLANK(F54),ISBLANK(G54)),"",IF($E$53="Nm³",F54*G54,G54*F54/1000))</f>
        <v/>
      </c>
      <c r="I54" s="8"/>
      <c r="J54" s="7"/>
      <c r="K54" s="7"/>
      <c r="L54" s="150" t="str">
        <f>IF(ISBLANK(E54),"",IF($E$53="TJ",E54,IF($E$53="t",E54*G54/1000,IF($E$53="Nm³",E54/1000*H54/1000,IF($E$53="GWh",E54*3.6,E54*H54/1000)))))</f>
        <v/>
      </c>
      <c r="M54" s="97" t="str">
        <f>IF(OR(L54="",ISBLANK(I54)),"",L54*I54*(1-((J54+K54)/100)))</f>
        <v/>
      </c>
      <c r="N54" s="97" t="str">
        <f>IF(OR(ISBLANK(L54),ISBLANK(I54)),"",L54*I54*(J54/100))</f>
        <v/>
      </c>
      <c r="O54" s="97" t="str">
        <f>IF(OR(ISBLANK(I54),ISBLANK(L54)),"",L54*I54*(K54/100))</f>
        <v/>
      </c>
      <c r="P54" s="4"/>
      <c r="Q54" s="154"/>
    </row>
    <row r="55" spans="2:17" x14ac:dyDescent="0.35">
      <c r="B55" s="70"/>
      <c r="C55" s="95"/>
      <c r="D55" s="21"/>
      <c r="E55" s="9"/>
      <c r="F55" s="10"/>
      <c r="G55" s="11"/>
      <c r="H55" s="96" t="str">
        <f t="shared" ref="H55:H63" si="0">IF(OR(ISBLANK(F55),ISBLANK(G55)),"",IF($E$53="Nm³",F55*G55,G55*F55/1000))</f>
        <v/>
      </c>
      <c r="I55" s="12"/>
      <c r="J55" s="11"/>
      <c r="K55" s="7"/>
      <c r="L55" s="150" t="str">
        <f t="shared" ref="L55:L63" si="1">IF(ISBLANK(E55),"",IF($E$53="TJ",E55,IF($E$53="t",E55*G55/1000,IF($E$53="Nm³",E55/1000*H55/1000,IF($E$53="GWh",E55*3.6,E55*H55/1000)))))</f>
        <v/>
      </c>
      <c r="M55" s="97" t="str">
        <f t="shared" ref="M55:M63" si="2">IF(OR(L55="",ISBLANK(I55)),"",L55*I55*(1-((J55+K55)/100)))</f>
        <v/>
      </c>
      <c r="N55" s="97" t="str">
        <f t="shared" ref="N55:N63" si="3">IF(OR(ISBLANK(L55),ISBLANK(I55)),"",L55*I55*(J55/100))</f>
        <v/>
      </c>
      <c r="O55" s="97" t="str">
        <f t="shared" ref="O55:O63" si="4">IF(OR(ISBLANK(I55),ISBLANK(L55)),"",L55*I55*(K55/100))</f>
        <v/>
      </c>
      <c r="P55" s="4"/>
      <c r="Q55" s="154"/>
    </row>
    <row r="56" spans="2:17" x14ac:dyDescent="0.35">
      <c r="B56" s="70"/>
      <c r="C56" s="95"/>
      <c r="D56" s="21"/>
      <c r="E56" s="9"/>
      <c r="F56" s="10"/>
      <c r="G56" s="11"/>
      <c r="H56" s="96" t="str">
        <f t="shared" si="0"/>
        <v/>
      </c>
      <c r="I56" s="12"/>
      <c r="J56" s="11"/>
      <c r="K56" s="7"/>
      <c r="L56" s="150" t="str">
        <f>IF(ISBLANK(E56),"",IF($E$53="TJ",E56,IF($E$53="t",E56*G56/1000,IF($E$53="Nm³",E56/1000*H56/1000,IF($E$53="GWh",E56*3.6,E56*H56/1000)))))</f>
        <v/>
      </c>
      <c r="M56" s="97" t="str">
        <f>IF(OR(L56="",ISBLANK(I56)),"",L56*I56*(1-((J56+K56)/100)))</f>
        <v/>
      </c>
      <c r="N56" s="97" t="str">
        <f t="shared" si="3"/>
        <v/>
      </c>
      <c r="O56" s="97" t="str">
        <f t="shared" si="4"/>
        <v/>
      </c>
      <c r="P56" s="4"/>
      <c r="Q56" s="154"/>
    </row>
    <row r="57" spans="2:17" x14ac:dyDescent="0.35">
      <c r="B57" s="70"/>
      <c r="C57" s="95"/>
      <c r="D57" s="21"/>
      <c r="E57" s="9"/>
      <c r="F57" s="10"/>
      <c r="G57" s="11"/>
      <c r="H57" s="96" t="str">
        <f>IF(OR(ISBLANK(F57),ISBLANK(G57)),"",IF($E$53="Nm³",F57*G57,G57*F57/1000))</f>
        <v/>
      </c>
      <c r="I57" s="12"/>
      <c r="J57" s="11"/>
      <c r="K57" s="7"/>
      <c r="L57" s="150" t="str">
        <f t="shared" si="1"/>
        <v/>
      </c>
      <c r="M57" s="97" t="str">
        <f t="shared" si="2"/>
        <v/>
      </c>
      <c r="N57" s="97" t="str">
        <f t="shared" si="3"/>
        <v/>
      </c>
      <c r="O57" s="97" t="str">
        <f t="shared" si="4"/>
        <v/>
      </c>
      <c r="P57" s="4"/>
      <c r="Q57" s="154"/>
    </row>
    <row r="58" spans="2:17" x14ac:dyDescent="0.35">
      <c r="B58" s="70"/>
      <c r="C58" s="95"/>
      <c r="D58" s="21"/>
      <c r="E58" s="9"/>
      <c r="F58" s="10"/>
      <c r="G58" s="11"/>
      <c r="H58" s="96" t="str">
        <f t="shared" si="0"/>
        <v/>
      </c>
      <c r="I58" s="12"/>
      <c r="J58" s="11"/>
      <c r="K58" s="7"/>
      <c r="L58" s="150" t="str">
        <f t="shared" si="1"/>
        <v/>
      </c>
      <c r="M58" s="97" t="str">
        <f t="shared" si="2"/>
        <v/>
      </c>
      <c r="N58" s="97" t="str">
        <f t="shared" si="3"/>
        <v/>
      </c>
      <c r="O58" s="97" t="str">
        <f t="shared" si="4"/>
        <v/>
      </c>
      <c r="P58" s="4"/>
      <c r="Q58" s="154"/>
    </row>
    <row r="59" spans="2:17" x14ac:dyDescent="0.35">
      <c r="B59" s="70"/>
      <c r="C59" s="95"/>
      <c r="D59" s="21"/>
      <c r="E59" s="9"/>
      <c r="F59" s="10"/>
      <c r="G59" s="11"/>
      <c r="H59" s="96" t="str">
        <f t="shared" si="0"/>
        <v/>
      </c>
      <c r="I59" s="12"/>
      <c r="J59" s="11"/>
      <c r="K59" s="7"/>
      <c r="L59" s="150" t="str">
        <f t="shared" si="1"/>
        <v/>
      </c>
      <c r="M59" s="97" t="str">
        <f t="shared" si="2"/>
        <v/>
      </c>
      <c r="N59" s="97" t="str">
        <f t="shared" si="3"/>
        <v/>
      </c>
      <c r="O59" s="97" t="str">
        <f t="shared" si="4"/>
        <v/>
      </c>
      <c r="P59" s="4"/>
      <c r="Q59" s="154"/>
    </row>
    <row r="60" spans="2:17" x14ac:dyDescent="0.35">
      <c r="B60" s="70"/>
      <c r="C60" s="95"/>
      <c r="D60" s="21"/>
      <c r="E60" s="9"/>
      <c r="F60" s="10"/>
      <c r="G60" s="11"/>
      <c r="H60" s="96" t="str">
        <f t="shared" si="0"/>
        <v/>
      </c>
      <c r="I60" s="12"/>
      <c r="J60" s="11"/>
      <c r="K60" s="7"/>
      <c r="L60" s="150" t="str">
        <f t="shared" si="1"/>
        <v/>
      </c>
      <c r="M60" s="97" t="str">
        <f t="shared" si="2"/>
        <v/>
      </c>
      <c r="N60" s="97" t="str">
        <f t="shared" si="3"/>
        <v/>
      </c>
      <c r="O60" s="97" t="str">
        <f t="shared" si="4"/>
        <v/>
      </c>
      <c r="P60" s="4"/>
      <c r="Q60" s="154"/>
    </row>
    <row r="61" spans="2:17" x14ac:dyDescent="0.35">
      <c r="B61" s="70"/>
      <c r="C61" s="95"/>
      <c r="D61" s="21"/>
      <c r="E61" s="9"/>
      <c r="F61" s="10"/>
      <c r="G61" s="11"/>
      <c r="H61" s="96" t="str">
        <f t="shared" si="0"/>
        <v/>
      </c>
      <c r="I61" s="12"/>
      <c r="J61" s="11"/>
      <c r="K61" s="7"/>
      <c r="L61" s="150" t="str">
        <f t="shared" si="1"/>
        <v/>
      </c>
      <c r="M61" s="97" t="str">
        <f t="shared" si="2"/>
        <v/>
      </c>
      <c r="N61" s="97" t="str">
        <f t="shared" si="3"/>
        <v/>
      </c>
      <c r="O61" s="97" t="str">
        <f t="shared" si="4"/>
        <v/>
      </c>
      <c r="P61" s="4"/>
      <c r="Q61" s="154"/>
    </row>
    <row r="62" spans="2:17" x14ac:dyDescent="0.35">
      <c r="B62" s="70"/>
      <c r="C62" s="98"/>
      <c r="D62" s="21"/>
      <c r="E62" s="13"/>
      <c r="F62" s="10"/>
      <c r="G62" s="11"/>
      <c r="H62" s="96" t="str">
        <f t="shared" si="0"/>
        <v/>
      </c>
      <c r="I62" s="12"/>
      <c r="J62" s="11"/>
      <c r="K62" s="7"/>
      <c r="L62" s="150" t="str">
        <f t="shared" si="1"/>
        <v/>
      </c>
      <c r="M62" s="97" t="str">
        <f t="shared" si="2"/>
        <v/>
      </c>
      <c r="N62" s="97" t="str">
        <f t="shared" si="3"/>
        <v/>
      </c>
      <c r="O62" s="97" t="str">
        <f t="shared" si="4"/>
        <v/>
      </c>
      <c r="P62" s="4"/>
      <c r="Q62" s="154"/>
    </row>
    <row r="63" spans="2:17" ht="15" thickBot="1" x14ac:dyDescent="0.4">
      <c r="B63" s="70"/>
      <c r="C63" s="98"/>
      <c r="D63" s="21"/>
      <c r="E63" s="14"/>
      <c r="F63" s="15"/>
      <c r="G63" s="16"/>
      <c r="H63" s="99" t="str">
        <f t="shared" si="0"/>
        <v/>
      </c>
      <c r="I63" s="12"/>
      <c r="J63" s="11"/>
      <c r="K63" s="7"/>
      <c r="L63" s="150" t="str">
        <f t="shared" si="1"/>
        <v/>
      </c>
      <c r="M63" s="97" t="str">
        <f t="shared" si="2"/>
        <v/>
      </c>
      <c r="N63" s="97" t="str">
        <f t="shared" si="3"/>
        <v/>
      </c>
      <c r="O63" s="97" t="str">
        <f t="shared" si="4"/>
        <v/>
      </c>
      <c r="P63" s="4"/>
      <c r="Q63" s="154"/>
    </row>
    <row r="64" spans="2:17" ht="15" thickBot="1" x14ac:dyDescent="0.4">
      <c r="B64" s="70"/>
      <c r="C64" s="70"/>
      <c r="D64" s="70"/>
      <c r="E64" s="70"/>
      <c r="F64" s="70"/>
      <c r="G64" s="70"/>
      <c r="H64" s="70"/>
      <c r="I64" s="70"/>
      <c r="J64" s="70"/>
      <c r="K64" s="70"/>
      <c r="L64" s="70"/>
      <c r="M64" s="70"/>
      <c r="N64" s="70"/>
      <c r="O64" s="62"/>
      <c r="P64" s="4"/>
      <c r="Q64" s="154"/>
    </row>
    <row r="65" spans="2:17" ht="15" thickBot="1" x14ac:dyDescent="0.4">
      <c r="B65" s="70"/>
      <c r="C65" s="62"/>
      <c r="D65" s="26"/>
      <c r="E65" s="165" t="str">
        <f>E51</f>
        <v>Määrä vuositasolla</v>
      </c>
      <c r="F65" s="70"/>
      <c r="G65" s="70"/>
      <c r="H65" s="167" t="str">
        <f>G52</f>
        <v>Tehollinen lämpöarvo</v>
      </c>
      <c r="I65" s="167" t="str">
        <f t="shared" ref="I65:O65" si="5">I51</f>
        <v>Päästö-kerroin</v>
      </c>
      <c r="J65" s="167" t="str">
        <f t="shared" si="5"/>
        <v>Kestävä bio-osuus</v>
      </c>
      <c r="K65" s="169" t="str">
        <f t="shared" si="5"/>
        <v>Ei-kestävä bio-osuus</v>
      </c>
      <c r="L65" s="167" t="str">
        <f t="shared" si="5"/>
        <v>Energia-sisältö</v>
      </c>
      <c r="M65" s="167" t="str">
        <f t="shared" si="5"/>
        <v>Fossiiliset päästöt</v>
      </c>
      <c r="N65" s="167" t="str">
        <f t="shared" si="5"/>
        <v>Kestävät biog. päästöt</v>
      </c>
      <c r="O65" s="171" t="str">
        <f t="shared" si="5"/>
        <v>Ei-kestävät biog. päästöt</v>
      </c>
      <c r="P65" s="4"/>
      <c r="Q65" s="154"/>
    </row>
    <row r="66" spans="2:17" ht="14.5" customHeight="1" thickBot="1" x14ac:dyDescent="0.4">
      <c r="B66" s="70"/>
      <c r="C66" s="30"/>
      <c r="D66" s="159" t="s">
        <v>61</v>
      </c>
      <c r="E66" s="166"/>
      <c r="F66" s="70"/>
      <c r="G66" s="70"/>
      <c r="H66" s="168"/>
      <c r="I66" s="168"/>
      <c r="J66" s="168"/>
      <c r="K66" s="170"/>
      <c r="L66" s="168"/>
      <c r="M66" s="168"/>
      <c r="N66" s="168"/>
      <c r="O66" s="172"/>
      <c r="P66" s="4"/>
      <c r="Q66" s="154"/>
    </row>
    <row r="67" spans="2:17" ht="15" thickBot="1" x14ac:dyDescent="0.4">
      <c r="B67" s="70"/>
      <c r="C67" s="70"/>
      <c r="D67" s="160"/>
      <c r="E67" s="100" t="str">
        <f>IF(ISBLANK(E53),"",E53)</f>
        <v/>
      </c>
      <c r="F67" s="70"/>
      <c r="G67" s="70"/>
      <c r="H67" s="101" t="str">
        <f>IF(E53=Vakiolistat!$A$3,G53,H53)</f>
        <v/>
      </c>
      <c r="I67" s="101" t="str">
        <f>I53</f>
        <v>t CO2/TJ</v>
      </c>
      <c r="J67" s="101" t="s">
        <v>57</v>
      </c>
      <c r="K67" s="93" t="s">
        <v>57</v>
      </c>
      <c r="L67" s="101" t="s">
        <v>62</v>
      </c>
      <c r="M67" s="101" t="s">
        <v>59</v>
      </c>
      <c r="N67" s="101" t="s">
        <v>59</v>
      </c>
      <c r="O67" s="94" t="s">
        <v>70</v>
      </c>
      <c r="P67" s="4"/>
      <c r="Q67" s="154"/>
    </row>
    <row r="68" spans="2:17" ht="15" thickBot="1" x14ac:dyDescent="0.4">
      <c r="B68" s="70"/>
      <c r="C68" s="102"/>
      <c r="D68" s="26"/>
      <c r="E68" s="103" t="str">
        <f>IF(ISBLANK(E54),"",SUM(E54:E63))</f>
        <v/>
      </c>
      <c r="F68" s="70"/>
      <c r="G68" s="104"/>
      <c r="H68" s="105" t="str">
        <f>IF(OR(E53=Vakiolistat!$A$5,E53=Vakiolistat!$A$7, L68=""),"",IF(E53=Vakiolistat!$A$4,L68*10^6/E68,L68*1000/E68))</f>
        <v/>
      </c>
      <c r="I68" s="158" t="str">
        <f>IF(OR(M68="",N68="",L68=""),"",(M68+N68+O68)/L68)</f>
        <v/>
      </c>
      <c r="J68" s="158" t="str">
        <f>IF(OR(M68="",N68=""),"",N68/(M68+N68+O68)*100)</f>
        <v/>
      </c>
      <c r="K68" s="158" t="str">
        <f>IF(OR(M68="",N68="",O68=""),"",O68/(N68+O68+M68)*100)</f>
        <v/>
      </c>
      <c r="L68" s="151" t="str">
        <f>IF(L54="","",SUM(L54:L63))</f>
        <v/>
      </c>
      <c r="M68" s="106" t="str">
        <f>IF(M54="","",SUM(M54:M63))</f>
        <v/>
      </c>
      <c r="N68" s="106" t="str">
        <f>IF(N54="","",SUM(N54:N63))</f>
        <v/>
      </c>
      <c r="O68" s="106" t="str">
        <f>IF(O54="","",SUM(O54:O63))</f>
        <v/>
      </c>
      <c r="P68" s="4"/>
      <c r="Q68" s="154"/>
    </row>
    <row r="69" spans="2:17" x14ac:dyDescent="0.35">
      <c r="B69" s="70"/>
      <c r="C69" s="70"/>
      <c r="D69" s="102"/>
      <c r="E69" s="26"/>
      <c r="F69" s="107"/>
      <c r="G69" s="108"/>
      <c r="H69" s="108"/>
      <c r="I69" s="109"/>
      <c r="J69" s="109"/>
      <c r="K69" s="109"/>
      <c r="L69" s="109"/>
      <c r="M69" s="110"/>
      <c r="N69" s="110"/>
      <c r="O69" s="62"/>
      <c r="P69" s="4"/>
      <c r="Q69" s="154"/>
    </row>
    <row r="70" spans="2:17" x14ac:dyDescent="0.35">
      <c r="B70" s="26"/>
      <c r="C70" s="26"/>
      <c r="D70" s="26"/>
      <c r="E70" s="26"/>
      <c r="F70" s="26"/>
      <c r="G70" s="26"/>
      <c r="H70" s="26"/>
      <c r="I70" s="26"/>
      <c r="J70" s="26"/>
      <c r="K70" s="26"/>
      <c r="L70" s="26"/>
      <c r="M70" s="26"/>
      <c r="N70" s="26"/>
      <c r="O70" s="26"/>
      <c r="P70" s="4"/>
      <c r="Q70" s="154"/>
    </row>
    <row r="71" spans="2:17" ht="15" thickBot="1" x14ac:dyDescent="0.4">
      <c r="B71" s="26"/>
      <c r="C71" s="111"/>
      <c r="D71" s="210" t="s">
        <v>76</v>
      </c>
      <c r="E71" s="211"/>
      <c r="F71" s="211"/>
      <c r="G71" s="211"/>
      <c r="H71" s="211"/>
      <c r="I71" s="211"/>
      <c r="J71" s="211"/>
      <c r="K71" s="211"/>
      <c r="L71" s="211"/>
      <c r="M71" s="211"/>
      <c r="N71" s="211"/>
      <c r="O71" s="78"/>
      <c r="P71" s="4"/>
      <c r="Q71" s="154"/>
    </row>
    <row r="72" spans="2:17" x14ac:dyDescent="0.35">
      <c r="B72" s="26"/>
      <c r="C72" s="26"/>
      <c r="D72" s="190" t="s">
        <v>47</v>
      </c>
      <c r="E72" s="193" t="s">
        <v>48</v>
      </c>
      <c r="F72" s="190" t="s">
        <v>49</v>
      </c>
      <c r="G72" s="239"/>
      <c r="H72" s="240"/>
      <c r="I72" s="234" t="s">
        <v>50</v>
      </c>
      <c r="J72" s="195" t="s">
        <v>51</v>
      </c>
      <c r="K72" s="195" t="s">
        <v>72</v>
      </c>
      <c r="L72" s="195" t="s">
        <v>77</v>
      </c>
      <c r="M72" s="195" t="s">
        <v>52</v>
      </c>
      <c r="N72" s="195" t="s">
        <v>79</v>
      </c>
      <c r="O72" s="232" t="s">
        <v>69</v>
      </c>
      <c r="P72" s="4"/>
      <c r="Q72" s="154"/>
    </row>
    <row r="73" spans="2:17" x14ac:dyDescent="0.35">
      <c r="B73" s="26"/>
      <c r="C73" s="26"/>
      <c r="D73" s="191"/>
      <c r="E73" s="194"/>
      <c r="F73" s="112" t="s">
        <v>53</v>
      </c>
      <c r="G73" s="241" t="s">
        <v>54</v>
      </c>
      <c r="H73" s="242"/>
      <c r="I73" s="235"/>
      <c r="J73" s="196"/>
      <c r="K73" s="209"/>
      <c r="L73" s="196"/>
      <c r="M73" s="196"/>
      <c r="N73" s="197"/>
      <c r="O73" s="233"/>
      <c r="P73" s="4"/>
      <c r="Q73" s="154"/>
    </row>
    <row r="74" spans="2:17" ht="15" thickBot="1" x14ac:dyDescent="0.4">
      <c r="B74" s="26"/>
      <c r="C74" s="26"/>
      <c r="D74" s="192"/>
      <c r="E74" s="113" t="s">
        <v>55</v>
      </c>
      <c r="F74" s="114" t="str">
        <f>IF(E74=Vakiolistat!$A$6,"t/m3",IF(E74=Vakiolistat!$A$4,"t/1000Nm³",""))</f>
        <v>t/m3</v>
      </c>
      <c r="G74" s="115" t="str">
        <f>IF(OR($E74="TJ",$E74="GWh"),"","GJ/t")</f>
        <v>GJ/t</v>
      </c>
      <c r="H74" s="116" t="str">
        <f>IF($E74=Vakiolistat!$A$6,Vakiolistat!$A$14,IF($E74=Vakiolistat!$A$4,Vakiolistat!$A$12,""))</f>
        <v>GJ/l</v>
      </c>
      <c r="I74" s="117" t="s">
        <v>56</v>
      </c>
      <c r="J74" s="118" t="s">
        <v>57</v>
      </c>
      <c r="K74" s="118" t="s">
        <v>57</v>
      </c>
      <c r="L74" s="118" t="s">
        <v>58</v>
      </c>
      <c r="M74" s="118" t="s">
        <v>59</v>
      </c>
      <c r="N74" s="118" t="s">
        <v>60</v>
      </c>
      <c r="O74" s="119" t="s">
        <v>70</v>
      </c>
      <c r="P74" s="4"/>
      <c r="Q74" s="154"/>
    </row>
    <row r="75" spans="2:17" x14ac:dyDescent="0.35">
      <c r="B75" s="26"/>
      <c r="C75" s="26"/>
      <c r="D75" s="120" t="s">
        <v>6</v>
      </c>
      <c r="E75" s="121">
        <v>9000000</v>
      </c>
      <c r="F75" s="122">
        <v>0.74</v>
      </c>
      <c r="G75" s="123">
        <v>43.4</v>
      </c>
      <c r="H75" s="124">
        <f t="shared" ref="H75:H78" si="6">IF(OR(ISBLANK(F75),ISBLANK(G75)),"",IF($E$58="Nm³",F75*G75,G75*F75/1000))</f>
        <v>3.2115999999999999E-2</v>
      </c>
      <c r="I75" s="125">
        <v>71.599999999999994</v>
      </c>
      <c r="J75" s="126">
        <v>0</v>
      </c>
      <c r="K75" s="126">
        <v>0</v>
      </c>
      <c r="L75" s="127">
        <f>IF(ISBLANK(E74),"",IF($E$74="TJ",E75,IF($E$74="t",E75*G75/1000,IF($E$74="Nm³",E75/1000*H75/1000,IF($E$74="GWh",E75*3.6,E75*H75/1000)))))</f>
        <v>289.04399999999998</v>
      </c>
      <c r="M75" s="128">
        <f>IF(OR(L75="",ISBLANK(I75)),"",L75*I75*(1-((J75+K75)/100)))</f>
        <v>20695.550399999996</v>
      </c>
      <c r="N75" s="129">
        <f t="shared" ref="N75:N78" si="7">IF(OR(ISBLANK(L75),ISBLANK(I75)),"",L75*I75*(J75/100))</f>
        <v>0</v>
      </c>
      <c r="O75" s="130">
        <f>IF(OR(K75="",ISBLANK(L75)),"",L75*I75*(K75/100))</f>
        <v>0</v>
      </c>
      <c r="P75" s="4"/>
      <c r="Q75" s="154"/>
    </row>
    <row r="76" spans="2:17" x14ac:dyDescent="0.35">
      <c r="B76" s="26"/>
      <c r="C76" s="26"/>
      <c r="D76" s="131" t="s">
        <v>24</v>
      </c>
      <c r="E76" s="132">
        <v>900000</v>
      </c>
      <c r="F76" s="133">
        <v>0.79</v>
      </c>
      <c r="G76" s="134">
        <v>26.6</v>
      </c>
      <c r="H76" s="135">
        <f t="shared" si="6"/>
        <v>2.1014000000000001E-2</v>
      </c>
      <c r="I76" s="136">
        <v>72</v>
      </c>
      <c r="J76" s="134">
        <v>100</v>
      </c>
      <c r="K76" s="134">
        <v>0</v>
      </c>
      <c r="L76" s="137">
        <f>IF(ISBLANK(E76),"",IF($E$58="TJ",E76,IF($E$58="t",E76*G76/1000,IF($E$58="Nm³",E76/1000*H76/1000,IF($E$58="GWh",E76*3.6,E76*H76/1000)))))</f>
        <v>18.912600000000001</v>
      </c>
      <c r="M76" s="138">
        <f t="shared" ref="M76:M78" si="8">IF(OR(L76="",ISBLANK(I76)),"",L76*I76*(1-((J76+K76)/100)))</f>
        <v>0</v>
      </c>
      <c r="N76" s="139">
        <f t="shared" si="7"/>
        <v>1361.7072000000001</v>
      </c>
      <c r="O76" s="138">
        <f t="shared" ref="O76:O78" si="9">IF(OR(K76="",ISBLANK(L76)),"",L76*I76*(K76/100))</f>
        <v>0</v>
      </c>
      <c r="P76" s="4"/>
      <c r="Q76" s="154"/>
    </row>
    <row r="77" spans="2:17" x14ac:dyDescent="0.35">
      <c r="B77" s="26"/>
      <c r="C77" s="26"/>
      <c r="D77" s="131" t="s">
        <v>32</v>
      </c>
      <c r="E77" s="132">
        <v>100000</v>
      </c>
      <c r="F77" s="133">
        <v>0.746</v>
      </c>
      <c r="G77" s="134">
        <v>34.9</v>
      </c>
      <c r="H77" s="135">
        <f t="shared" si="6"/>
        <v>2.60354E-2</v>
      </c>
      <c r="I77" s="136">
        <v>71.5</v>
      </c>
      <c r="J77" s="134">
        <v>20</v>
      </c>
      <c r="K77" s="134">
        <v>2</v>
      </c>
      <c r="L77" s="137">
        <f>IF(ISBLANK(E77),"",IF($E$58="TJ",E77,IF($E$58="t",E77*G77/1000,IF($E$58="Nm³",E77/1000*H77/1000,IF($E$58="GWh",E77*3.6,E77*H77/1000)))))</f>
        <v>2.6035399999999997</v>
      </c>
      <c r="M77" s="138">
        <f t="shared" si="8"/>
        <v>145.19942579999997</v>
      </c>
      <c r="N77" s="139">
        <f t="shared" si="7"/>
        <v>37.230621999999997</v>
      </c>
      <c r="O77" s="138">
        <f t="shared" si="9"/>
        <v>3.7230621999999993</v>
      </c>
      <c r="P77" s="4"/>
      <c r="Q77" s="154"/>
    </row>
    <row r="78" spans="2:17" x14ac:dyDescent="0.35">
      <c r="B78" s="26"/>
      <c r="C78" s="26"/>
      <c r="D78" s="131"/>
      <c r="E78" s="132"/>
      <c r="F78" s="133"/>
      <c r="G78" s="134"/>
      <c r="H78" s="135" t="str">
        <f t="shared" si="6"/>
        <v/>
      </c>
      <c r="I78" s="136"/>
      <c r="J78" s="134"/>
      <c r="K78" s="134"/>
      <c r="L78" s="137" t="str">
        <f>IF(ISBLANK(E78),"",IF($E$58="TJ",E78,IF($E$58="t",E78*G78/1000,IF($E$58="Nm³",E78/1000*H78/1000,IF($E$58="GWh",E78*3.6,E78*H78/1000)))))</f>
        <v/>
      </c>
      <c r="M78" s="138" t="str">
        <f t="shared" si="8"/>
        <v/>
      </c>
      <c r="N78" s="139" t="str">
        <f t="shared" si="7"/>
        <v/>
      </c>
      <c r="O78" s="138" t="str">
        <f t="shared" si="9"/>
        <v/>
      </c>
      <c r="P78" s="4"/>
      <c r="Q78" s="154"/>
    </row>
    <row r="79" spans="2:17" ht="15" thickBot="1" x14ac:dyDescent="0.4">
      <c r="B79" s="26"/>
      <c r="C79" s="26"/>
      <c r="D79" s="140"/>
      <c r="E79" s="140"/>
      <c r="F79" s="140"/>
      <c r="G79" s="140"/>
      <c r="H79" s="140"/>
      <c r="I79" s="140"/>
      <c r="J79" s="140"/>
      <c r="K79" s="140"/>
      <c r="L79" s="140"/>
      <c r="M79" s="140"/>
      <c r="N79" s="140"/>
      <c r="O79" s="62"/>
      <c r="P79" s="4"/>
      <c r="Q79" s="154"/>
    </row>
    <row r="80" spans="2:17" ht="15" thickBot="1" x14ac:dyDescent="0.4">
      <c r="B80" s="26"/>
      <c r="C80" s="26"/>
      <c r="D80" s="140"/>
      <c r="E80" s="206" t="str">
        <f>E72</f>
        <v>Määrä vuositasolla</v>
      </c>
      <c r="F80" s="140"/>
      <c r="G80" s="140"/>
      <c r="H80" s="204" t="str">
        <f>G73</f>
        <v>Tehollinen lämpöarvo</v>
      </c>
      <c r="I80" s="204" t="str">
        <f t="shared" ref="I80:O80" si="10">I72</f>
        <v>Päästö-kerroin</v>
      </c>
      <c r="J80" s="204" t="str">
        <f t="shared" si="10"/>
        <v>Bio-osuus</v>
      </c>
      <c r="K80" s="216" t="str">
        <f t="shared" si="10"/>
        <v>Ei-kestävä bio-osuus</v>
      </c>
      <c r="L80" s="204" t="str">
        <f t="shared" si="10"/>
        <v>Energia-sisältö</v>
      </c>
      <c r="M80" s="204" t="str">
        <f t="shared" si="10"/>
        <v>Fossiiliset päästöt</v>
      </c>
      <c r="N80" s="204" t="str">
        <f t="shared" si="10"/>
        <v>Kestävät biog.päästöt</v>
      </c>
      <c r="O80" s="214" t="str">
        <f t="shared" si="10"/>
        <v>Ei-kestävät biog. päästöt</v>
      </c>
      <c r="P80" s="4"/>
      <c r="Q80" s="154"/>
    </row>
    <row r="81" spans="2:17" ht="14.15" customHeight="1" thickBot="1" x14ac:dyDescent="0.4">
      <c r="B81" s="26"/>
      <c r="C81" s="26"/>
      <c r="D81" s="230" t="s">
        <v>61</v>
      </c>
      <c r="E81" s="207"/>
      <c r="F81" s="140"/>
      <c r="G81" s="140"/>
      <c r="H81" s="205"/>
      <c r="I81" s="205"/>
      <c r="J81" s="205"/>
      <c r="K81" s="217"/>
      <c r="L81" s="205"/>
      <c r="M81" s="205"/>
      <c r="N81" s="205"/>
      <c r="O81" s="215"/>
      <c r="P81" s="4"/>
      <c r="Q81" s="154"/>
    </row>
    <row r="82" spans="2:17" ht="15" thickBot="1" x14ac:dyDescent="0.4">
      <c r="B82" s="26"/>
      <c r="C82" s="26"/>
      <c r="D82" s="231"/>
      <c r="E82" s="141" t="str">
        <f>IF(ISBLANK(E74),"",E74)</f>
        <v>litraa</v>
      </c>
      <c r="F82" s="140"/>
      <c r="G82" s="140"/>
      <c r="H82" s="142" t="str">
        <f>IF(E74=Vakiolistat!A3,G74,H74)</f>
        <v>GJ/l</v>
      </c>
      <c r="I82" s="142" t="str">
        <f>I74</f>
        <v>t CO2/TJ</v>
      </c>
      <c r="J82" s="142" t="s">
        <v>57</v>
      </c>
      <c r="K82" s="143" t="s">
        <v>57</v>
      </c>
      <c r="L82" s="142" t="s">
        <v>62</v>
      </c>
      <c r="M82" s="142" t="s">
        <v>59</v>
      </c>
      <c r="N82" s="142" t="s">
        <v>59</v>
      </c>
      <c r="O82" s="144" t="s">
        <v>70</v>
      </c>
      <c r="P82" s="4"/>
      <c r="Q82" s="154"/>
    </row>
    <row r="83" spans="2:17" ht="15" thickBot="1" x14ac:dyDescent="0.4">
      <c r="B83" s="26"/>
      <c r="C83" s="26"/>
      <c r="D83" s="140"/>
      <c r="E83" s="145">
        <f>IF(ISBLANK(E75),"",SUM(E75:E78))</f>
        <v>10000000</v>
      </c>
      <c r="F83" s="140"/>
      <c r="G83" s="146"/>
      <c r="H83" s="157">
        <f>IF(OR(E74=Vakiolistat!$A$5,E74=Vakiolistat!$A$7, L83=""),"",IF(E74=Vakiolistat!$A$4,L83*10^6/E83,L83*1000/E83))</f>
        <v>3.1056014E-2</v>
      </c>
      <c r="I83" s="155">
        <f>IF(OR(M83="",N83="",L83=""),"",(M83+N83+O83)/L83)</f>
        <v>71.623521003049518</v>
      </c>
      <c r="J83" s="156">
        <f>IF(OR(M83="",N83=""),"",N83/(M83+N83+O83)*100)</f>
        <v>6.2892235378771204</v>
      </c>
      <c r="K83" s="155">
        <f>IF(OR(M83="",N83="",O83=""),"",O83/(N83+O83+M83)*100)</f>
        <v>1.6737820690089663E-2</v>
      </c>
      <c r="L83" s="147">
        <f>IF(L75="","",SUM(L75:L78))</f>
        <v>310.56013999999999</v>
      </c>
      <c r="M83" s="148">
        <f>IF(M75="","",SUM(M75:M78))</f>
        <v>20840.749825799998</v>
      </c>
      <c r="N83" s="148">
        <f>IF(N75="","",SUM(N75:N78))</f>
        <v>1398.9378220000001</v>
      </c>
      <c r="O83" s="148">
        <f>IF(O75="","",SUM(O75:O78))</f>
        <v>3.7230621999999993</v>
      </c>
      <c r="P83" s="4"/>
      <c r="Q83" s="154"/>
    </row>
    <row r="84" spans="2:17" x14ac:dyDescent="0.35">
      <c r="B84" s="26"/>
      <c r="C84" s="26"/>
      <c r="D84" s="62"/>
      <c r="E84" s="26"/>
      <c r="F84" s="26"/>
      <c r="G84" s="26"/>
      <c r="H84" s="26"/>
      <c r="I84" s="26"/>
      <c r="J84" s="26"/>
      <c r="K84" s="26"/>
      <c r="L84" s="26"/>
      <c r="M84" s="26"/>
      <c r="N84" s="26"/>
      <c r="O84" s="26"/>
      <c r="P84" s="4"/>
      <c r="Q84" s="154"/>
    </row>
    <row r="85" spans="2:17" x14ac:dyDescent="0.35">
      <c r="B85" s="26"/>
      <c r="C85" s="26"/>
      <c r="D85" s="26"/>
      <c r="E85" s="26"/>
      <c r="F85" s="26"/>
      <c r="G85" s="26"/>
      <c r="H85" s="26"/>
      <c r="I85" s="26"/>
      <c r="J85" s="26"/>
      <c r="K85" s="26"/>
      <c r="L85" s="26"/>
      <c r="M85" s="26"/>
      <c r="N85" s="26"/>
      <c r="O85" s="26"/>
      <c r="P85" s="4"/>
      <c r="Q85" s="154"/>
    </row>
    <row r="86" spans="2:17" x14ac:dyDescent="0.35">
      <c r="B86" s="26"/>
      <c r="C86" s="72" t="s">
        <v>38</v>
      </c>
      <c r="D86" s="73" t="s">
        <v>39</v>
      </c>
      <c r="E86" s="70"/>
      <c r="F86" s="70"/>
      <c r="G86" s="70"/>
      <c r="H86" s="70"/>
      <c r="I86" s="70"/>
      <c r="J86" s="70"/>
      <c r="K86" s="70"/>
      <c r="L86" s="70"/>
      <c r="M86" s="70"/>
      <c r="N86" s="67"/>
      <c r="O86" s="26"/>
      <c r="P86" s="4"/>
      <c r="Q86" s="154"/>
    </row>
    <row r="87" spans="2:17" x14ac:dyDescent="0.35">
      <c r="B87" s="26"/>
      <c r="C87" s="72"/>
      <c r="D87" s="74" t="s">
        <v>41</v>
      </c>
      <c r="E87" s="25"/>
      <c r="F87" s="70"/>
      <c r="G87" s="74" t="s">
        <v>42</v>
      </c>
      <c r="H87" s="70"/>
      <c r="I87" s="173"/>
      <c r="J87" s="174"/>
      <c r="K87" s="174"/>
      <c r="L87" s="175"/>
      <c r="M87" s="67"/>
      <c r="N87" s="67"/>
      <c r="O87" s="26"/>
      <c r="P87" s="4"/>
      <c r="Q87" s="154"/>
    </row>
    <row r="88" spans="2:17" x14ac:dyDescent="0.35">
      <c r="B88" s="26"/>
      <c r="C88" s="70"/>
      <c r="D88" s="70"/>
      <c r="E88" s="26"/>
      <c r="F88" s="26"/>
      <c r="G88" s="26"/>
      <c r="H88" s="26"/>
      <c r="I88" s="26"/>
      <c r="J88" s="70"/>
      <c r="K88" s="70"/>
      <c r="L88" s="70"/>
      <c r="M88" s="70"/>
      <c r="N88" s="70"/>
      <c r="O88" s="26"/>
      <c r="P88" s="4"/>
      <c r="Q88" s="154"/>
    </row>
    <row r="89" spans="2:17" ht="15" thickBot="1" x14ac:dyDescent="0.4">
      <c r="B89" s="26"/>
      <c r="C89" s="72" t="s">
        <v>45</v>
      </c>
      <c r="D89" s="176" t="s">
        <v>46</v>
      </c>
      <c r="E89" s="177"/>
      <c r="F89" s="177"/>
      <c r="G89" s="177"/>
      <c r="H89" s="177"/>
      <c r="I89" s="177"/>
      <c r="J89" s="177"/>
      <c r="K89" s="177"/>
      <c r="L89" s="177"/>
      <c r="M89" s="177"/>
      <c r="N89" s="177"/>
      <c r="O89" s="26"/>
      <c r="P89" s="4"/>
      <c r="Q89" s="154"/>
    </row>
    <row r="90" spans="2:17" ht="14.5" customHeight="1" x14ac:dyDescent="0.35">
      <c r="B90" s="70"/>
      <c r="C90" s="86"/>
      <c r="D90" s="178" t="s">
        <v>47</v>
      </c>
      <c r="E90" s="181" t="s">
        <v>48</v>
      </c>
      <c r="F90" s="183" t="s">
        <v>49</v>
      </c>
      <c r="G90" s="184"/>
      <c r="H90" s="185"/>
      <c r="I90" s="186" t="s">
        <v>50</v>
      </c>
      <c r="J90" s="169" t="s">
        <v>68</v>
      </c>
      <c r="K90" s="169" t="s">
        <v>72</v>
      </c>
      <c r="L90" s="169" t="s">
        <v>77</v>
      </c>
      <c r="M90" s="169" t="s">
        <v>52</v>
      </c>
      <c r="N90" s="188" t="s">
        <v>78</v>
      </c>
      <c r="O90" s="161" t="s">
        <v>69</v>
      </c>
      <c r="P90" s="4"/>
      <c r="Q90" s="154"/>
    </row>
    <row r="91" spans="2:17" ht="14.5" customHeight="1" x14ac:dyDescent="0.35">
      <c r="B91" s="70"/>
      <c r="C91" s="87"/>
      <c r="D91" s="179"/>
      <c r="E91" s="182"/>
      <c r="F91" s="88" t="s">
        <v>53</v>
      </c>
      <c r="G91" s="163" t="s">
        <v>54</v>
      </c>
      <c r="H91" s="164"/>
      <c r="I91" s="187"/>
      <c r="J91" s="170"/>
      <c r="K91" s="170"/>
      <c r="L91" s="170"/>
      <c r="M91" s="170"/>
      <c r="N91" s="189"/>
      <c r="O91" s="162"/>
      <c r="P91" s="4"/>
      <c r="Q91" s="154"/>
    </row>
    <row r="92" spans="2:17" ht="15" thickBot="1" x14ac:dyDescent="0.4">
      <c r="B92" s="70"/>
      <c r="C92" s="87"/>
      <c r="D92" s="180"/>
      <c r="E92" s="152"/>
      <c r="F92" s="89" t="str">
        <f>IF(E92=Vakiolistat!$A$6,"t/m3",IF(E92=Vakiolistat!$A$4,"t/1000Nm³",""))</f>
        <v/>
      </c>
      <c r="G92" s="90" t="str">
        <f>IF(OR($E92="TJ",$E92="GWh"),"","GJ/t")</f>
        <v>GJ/t</v>
      </c>
      <c r="H92" s="91" t="str">
        <f>IF($E92=Vakiolistat!$A$6,Vakiolistat!$A$14,IF($E92=Vakiolistat!$A$4,Vakiolistat!$A$12,""))</f>
        <v/>
      </c>
      <c r="I92" s="92" t="s">
        <v>56</v>
      </c>
      <c r="J92" s="93" t="s">
        <v>57</v>
      </c>
      <c r="K92" s="93" t="s">
        <v>57</v>
      </c>
      <c r="L92" s="93" t="s">
        <v>58</v>
      </c>
      <c r="M92" s="93" t="s">
        <v>59</v>
      </c>
      <c r="N92" s="93" t="s">
        <v>60</v>
      </c>
      <c r="O92" s="94" t="s">
        <v>70</v>
      </c>
      <c r="P92" s="4"/>
      <c r="Q92" s="154"/>
    </row>
    <row r="93" spans="2:17" x14ac:dyDescent="0.35">
      <c r="B93" s="70"/>
      <c r="C93" s="95"/>
      <c r="D93" s="22"/>
      <c r="E93" s="5"/>
      <c r="F93" s="6"/>
      <c r="G93" s="7"/>
      <c r="H93" s="96" t="str">
        <f t="shared" ref="H93:H102" si="11">IF(OR(ISBLANK(F93),ISBLANK(G93)),"",IF($E$92="Nm³",F93*G93,G93*F93/1000))</f>
        <v/>
      </c>
      <c r="I93" s="8"/>
      <c r="J93" s="7"/>
      <c r="K93" s="7"/>
      <c r="L93" s="150" t="str">
        <f>IF(ISBLANK(E93),"",IF($E$92="TJ",E93,IF($E$92="t",E93*G93/1000,IF($E$92="Nm³",E93/1000*H93/1000,IF($E$92="GWh",E93*3.6,E93*H93/1000)))))</f>
        <v/>
      </c>
      <c r="M93" s="97" t="str">
        <f>IF(OR(L93="",ISBLANK(I93)),"",L93*I93*(1-((J93+K93)/100)))</f>
        <v/>
      </c>
      <c r="N93" s="97" t="str">
        <f>IF(OR(ISBLANK(L93),ISBLANK(I93)),"",L93*I93*(J93/100))</f>
        <v/>
      </c>
      <c r="O93" s="97" t="str">
        <f>IF(OR(ISBLANK(I93),ISBLANK(L93)),"",L93*I93*(K93/100))</f>
        <v/>
      </c>
      <c r="P93" s="4"/>
      <c r="Q93" s="154"/>
    </row>
    <row r="94" spans="2:17" x14ac:dyDescent="0.35">
      <c r="B94" s="70"/>
      <c r="C94" s="95"/>
      <c r="D94" s="21"/>
      <c r="E94" s="9"/>
      <c r="F94" s="10"/>
      <c r="G94" s="11"/>
      <c r="H94" s="96" t="str">
        <f t="shared" si="11"/>
        <v/>
      </c>
      <c r="I94" s="12"/>
      <c r="J94" s="11"/>
      <c r="K94" s="7"/>
      <c r="L94" s="150" t="str">
        <f t="shared" ref="L94:L102" si="12">IF(ISBLANK(E94),"",IF($E$92="TJ",E94,IF($E$92="t",E94*G94/1000,IF($E$92="Nm³",E94/1000*H94/1000,IF($E$92="GWh",E94*3.6,E94*H94/1000)))))</f>
        <v/>
      </c>
      <c r="M94" s="97" t="str">
        <f t="shared" ref="M94" si="13">IF(OR(L94="",ISBLANK(I94)),"",L94*I94*(1-((J94+K94)/100)))</f>
        <v/>
      </c>
      <c r="N94" s="97" t="str">
        <f t="shared" ref="N94:N102" si="14">IF(OR(ISBLANK(L94),ISBLANK(I94)),"",L94*I94*(J94/100))</f>
        <v/>
      </c>
      <c r="O94" s="97" t="str">
        <f t="shared" ref="O94:O102" si="15">IF(OR(ISBLANK(I94),ISBLANK(L94)),"",L94*I94*(K94/100))</f>
        <v/>
      </c>
      <c r="P94" s="4"/>
      <c r="Q94" s="154"/>
    </row>
    <row r="95" spans="2:17" x14ac:dyDescent="0.35">
      <c r="B95" s="70"/>
      <c r="C95" s="95"/>
      <c r="D95" s="21"/>
      <c r="E95" s="9"/>
      <c r="F95" s="10"/>
      <c r="G95" s="11"/>
      <c r="H95" s="96" t="str">
        <f t="shared" si="11"/>
        <v/>
      </c>
      <c r="I95" s="12"/>
      <c r="J95" s="11"/>
      <c r="K95" s="7"/>
      <c r="L95" s="150" t="str">
        <f t="shared" si="12"/>
        <v/>
      </c>
      <c r="M95" s="97" t="str">
        <f>IF(OR(L95="",ISBLANK(I95)),"",L95*I95*(1-((J95+K95)/100)))</f>
        <v/>
      </c>
      <c r="N95" s="97" t="str">
        <f t="shared" si="14"/>
        <v/>
      </c>
      <c r="O95" s="97" t="str">
        <f t="shared" si="15"/>
        <v/>
      </c>
      <c r="P95" s="4"/>
      <c r="Q95" s="154"/>
    </row>
    <row r="96" spans="2:17" x14ac:dyDescent="0.35">
      <c r="B96" s="70"/>
      <c r="C96" s="95"/>
      <c r="D96" s="21"/>
      <c r="E96" s="9"/>
      <c r="F96" s="10"/>
      <c r="G96" s="11"/>
      <c r="H96" s="96" t="str">
        <f t="shared" si="11"/>
        <v/>
      </c>
      <c r="I96" s="12"/>
      <c r="J96" s="11"/>
      <c r="K96" s="7"/>
      <c r="L96" s="150" t="str">
        <f t="shared" si="12"/>
        <v/>
      </c>
      <c r="M96" s="97" t="str">
        <f t="shared" ref="M96:M102" si="16">IF(OR(L96="",ISBLANK(I96)),"",L96*I96*(1-((J96+K96)/100)))</f>
        <v/>
      </c>
      <c r="N96" s="97" t="str">
        <f t="shared" si="14"/>
        <v/>
      </c>
      <c r="O96" s="97" t="str">
        <f t="shared" si="15"/>
        <v/>
      </c>
      <c r="P96" s="4"/>
      <c r="Q96" s="154"/>
    </row>
    <row r="97" spans="2:17" x14ac:dyDescent="0.35">
      <c r="B97" s="70"/>
      <c r="C97" s="95"/>
      <c r="D97" s="21"/>
      <c r="E97" s="9"/>
      <c r="F97" s="10"/>
      <c r="G97" s="11"/>
      <c r="H97" s="96" t="str">
        <f t="shared" si="11"/>
        <v/>
      </c>
      <c r="I97" s="12"/>
      <c r="J97" s="11"/>
      <c r="K97" s="7"/>
      <c r="L97" s="150" t="str">
        <f t="shared" si="12"/>
        <v/>
      </c>
      <c r="M97" s="97" t="str">
        <f t="shared" si="16"/>
        <v/>
      </c>
      <c r="N97" s="97" t="str">
        <f t="shared" si="14"/>
        <v/>
      </c>
      <c r="O97" s="97" t="str">
        <f t="shared" si="15"/>
        <v/>
      </c>
      <c r="P97" s="4"/>
      <c r="Q97" s="154"/>
    </row>
    <row r="98" spans="2:17" x14ac:dyDescent="0.35">
      <c r="B98" s="70"/>
      <c r="C98" s="95"/>
      <c r="D98" s="21"/>
      <c r="E98" s="9"/>
      <c r="F98" s="10"/>
      <c r="G98" s="11"/>
      <c r="H98" s="96" t="str">
        <f t="shared" si="11"/>
        <v/>
      </c>
      <c r="I98" s="12"/>
      <c r="J98" s="11"/>
      <c r="K98" s="7"/>
      <c r="L98" s="150" t="str">
        <f t="shared" si="12"/>
        <v/>
      </c>
      <c r="M98" s="97" t="str">
        <f t="shared" si="16"/>
        <v/>
      </c>
      <c r="N98" s="97" t="str">
        <f t="shared" si="14"/>
        <v/>
      </c>
      <c r="O98" s="97" t="str">
        <f t="shared" si="15"/>
        <v/>
      </c>
      <c r="P98" s="4"/>
      <c r="Q98" s="154"/>
    </row>
    <row r="99" spans="2:17" x14ac:dyDescent="0.35">
      <c r="B99" s="70"/>
      <c r="C99" s="95"/>
      <c r="D99" s="21"/>
      <c r="E99" s="9"/>
      <c r="F99" s="10"/>
      <c r="G99" s="11"/>
      <c r="H99" s="96" t="str">
        <f t="shared" si="11"/>
        <v/>
      </c>
      <c r="I99" s="12"/>
      <c r="J99" s="11"/>
      <c r="K99" s="7"/>
      <c r="L99" s="150" t="str">
        <f t="shared" si="12"/>
        <v/>
      </c>
      <c r="M99" s="97" t="str">
        <f t="shared" si="16"/>
        <v/>
      </c>
      <c r="N99" s="97" t="str">
        <f t="shared" si="14"/>
        <v/>
      </c>
      <c r="O99" s="97" t="str">
        <f t="shared" si="15"/>
        <v/>
      </c>
      <c r="P99" s="4"/>
      <c r="Q99" s="154"/>
    </row>
    <row r="100" spans="2:17" x14ac:dyDescent="0.35">
      <c r="B100" s="70"/>
      <c r="C100" s="95"/>
      <c r="D100" s="21"/>
      <c r="E100" s="9"/>
      <c r="F100" s="10"/>
      <c r="G100" s="11"/>
      <c r="H100" s="96" t="str">
        <f t="shared" si="11"/>
        <v/>
      </c>
      <c r="I100" s="12"/>
      <c r="J100" s="11"/>
      <c r="K100" s="7"/>
      <c r="L100" s="150" t="str">
        <f t="shared" si="12"/>
        <v/>
      </c>
      <c r="M100" s="97" t="str">
        <f t="shared" si="16"/>
        <v/>
      </c>
      <c r="N100" s="97" t="str">
        <f t="shared" si="14"/>
        <v/>
      </c>
      <c r="O100" s="97" t="str">
        <f t="shared" si="15"/>
        <v/>
      </c>
      <c r="P100" s="4"/>
      <c r="Q100" s="154"/>
    </row>
    <row r="101" spans="2:17" x14ac:dyDescent="0.35">
      <c r="B101" s="70"/>
      <c r="C101" s="98"/>
      <c r="D101" s="21"/>
      <c r="E101" s="13"/>
      <c r="F101" s="10"/>
      <c r="G101" s="11"/>
      <c r="H101" s="96" t="str">
        <f t="shared" si="11"/>
        <v/>
      </c>
      <c r="I101" s="12"/>
      <c r="J101" s="11"/>
      <c r="K101" s="7"/>
      <c r="L101" s="150" t="str">
        <f t="shared" si="12"/>
        <v/>
      </c>
      <c r="M101" s="97" t="str">
        <f t="shared" si="16"/>
        <v/>
      </c>
      <c r="N101" s="97" t="str">
        <f t="shared" si="14"/>
        <v/>
      </c>
      <c r="O101" s="97" t="str">
        <f t="shared" si="15"/>
        <v/>
      </c>
      <c r="P101" s="4"/>
      <c r="Q101" s="154"/>
    </row>
    <row r="102" spans="2:17" ht="15" thickBot="1" x14ac:dyDescent="0.4">
      <c r="B102" s="70"/>
      <c r="C102" s="98"/>
      <c r="D102" s="21"/>
      <c r="E102" s="14"/>
      <c r="F102" s="15"/>
      <c r="G102" s="16"/>
      <c r="H102" s="99" t="str">
        <f t="shared" si="11"/>
        <v/>
      </c>
      <c r="I102" s="12"/>
      <c r="J102" s="11"/>
      <c r="K102" s="7"/>
      <c r="L102" s="150" t="str">
        <f t="shared" si="12"/>
        <v/>
      </c>
      <c r="M102" s="97" t="str">
        <f t="shared" si="16"/>
        <v/>
      </c>
      <c r="N102" s="97" t="str">
        <f t="shared" si="14"/>
        <v/>
      </c>
      <c r="O102" s="97" t="str">
        <f t="shared" si="15"/>
        <v/>
      </c>
      <c r="P102" s="4"/>
      <c r="Q102" s="154"/>
    </row>
    <row r="103" spans="2:17" ht="15" thickBot="1" x14ac:dyDescent="0.4">
      <c r="B103" s="70"/>
      <c r="C103" s="70"/>
      <c r="D103" s="70"/>
      <c r="E103" s="70"/>
      <c r="F103" s="70"/>
      <c r="G103" s="70"/>
      <c r="H103" s="70"/>
      <c r="I103" s="70"/>
      <c r="J103" s="70"/>
      <c r="K103" s="70"/>
      <c r="L103" s="70"/>
      <c r="M103" s="70"/>
      <c r="N103" s="70"/>
      <c r="O103" s="62"/>
      <c r="P103" s="4"/>
      <c r="Q103" s="154"/>
    </row>
    <row r="104" spans="2:17" ht="15" customHeight="1" thickBot="1" x14ac:dyDescent="0.4">
      <c r="B104" s="70"/>
      <c r="C104" s="62"/>
      <c r="D104" s="26"/>
      <c r="E104" s="165" t="str">
        <f>E90</f>
        <v>Määrä vuositasolla</v>
      </c>
      <c r="F104" s="70"/>
      <c r="G104" s="70"/>
      <c r="H104" s="167" t="str">
        <f>G91</f>
        <v>Tehollinen lämpöarvo</v>
      </c>
      <c r="I104" s="167" t="str">
        <f t="shared" ref="I104:O104" si="17">I90</f>
        <v>Päästö-kerroin</v>
      </c>
      <c r="J104" s="167" t="str">
        <f t="shared" si="17"/>
        <v>Kestävä bio-osuus</v>
      </c>
      <c r="K104" s="169" t="str">
        <f t="shared" si="17"/>
        <v>Ei-kestävä bio-osuus</v>
      </c>
      <c r="L104" s="167" t="str">
        <f t="shared" si="17"/>
        <v>Energia-sisältö</v>
      </c>
      <c r="M104" s="167" t="str">
        <f t="shared" si="17"/>
        <v>Fossiiliset päästöt</v>
      </c>
      <c r="N104" s="167" t="str">
        <f t="shared" si="17"/>
        <v>Kestävät biog. päästöt</v>
      </c>
      <c r="O104" s="171" t="str">
        <f t="shared" si="17"/>
        <v>Ei-kestävät biog. päästöt</v>
      </c>
      <c r="P104" s="4"/>
      <c r="Q104" s="154"/>
    </row>
    <row r="105" spans="2:17" ht="15" customHeight="1" thickBot="1" x14ac:dyDescent="0.4">
      <c r="B105" s="70"/>
      <c r="C105" s="30"/>
      <c r="D105" s="159" t="s">
        <v>61</v>
      </c>
      <c r="E105" s="166"/>
      <c r="F105" s="70"/>
      <c r="G105" s="70"/>
      <c r="H105" s="168"/>
      <c r="I105" s="168"/>
      <c r="J105" s="168"/>
      <c r="K105" s="170"/>
      <c r="L105" s="168"/>
      <c r="M105" s="168"/>
      <c r="N105" s="168"/>
      <c r="O105" s="172"/>
      <c r="P105" s="4"/>
      <c r="Q105" s="154"/>
    </row>
    <row r="106" spans="2:17" ht="15" thickBot="1" x14ac:dyDescent="0.4">
      <c r="B106" s="70"/>
      <c r="C106" s="70"/>
      <c r="D106" s="160"/>
      <c r="E106" s="100" t="str">
        <f>IF(ISBLANK(E92),"",E92)</f>
        <v/>
      </c>
      <c r="F106" s="70"/>
      <c r="G106" s="70"/>
      <c r="H106" s="101" t="str">
        <f>IF(E92=Vakiolistat!$A$3,G92,H92)</f>
        <v/>
      </c>
      <c r="I106" s="101" t="str">
        <f>I92</f>
        <v>t CO2/TJ</v>
      </c>
      <c r="J106" s="101" t="s">
        <v>57</v>
      </c>
      <c r="K106" s="93" t="s">
        <v>57</v>
      </c>
      <c r="L106" s="101" t="s">
        <v>62</v>
      </c>
      <c r="M106" s="101" t="s">
        <v>59</v>
      </c>
      <c r="N106" s="101" t="s">
        <v>59</v>
      </c>
      <c r="O106" s="94" t="s">
        <v>70</v>
      </c>
      <c r="P106" s="4"/>
      <c r="Q106" s="154"/>
    </row>
    <row r="107" spans="2:17" ht="15" thickBot="1" x14ac:dyDescent="0.4">
      <c r="B107" s="70"/>
      <c r="C107" s="102"/>
      <c r="D107" s="26"/>
      <c r="E107" s="103" t="str">
        <f>IF(ISBLANK(E93),"",SUM(E93:E102))</f>
        <v/>
      </c>
      <c r="F107" s="70"/>
      <c r="G107" s="104"/>
      <c r="H107" s="158" t="str">
        <f>IF(OR(E92=Vakiolistat!$A$5,E92=Vakiolistat!$A$7, L107=""),"",IF(E92=Vakiolistat!$A$4,L107*10^6/E107,L107*1000/E107))</f>
        <v/>
      </c>
      <c r="I107" s="158" t="str">
        <f>IF(OR(M107="",N107="",L107=""),"",(M107+N107+O107)/L107)</f>
        <v/>
      </c>
      <c r="J107" s="158" t="str">
        <f>IF(OR(M107="",N107=""),"",N107/(M107+N107+O107)*100)</f>
        <v/>
      </c>
      <c r="K107" s="158" t="str">
        <f>IF(OR(M107="",N107="",O107=""),"",O107/(N107+O107+M107)*100)</f>
        <v/>
      </c>
      <c r="L107" s="151" t="str">
        <f>IF(L93="","",SUM(L93:L102))</f>
        <v/>
      </c>
      <c r="M107" s="106" t="str">
        <f>IF(M93="","",SUM(M93:M102))</f>
        <v/>
      </c>
      <c r="N107" s="106" t="str">
        <f>IF(N93="","",SUM(N93:N102))</f>
        <v/>
      </c>
      <c r="O107" s="106" t="str">
        <f>IF(O93="","",SUM(O93:O102))</f>
        <v/>
      </c>
      <c r="P107" s="4"/>
      <c r="Q107" s="154"/>
    </row>
    <row r="108" spans="2:17" x14ac:dyDescent="0.35">
      <c r="B108" s="26"/>
      <c r="C108" s="26"/>
      <c r="D108" s="26"/>
      <c r="E108" s="26"/>
      <c r="F108" s="26"/>
      <c r="G108" s="26"/>
      <c r="H108" s="26"/>
      <c r="I108" s="26"/>
      <c r="J108" s="26"/>
      <c r="K108" s="26"/>
      <c r="L108" s="26"/>
      <c r="M108" s="26"/>
      <c r="N108" s="26"/>
      <c r="O108" s="26"/>
      <c r="P108" s="4"/>
      <c r="Q108" s="154"/>
    </row>
    <row r="109" spans="2:17" x14ac:dyDescent="0.35">
      <c r="B109" s="26"/>
      <c r="C109" s="26"/>
      <c r="D109" s="26"/>
      <c r="E109" s="26"/>
      <c r="F109" s="26"/>
      <c r="G109" s="26"/>
      <c r="H109" s="26"/>
      <c r="I109" s="26"/>
      <c r="J109" s="26"/>
      <c r="K109" s="26"/>
      <c r="L109" s="26"/>
      <c r="M109" s="26"/>
      <c r="N109" s="26"/>
      <c r="O109" s="26"/>
      <c r="P109" s="4"/>
      <c r="Q109" s="154"/>
    </row>
    <row r="110" spans="2:17" x14ac:dyDescent="0.35">
      <c r="B110" s="26"/>
      <c r="C110" s="72" t="s">
        <v>38</v>
      </c>
      <c r="D110" s="73" t="s">
        <v>39</v>
      </c>
      <c r="E110" s="70"/>
      <c r="F110" s="70"/>
      <c r="G110" s="70"/>
      <c r="H110" s="70"/>
      <c r="I110" s="70"/>
      <c r="J110" s="70"/>
      <c r="K110" s="70"/>
      <c r="L110" s="70"/>
      <c r="M110" s="70"/>
      <c r="N110" s="67"/>
      <c r="O110" s="26"/>
      <c r="P110" s="4"/>
      <c r="Q110" s="154"/>
    </row>
    <row r="111" spans="2:17" x14ac:dyDescent="0.35">
      <c r="B111" s="26"/>
      <c r="C111" s="72"/>
      <c r="D111" s="74" t="s">
        <v>41</v>
      </c>
      <c r="E111" s="25"/>
      <c r="F111" s="70"/>
      <c r="G111" s="74" t="s">
        <v>42</v>
      </c>
      <c r="H111" s="70"/>
      <c r="I111" s="173"/>
      <c r="J111" s="174"/>
      <c r="K111" s="174"/>
      <c r="L111" s="175"/>
      <c r="M111" s="67"/>
      <c r="N111" s="67"/>
      <c r="O111" s="26"/>
      <c r="P111" s="4"/>
      <c r="Q111" s="154"/>
    </row>
    <row r="112" spans="2:17" x14ac:dyDescent="0.35">
      <c r="B112" s="26"/>
      <c r="C112" s="70"/>
      <c r="D112" s="70"/>
      <c r="E112" s="26"/>
      <c r="F112" s="26"/>
      <c r="G112" s="26"/>
      <c r="H112" s="26"/>
      <c r="I112" s="26"/>
      <c r="J112" s="70"/>
      <c r="K112" s="70"/>
      <c r="L112" s="70"/>
      <c r="M112" s="70"/>
      <c r="N112" s="70"/>
      <c r="O112" s="26"/>
      <c r="P112" s="4"/>
      <c r="Q112" s="154"/>
    </row>
    <row r="113" spans="2:17" ht="15" thickBot="1" x14ac:dyDescent="0.4">
      <c r="B113" s="26"/>
      <c r="C113" s="72" t="s">
        <v>45</v>
      </c>
      <c r="D113" s="176" t="s">
        <v>46</v>
      </c>
      <c r="E113" s="177"/>
      <c r="F113" s="177"/>
      <c r="G113" s="177"/>
      <c r="H113" s="177"/>
      <c r="I113" s="177"/>
      <c r="J113" s="177"/>
      <c r="K113" s="177"/>
      <c r="L113" s="177"/>
      <c r="M113" s="177"/>
      <c r="N113" s="177"/>
      <c r="O113" s="26"/>
      <c r="P113" s="4"/>
      <c r="Q113" s="154"/>
    </row>
    <row r="114" spans="2:17" ht="14.5" customHeight="1" x14ac:dyDescent="0.35">
      <c r="B114" s="70"/>
      <c r="C114" s="86"/>
      <c r="D114" s="178" t="s">
        <v>47</v>
      </c>
      <c r="E114" s="181" t="s">
        <v>48</v>
      </c>
      <c r="F114" s="183" t="s">
        <v>49</v>
      </c>
      <c r="G114" s="184"/>
      <c r="H114" s="185"/>
      <c r="I114" s="186" t="s">
        <v>50</v>
      </c>
      <c r="J114" s="169" t="s">
        <v>68</v>
      </c>
      <c r="K114" s="169" t="s">
        <v>72</v>
      </c>
      <c r="L114" s="169" t="s">
        <v>77</v>
      </c>
      <c r="M114" s="169" t="s">
        <v>52</v>
      </c>
      <c r="N114" s="188" t="s">
        <v>78</v>
      </c>
      <c r="O114" s="161" t="s">
        <v>69</v>
      </c>
      <c r="P114" s="4"/>
      <c r="Q114" s="154"/>
    </row>
    <row r="115" spans="2:17" ht="14.5" customHeight="1" x14ac:dyDescent="0.35">
      <c r="B115" s="70"/>
      <c r="C115" s="87"/>
      <c r="D115" s="179"/>
      <c r="E115" s="182"/>
      <c r="F115" s="88" t="s">
        <v>53</v>
      </c>
      <c r="G115" s="163" t="s">
        <v>54</v>
      </c>
      <c r="H115" s="164"/>
      <c r="I115" s="187"/>
      <c r="J115" s="170"/>
      <c r="K115" s="170"/>
      <c r="L115" s="170"/>
      <c r="M115" s="170"/>
      <c r="N115" s="189"/>
      <c r="O115" s="162"/>
      <c r="P115" s="4"/>
      <c r="Q115" s="154"/>
    </row>
    <row r="116" spans="2:17" ht="15" thickBot="1" x14ac:dyDescent="0.4">
      <c r="B116" s="70"/>
      <c r="C116" s="87"/>
      <c r="D116" s="180"/>
      <c r="E116" s="152"/>
      <c r="F116" s="89" t="str">
        <f>IF(E116=Vakiolistat!$A$6,"t/m3",IF(E116=Vakiolistat!$A$4,"t/1000Nm³",""))</f>
        <v/>
      </c>
      <c r="G116" s="90" t="str">
        <f>IF(OR($E116="TJ",$E116="GWh"),"","GJ/t")</f>
        <v>GJ/t</v>
      </c>
      <c r="H116" s="91" t="str">
        <f>IF($E116=Vakiolistat!$A$6,Vakiolistat!$A$14,IF($E116=Vakiolistat!$A$4,Vakiolistat!$A$12,""))</f>
        <v/>
      </c>
      <c r="I116" s="92" t="s">
        <v>56</v>
      </c>
      <c r="J116" s="93" t="s">
        <v>57</v>
      </c>
      <c r="K116" s="93" t="s">
        <v>57</v>
      </c>
      <c r="L116" s="93" t="s">
        <v>58</v>
      </c>
      <c r="M116" s="93" t="s">
        <v>59</v>
      </c>
      <c r="N116" s="93" t="s">
        <v>60</v>
      </c>
      <c r="O116" s="94" t="s">
        <v>70</v>
      </c>
      <c r="P116" s="4"/>
      <c r="Q116" s="154"/>
    </row>
    <row r="117" spans="2:17" x14ac:dyDescent="0.35">
      <c r="B117" s="70"/>
      <c r="C117" s="95"/>
      <c r="D117" s="22"/>
      <c r="E117" s="5"/>
      <c r="F117" s="6"/>
      <c r="G117" s="7"/>
      <c r="H117" s="96" t="str">
        <f>IF(OR(ISBLANK(F117),ISBLANK(G117)),"",IF($E$116="Nm³",F117*G117,G117*F117/1000))</f>
        <v/>
      </c>
      <c r="I117" s="8"/>
      <c r="J117" s="7"/>
      <c r="K117" s="7"/>
      <c r="L117" s="150" t="str">
        <f>IF(ISBLANK(E117),"",IF($E$116="TJ",E117,IF($E$116="t",E117*G117/1000,IF($E$116="Nm³",E117/1000*H117/1000,IF($E$116="GWh",E117*3.6,E117*H117/1000)))))</f>
        <v/>
      </c>
      <c r="M117" s="97" t="str">
        <f>IF(OR(L117="",ISBLANK(I117)),"",L117*I117*(1-((J117+K117)/100)))</f>
        <v/>
      </c>
      <c r="N117" s="97" t="str">
        <f>IF(OR(ISBLANK(L117),ISBLANK(I117)),"",L117*I117*(J117/100))</f>
        <v/>
      </c>
      <c r="O117" s="97" t="str">
        <f>IF(OR(ISBLANK(I117),ISBLANK(L117)),"",L117*I117*(K117/100))</f>
        <v/>
      </c>
      <c r="P117" s="4"/>
      <c r="Q117" s="154"/>
    </row>
    <row r="118" spans="2:17" x14ac:dyDescent="0.35">
      <c r="B118" s="70"/>
      <c r="C118" s="95"/>
      <c r="D118" s="21"/>
      <c r="E118" s="9"/>
      <c r="F118" s="10"/>
      <c r="G118" s="11"/>
      <c r="H118" s="96" t="str">
        <f t="shared" ref="H118:H126" si="18">IF(OR(ISBLANK(F118),ISBLANK(G118)),"",IF($E$116="Nm³",F118*G118,G118*F118/1000))</f>
        <v/>
      </c>
      <c r="I118" s="12"/>
      <c r="J118" s="11"/>
      <c r="K118" s="7"/>
      <c r="L118" s="150" t="str">
        <f t="shared" ref="L118:L126" si="19">IF(ISBLANK(E118),"",IF($E$116="TJ",E118,IF($E$116="t",E118*G118/1000,IF($E$116="Nm³",E118/1000*H118/1000,IF($E$116="GWh",E118*3.6,E118*H118/1000)))))</f>
        <v/>
      </c>
      <c r="M118" s="97" t="str">
        <f t="shared" ref="M118" si="20">IF(OR(L118="",ISBLANK(I118)),"",L118*I118*(1-((J118+K118)/100)))</f>
        <v/>
      </c>
      <c r="N118" s="97" t="str">
        <f t="shared" ref="N118:N126" si="21">IF(OR(ISBLANK(L118),ISBLANK(I118)),"",L118*I118*(J118/100))</f>
        <v/>
      </c>
      <c r="O118" s="97" t="str">
        <f t="shared" ref="O118:O126" si="22">IF(OR(ISBLANK(I118),ISBLANK(L118)),"",L118*I118*(K118/100))</f>
        <v/>
      </c>
      <c r="P118" s="4"/>
      <c r="Q118" s="154"/>
    </row>
    <row r="119" spans="2:17" x14ac:dyDescent="0.35">
      <c r="B119" s="70"/>
      <c r="C119" s="95"/>
      <c r="D119" s="21"/>
      <c r="E119" s="9"/>
      <c r="F119" s="10"/>
      <c r="G119" s="11"/>
      <c r="H119" s="96" t="str">
        <f t="shared" si="18"/>
        <v/>
      </c>
      <c r="I119" s="12"/>
      <c r="J119" s="11"/>
      <c r="K119" s="7"/>
      <c r="L119" s="150" t="str">
        <f t="shared" si="19"/>
        <v/>
      </c>
      <c r="M119" s="97" t="str">
        <f>IF(OR(L119="",ISBLANK(I119)),"",L119*I119*(1-((J119+K119)/100)))</f>
        <v/>
      </c>
      <c r="N119" s="97" t="str">
        <f t="shared" si="21"/>
        <v/>
      </c>
      <c r="O119" s="97" t="str">
        <f t="shared" si="22"/>
        <v/>
      </c>
      <c r="P119" s="4"/>
      <c r="Q119" s="154"/>
    </row>
    <row r="120" spans="2:17" x14ac:dyDescent="0.35">
      <c r="B120" s="70"/>
      <c r="C120" s="95"/>
      <c r="D120" s="21"/>
      <c r="E120" s="9"/>
      <c r="F120" s="10"/>
      <c r="G120" s="11"/>
      <c r="H120" s="96" t="str">
        <f t="shared" si="18"/>
        <v/>
      </c>
      <c r="I120" s="12"/>
      <c r="J120" s="11"/>
      <c r="K120" s="7"/>
      <c r="L120" s="150" t="str">
        <f t="shared" si="19"/>
        <v/>
      </c>
      <c r="M120" s="97" t="str">
        <f t="shared" ref="M120:M126" si="23">IF(OR(L120="",ISBLANK(I120)),"",L120*I120*(1-((J120+K120)/100)))</f>
        <v/>
      </c>
      <c r="N120" s="97" t="str">
        <f t="shared" si="21"/>
        <v/>
      </c>
      <c r="O120" s="97" t="str">
        <f t="shared" si="22"/>
        <v/>
      </c>
      <c r="P120" s="4"/>
      <c r="Q120" s="154"/>
    </row>
    <row r="121" spans="2:17" x14ac:dyDescent="0.35">
      <c r="B121" s="70"/>
      <c r="C121" s="95"/>
      <c r="D121" s="21"/>
      <c r="E121" s="9"/>
      <c r="F121" s="10"/>
      <c r="G121" s="11"/>
      <c r="H121" s="96" t="str">
        <f t="shared" si="18"/>
        <v/>
      </c>
      <c r="I121" s="12"/>
      <c r="J121" s="11"/>
      <c r="K121" s="7"/>
      <c r="L121" s="150" t="str">
        <f t="shared" si="19"/>
        <v/>
      </c>
      <c r="M121" s="97" t="str">
        <f t="shared" si="23"/>
        <v/>
      </c>
      <c r="N121" s="97" t="str">
        <f t="shared" si="21"/>
        <v/>
      </c>
      <c r="O121" s="97" t="str">
        <f t="shared" si="22"/>
        <v/>
      </c>
      <c r="P121" s="4"/>
      <c r="Q121" s="154"/>
    </row>
    <row r="122" spans="2:17" x14ac:dyDescent="0.35">
      <c r="B122" s="70"/>
      <c r="C122" s="95"/>
      <c r="D122" s="21"/>
      <c r="E122" s="9"/>
      <c r="F122" s="10"/>
      <c r="G122" s="11"/>
      <c r="H122" s="96" t="str">
        <f t="shared" si="18"/>
        <v/>
      </c>
      <c r="I122" s="12"/>
      <c r="J122" s="11"/>
      <c r="K122" s="7"/>
      <c r="L122" s="150" t="str">
        <f t="shared" si="19"/>
        <v/>
      </c>
      <c r="M122" s="97" t="str">
        <f t="shared" si="23"/>
        <v/>
      </c>
      <c r="N122" s="97" t="str">
        <f t="shared" si="21"/>
        <v/>
      </c>
      <c r="O122" s="97" t="str">
        <f t="shared" si="22"/>
        <v/>
      </c>
      <c r="P122" s="4"/>
      <c r="Q122" s="154"/>
    </row>
    <row r="123" spans="2:17" x14ac:dyDescent="0.35">
      <c r="B123" s="70"/>
      <c r="C123" s="95"/>
      <c r="D123" s="21"/>
      <c r="E123" s="9"/>
      <c r="F123" s="10"/>
      <c r="G123" s="11"/>
      <c r="H123" s="96" t="str">
        <f t="shared" si="18"/>
        <v/>
      </c>
      <c r="I123" s="12"/>
      <c r="J123" s="11"/>
      <c r="K123" s="7"/>
      <c r="L123" s="150" t="str">
        <f t="shared" si="19"/>
        <v/>
      </c>
      <c r="M123" s="97" t="str">
        <f t="shared" si="23"/>
        <v/>
      </c>
      <c r="N123" s="97" t="str">
        <f t="shared" si="21"/>
        <v/>
      </c>
      <c r="O123" s="97" t="str">
        <f t="shared" si="22"/>
        <v/>
      </c>
      <c r="P123" s="4"/>
      <c r="Q123" s="154"/>
    </row>
    <row r="124" spans="2:17" x14ac:dyDescent="0.35">
      <c r="B124" s="70"/>
      <c r="C124" s="95"/>
      <c r="D124" s="21"/>
      <c r="E124" s="9"/>
      <c r="F124" s="10"/>
      <c r="G124" s="11"/>
      <c r="H124" s="96" t="str">
        <f t="shared" si="18"/>
        <v/>
      </c>
      <c r="I124" s="12"/>
      <c r="J124" s="11"/>
      <c r="K124" s="7"/>
      <c r="L124" s="150" t="str">
        <f t="shared" si="19"/>
        <v/>
      </c>
      <c r="M124" s="97" t="str">
        <f t="shared" si="23"/>
        <v/>
      </c>
      <c r="N124" s="97" t="str">
        <f t="shared" si="21"/>
        <v/>
      </c>
      <c r="O124" s="97" t="str">
        <f t="shared" si="22"/>
        <v/>
      </c>
      <c r="P124" s="4"/>
      <c r="Q124" s="154"/>
    </row>
    <row r="125" spans="2:17" x14ac:dyDescent="0.35">
      <c r="B125" s="70"/>
      <c r="C125" s="98"/>
      <c r="D125" s="21"/>
      <c r="E125" s="13"/>
      <c r="F125" s="10"/>
      <c r="G125" s="11"/>
      <c r="H125" s="96" t="str">
        <f t="shared" si="18"/>
        <v/>
      </c>
      <c r="I125" s="12"/>
      <c r="J125" s="11"/>
      <c r="K125" s="7"/>
      <c r="L125" s="150" t="str">
        <f t="shared" si="19"/>
        <v/>
      </c>
      <c r="M125" s="97" t="str">
        <f t="shared" si="23"/>
        <v/>
      </c>
      <c r="N125" s="97" t="str">
        <f t="shared" si="21"/>
        <v/>
      </c>
      <c r="O125" s="97" t="str">
        <f t="shared" si="22"/>
        <v/>
      </c>
      <c r="P125" s="4"/>
      <c r="Q125" s="154"/>
    </row>
    <row r="126" spans="2:17" ht="15" thickBot="1" x14ac:dyDescent="0.4">
      <c r="B126" s="70"/>
      <c r="C126" s="98"/>
      <c r="D126" s="21"/>
      <c r="E126" s="14"/>
      <c r="F126" s="15"/>
      <c r="G126" s="16"/>
      <c r="H126" s="99" t="str">
        <f t="shared" si="18"/>
        <v/>
      </c>
      <c r="I126" s="12"/>
      <c r="J126" s="11"/>
      <c r="K126" s="7"/>
      <c r="L126" s="150" t="str">
        <f t="shared" si="19"/>
        <v/>
      </c>
      <c r="M126" s="97" t="str">
        <f t="shared" si="23"/>
        <v/>
      </c>
      <c r="N126" s="97" t="str">
        <f t="shared" si="21"/>
        <v/>
      </c>
      <c r="O126" s="97" t="str">
        <f t="shared" si="22"/>
        <v/>
      </c>
      <c r="P126" s="4"/>
      <c r="Q126" s="154"/>
    </row>
    <row r="127" spans="2:17" ht="15" thickBot="1" x14ac:dyDescent="0.4">
      <c r="B127" s="70"/>
      <c r="C127" s="70"/>
      <c r="D127" s="70"/>
      <c r="E127" s="70"/>
      <c r="F127" s="70"/>
      <c r="G127" s="70"/>
      <c r="H127" s="70"/>
      <c r="I127" s="70"/>
      <c r="J127" s="70"/>
      <c r="K127" s="70"/>
      <c r="L127" s="70"/>
      <c r="M127" s="70"/>
      <c r="N127" s="70"/>
      <c r="O127" s="62"/>
      <c r="P127" s="4"/>
      <c r="Q127" s="154"/>
    </row>
    <row r="128" spans="2:17" ht="15" customHeight="1" thickBot="1" x14ac:dyDescent="0.4">
      <c r="B128" s="70"/>
      <c r="C128" s="62"/>
      <c r="D128" s="26"/>
      <c r="E128" s="165" t="str">
        <f>E114</f>
        <v>Määrä vuositasolla</v>
      </c>
      <c r="F128" s="70"/>
      <c r="G128" s="70"/>
      <c r="H128" s="167" t="str">
        <f>G115</f>
        <v>Tehollinen lämpöarvo</v>
      </c>
      <c r="I128" s="167" t="str">
        <f t="shared" ref="I128:O128" si="24">I114</f>
        <v>Päästö-kerroin</v>
      </c>
      <c r="J128" s="167" t="str">
        <f t="shared" si="24"/>
        <v>Kestävä bio-osuus</v>
      </c>
      <c r="K128" s="169" t="str">
        <f t="shared" si="24"/>
        <v>Ei-kestävä bio-osuus</v>
      </c>
      <c r="L128" s="167" t="str">
        <f t="shared" si="24"/>
        <v>Energia-sisältö</v>
      </c>
      <c r="M128" s="167" t="str">
        <f t="shared" si="24"/>
        <v>Fossiiliset päästöt</v>
      </c>
      <c r="N128" s="167" t="str">
        <f t="shared" si="24"/>
        <v>Kestävät biog. päästöt</v>
      </c>
      <c r="O128" s="171" t="str">
        <f t="shared" si="24"/>
        <v>Ei-kestävät biog. päästöt</v>
      </c>
      <c r="P128" s="4"/>
      <c r="Q128" s="154"/>
    </row>
    <row r="129" spans="2:17" ht="15" customHeight="1" thickBot="1" x14ac:dyDescent="0.4">
      <c r="B129" s="70"/>
      <c r="C129" s="30"/>
      <c r="D129" s="159" t="s">
        <v>61</v>
      </c>
      <c r="E129" s="166"/>
      <c r="F129" s="70"/>
      <c r="G129" s="70"/>
      <c r="H129" s="168"/>
      <c r="I129" s="168"/>
      <c r="J129" s="168"/>
      <c r="K129" s="170"/>
      <c r="L129" s="168"/>
      <c r="M129" s="168"/>
      <c r="N129" s="168"/>
      <c r="O129" s="172"/>
      <c r="P129" s="4"/>
      <c r="Q129" s="154"/>
    </row>
    <row r="130" spans="2:17" ht="15" thickBot="1" x14ac:dyDescent="0.4">
      <c r="B130" s="70"/>
      <c r="C130" s="70"/>
      <c r="D130" s="160"/>
      <c r="E130" s="100" t="str">
        <f>IF(ISBLANK(E116),"",E116)</f>
        <v/>
      </c>
      <c r="F130" s="70"/>
      <c r="G130" s="70"/>
      <c r="H130" s="101" t="str">
        <f>IF(E116=Vakiolistat!$A$3,G116,H116)</f>
        <v/>
      </c>
      <c r="I130" s="101" t="str">
        <f>I116</f>
        <v>t CO2/TJ</v>
      </c>
      <c r="J130" s="101" t="s">
        <v>57</v>
      </c>
      <c r="K130" s="93" t="s">
        <v>57</v>
      </c>
      <c r="L130" s="101" t="s">
        <v>62</v>
      </c>
      <c r="M130" s="101" t="s">
        <v>59</v>
      </c>
      <c r="N130" s="101" t="s">
        <v>59</v>
      </c>
      <c r="O130" s="94" t="s">
        <v>70</v>
      </c>
      <c r="P130" s="4"/>
      <c r="Q130" s="154"/>
    </row>
    <row r="131" spans="2:17" ht="15" thickBot="1" x14ac:dyDescent="0.4">
      <c r="B131" s="70"/>
      <c r="C131" s="102"/>
      <c r="D131" s="26"/>
      <c r="E131" s="103" t="str">
        <f>IF(ISBLANK(E117),"",SUM(E117:E126))</f>
        <v/>
      </c>
      <c r="F131" s="70"/>
      <c r="G131" s="104"/>
      <c r="H131" s="158" t="str">
        <f>IF(OR(E116=Vakiolistat!$A$5,E116=Vakiolistat!$A$7, L131=""),"",IF(E116=Vakiolistat!$A$4,L131*10^6/E131,L131*1000/E131))</f>
        <v/>
      </c>
      <c r="I131" s="158" t="str">
        <f>IF(OR(M131="",N131="",L131=""),"",(M131+N131+O131)/L131)</f>
        <v/>
      </c>
      <c r="J131" s="158" t="str">
        <f>IF(OR(M131="",N131=""),"",N131/(M131+N131+O131)*100)</f>
        <v/>
      </c>
      <c r="K131" s="158" t="str">
        <f>IF(OR(M131="",N131="",O131=""),"",O131/(N131+O131+M131)*100)</f>
        <v/>
      </c>
      <c r="L131" s="151" t="str">
        <f>IF(L117="","",SUM(L117:L126))</f>
        <v/>
      </c>
      <c r="M131" s="106" t="str">
        <f>IF(M117="","",SUM(M117:M126))</f>
        <v/>
      </c>
      <c r="N131" s="106" t="str">
        <f>IF(N117="","",SUM(N117:N126))</f>
        <v/>
      </c>
      <c r="O131" s="106" t="str">
        <f>IF(O117="","",SUM(O117:O126))</f>
        <v/>
      </c>
      <c r="P131" s="4"/>
      <c r="Q131" s="154"/>
    </row>
    <row r="132" spans="2:17" x14ac:dyDescent="0.35">
      <c r="B132" s="26"/>
      <c r="C132" s="26"/>
      <c r="D132" s="26"/>
      <c r="E132" s="26"/>
      <c r="F132" s="26"/>
      <c r="G132" s="26"/>
      <c r="H132" s="26"/>
      <c r="I132" s="26"/>
      <c r="J132" s="26"/>
      <c r="K132" s="26"/>
      <c r="L132" s="26"/>
      <c r="M132" s="26"/>
      <c r="N132" s="26"/>
      <c r="O132" s="26"/>
      <c r="P132" s="4"/>
      <c r="Q132" s="154"/>
    </row>
    <row r="133" spans="2:17" x14ac:dyDescent="0.35">
      <c r="B133" s="26"/>
      <c r="C133" s="26"/>
      <c r="D133" s="26"/>
      <c r="E133" s="26"/>
      <c r="F133" s="26"/>
      <c r="G133" s="26"/>
      <c r="H133" s="26"/>
      <c r="I133" s="26"/>
      <c r="J133" s="26"/>
      <c r="K133" s="26"/>
      <c r="L133" s="26"/>
      <c r="M133" s="26"/>
      <c r="N133" s="26"/>
      <c r="O133" s="26"/>
      <c r="P133" s="4"/>
      <c r="Q133" s="154"/>
    </row>
    <row r="134" spans="2:17" x14ac:dyDescent="0.35">
      <c r="B134" s="26"/>
      <c r="C134" s="72" t="s">
        <v>38</v>
      </c>
      <c r="D134" s="73" t="s">
        <v>39</v>
      </c>
      <c r="E134" s="70"/>
      <c r="F134" s="70"/>
      <c r="G134" s="70"/>
      <c r="H134" s="70"/>
      <c r="I134" s="70"/>
      <c r="J134" s="70"/>
      <c r="K134" s="70"/>
      <c r="L134" s="70"/>
      <c r="M134" s="70"/>
      <c r="N134" s="67"/>
      <c r="O134" s="26"/>
      <c r="P134" s="4"/>
      <c r="Q134" s="154"/>
    </row>
    <row r="135" spans="2:17" x14ac:dyDescent="0.35">
      <c r="B135" s="26"/>
      <c r="C135" s="72"/>
      <c r="D135" s="74" t="s">
        <v>41</v>
      </c>
      <c r="E135" s="25"/>
      <c r="F135" s="70"/>
      <c r="G135" s="74" t="s">
        <v>42</v>
      </c>
      <c r="H135" s="70"/>
      <c r="I135" s="173"/>
      <c r="J135" s="174"/>
      <c r="K135" s="174"/>
      <c r="L135" s="175"/>
      <c r="M135" s="67"/>
      <c r="N135" s="67"/>
      <c r="O135" s="26"/>
      <c r="P135" s="4"/>
      <c r="Q135" s="154"/>
    </row>
    <row r="136" spans="2:17" x14ac:dyDescent="0.35">
      <c r="B136" s="26"/>
      <c r="C136" s="70"/>
      <c r="D136" s="70"/>
      <c r="E136" s="26"/>
      <c r="F136" s="26"/>
      <c r="G136" s="26"/>
      <c r="H136" s="26"/>
      <c r="I136" s="26"/>
      <c r="J136" s="70"/>
      <c r="K136" s="70"/>
      <c r="L136" s="70"/>
      <c r="M136" s="70"/>
      <c r="N136" s="70"/>
      <c r="O136" s="26"/>
      <c r="P136" s="4"/>
      <c r="Q136" s="154"/>
    </row>
    <row r="137" spans="2:17" ht="15" thickBot="1" x14ac:dyDescent="0.4">
      <c r="B137" s="26"/>
      <c r="C137" s="72" t="s">
        <v>45</v>
      </c>
      <c r="D137" s="176" t="s">
        <v>46</v>
      </c>
      <c r="E137" s="177"/>
      <c r="F137" s="177"/>
      <c r="G137" s="177"/>
      <c r="H137" s="177"/>
      <c r="I137" s="177"/>
      <c r="J137" s="177"/>
      <c r="K137" s="177"/>
      <c r="L137" s="177"/>
      <c r="M137" s="177"/>
      <c r="N137" s="177"/>
      <c r="O137" s="26"/>
      <c r="P137" s="4"/>
      <c r="Q137" s="154"/>
    </row>
    <row r="138" spans="2:17" ht="14.5" customHeight="1" x14ac:dyDescent="0.35">
      <c r="B138" s="70"/>
      <c r="C138" s="86"/>
      <c r="D138" s="178" t="s">
        <v>47</v>
      </c>
      <c r="E138" s="181" t="s">
        <v>48</v>
      </c>
      <c r="F138" s="183" t="s">
        <v>49</v>
      </c>
      <c r="G138" s="184"/>
      <c r="H138" s="185"/>
      <c r="I138" s="186" t="s">
        <v>50</v>
      </c>
      <c r="J138" s="169" t="s">
        <v>68</v>
      </c>
      <c r="K138" s="169" t="s">
        <v>72</v>
      </c>
      <c r="L138" s="169" t="s">
        <v>77</v>
      </c>
      <c r="M138" s="169" t="s">
        <v>52</v>
      </c>
      <c r="N138" s="188" t="s">
        <v>78</v>
      </c>
      <c r="O138" s="161" t="s">
        <v>69</v>
      </c>
      <c r="P138" s="4"/>
      <c r="Q138" s="154"/>
    </row>
    <row r="139" spans="2:17" ht="14.5" customHeight="1" x14ac:dyDescent="0.35">
      <c r="B139" s="70"/>
      <c r="C139" s="87"/>
      <c r="D139" s="179"/>
      <c r="E139" s="182"/>
      <c r="F139" s="88" t="s">
        <v>53</v>
      </c>
      <c r="G139" s="163" t="s">
        <v>54</v>
      </c>
      <c r="H139" s="164"/>
      <c r="I139" s="187"/>
      <c r="J139" s="170"/>
      <c r="K139" s="170"/>
      <c r="L139" s="170"/>
      <c r="M139" s="170"/>
      <c r="N139" s="189"/>
      <c r="O139" s="162"/>
      <c r="P139" s="4"/>
      <c r="Q139" s="154"/>
    </row>
    <row r="140" spans="2:17" ht="15" thickBot="1" x14ac:dyDescent="0.4">
      <c r="B140" s="70"/>
      <c r="C140" s="87"/>
      <c r="D140" s="180"/>
      <c r="E140" s="152"/>
      <c r="F140" s="89" t="str">
        <f>IF(E140=Vakiolistat!$A$6,"t/m3",IF(E140=Vakiolistat!$A$4,"t/1000Nm³",""))</f>
        <v/>
      </c>
      <c r="G140" s="90" t="str">
        <f>IF(OR($E140="TJ",$E140="GWh"),"","GJ/t")</f>
        <v>GJ/t</v>
      </c>
      <c r="H140" s="91" t="str">
        <f>IF($E140=Vakiolistat!$A$6,Vakiolistat!$A$14,IF($E140=Vakiolistat!$A$4,Vakiolistat!$A$12,""))</f>
        <v/>
      </c>
      <c r="I140" s="92" t="s">
        <v>56</v>
      </c>
      <c r="J140" s="93" t="s">
        <v>57</v>
      </c>
      <c r="K140" s="93" t="s">
        <v>57</v>
      </c>
      <c r="L140" s="93" t="s">
        <v>58</v>
      </c>
      <c r="M140" s="93" t="s">
        <v>59</v>
      </c>
      <c r="N140" s="93" t="s">
        <v>60</v>
      </c>
      <c r="O140" s="94" t="s">
        <v>70</v>
      </c>
      <c r="P140" s="4"/>
      <c r="Q140" s="154"/>
    </row>
    <row r="141" spans="2:17" x14ac:dyDescent="0.35">
      <c r="B141" s="70"/>
      <c r="C141" s="95"/>
      <c r="D141" s="22"/>
      <c r="E141" s="5"/>
      <c r="F141" s="6"/>
      <c r="G141" s="7"/>
      <c r="H141" s="96" t="str">
        <f>IF(OR(ISBLANK(F141),ISBLANK(G141)),"",IF($E$140="Nm³",F141*G141,G141*F141/1000))</f>
        <v/>
      </c>
      <c r="I141" s="8"/>
      <c r="J141" s="7"/>
      <c r="K141" s="7"/>
      <c r="L141" s="150" t="str">
        <f>IF(ISBLANK(E141),"",IF($E$140="TJ",E141,IF($E$140="t",E141*G141/1000,IF($E$140="Nm³",E141/1000*H141/1000,IF($E$140="GWh",E141*3.6,E141*H141/1000)))))</f>
        <v/>
      </c>
      <c r="M141" s="97" t="str">
        <f>IF(OR(L141="",ISBLANK(I141)),"",L141*I141*(1-((J141+K141)/100)))</f>
        <v/>
      </c>
      <c r="N141" s="97" t="str">
        <f>IF(OR(ISBLANK(L141),ISBLANK(I141)),"",L141*I141*(J141/100))</f>
        <v/>
      </c>
      <c r="O141" s="97" t="str">
        <f>IF(OR(ISBLANK(I141),ISBLANK(L141)),"",L141*I141*(K141/100))</f>
        <v/>
      </c>
      <c r="P141" s="4"/>
      <c r="Q141" s="154"/>
    </row>
    <row r="142" spans="2:17" x14ac:dyDescent="0.35">
      <c r="B142" s="70"/>
      <c r="C142" s="95"/>
      <c r="D142" s="21"/>
      <c r="E142" s="9"/>
      <c r="F142" s="10"/>
      <c r="G142" s="11"/>
      <c r="H142" s="96" t="str">
        <f t="shared" ref="H142:H150" si="25">IF(OR(ISBLANK(F142),ISBLANK(G142)),"",IF($E$140="Nm³",F142*G142,G142*F142/1000))</f>
        <v/>
      </c>
      <c r="I142" s="12"/>
      <c r="J142" s="11"/>
      <c r="K142" s="7"/>
      <c r="L142" s="150" t="str">
        <f t="shared" ref="L142:L150" si="26">IF(ISBLANK(E142),"",IF($E$140="TJ",E142,IF($E$140="t",E142*G142/1000,IF($E$140="Nm³",E142/1000*H142/1000,IF($E$140="GWh",E142*3.6,E142*H142/1000)))))</f>
        <v/>
      </c>
      <c r="M142" s="97" t="str">
        <f t="shared" ref="M142" si="27">IF(OR(L142="",ISBLANK(I142)),"",L142*I142*(1-((J142+K142)/100)))</f>
        <v/>
      </c>
      <c r="N142" s="97" t="str">
        <f t="shared" ref="N142:N150" si="28">IF(OR(ISBLANK(L142),ISBLANK(I142)),"",L142*I142*(J142/100))</f>
        <v/>
      </c>
      <c r="O142" s="97" t="str">
        <f t="shared" ref="O142:O150" si="29">IF(OR(ISBLANK(I142),ISBLANK(L142)),"",L142*I142*(K142/100))</f>
        <v/>
      </c>
      <c r="P142" s="4"/>
      <c r="Q142" s="154"/>
    </row>
    <row r="143" spans="2:17" x14ac:dyDescent="0.35">
      <c r="B143" s="70"/>
      <c r="C143" s="95"/>
      <c r="D143" s="21"/>
      <c r="E143" s="9"/>
      <c r="F143" s="10"/>
      <c r="G143" s="11"/>
      <c r="H143" s="96" t="str">
        <f t="shared" si="25"/>
        <v/>
      </c>
      <c r="I143" s="12"/>
      <c r="J143" s="11"/>
      <c r="K143" s="7"/>
      <c r="L143" s="150" t="str">
        <f t="shared" si="26"/>
        <v/>
      </c>
      <c r="M143" s="97" t="str">
        <f>IF(OR(L143="",ISBLANK(I143)),"",L143*I143*(1-((J143+K143)/100)))</f>
        <v/>
      </c>
      <c r="N143" s="97" t="str">
        <f t="shared" si="28"/>
        <v/>
      </c>
      <c r="O143" s="97" t="str">
        <f t="shared" si="29"/>
        <v/>
      </c>
      <c r="P143" s="4"/>
      <c r="Q143" s="154"/>
    </row>
    <row r="144" spans="2:17" x14ac:dyDescent="0.35">
      <c r="B144" s="70"/>
      <c r="C144" s="95"/>
      <c r="D144" s="21"/>
      <c r="E144" s="9"/>
      <c r="F144" s="10"/>
      <c r="G144" s="11"/>
      <c r="H144" s="96" t="str">
        <f t="shared" si="25"/>
        <v/>
      </c>
      <c r="I144" s="12"/>
      <c r="J144" s="11"/>
      <c r="K144" s="7"/>
      <c r="L144" s="150" t="str">
        <f t="shared" si="26"/>
        <v/>
      </c>
      <c r="M144" s="97" t="str">
        <f t="shared" ref="M144:M150" si="30">IF(OR(L144="",ISBLANK(I144)),"",L144*I144*(1-((J144+K144)/100)))</f>
        <v/>
      </c>
      <c r="N144" s="97" t="str">
        <f t="shared" si="28"/>
        <v/>
      </c>
      <c r="O144" s="97" t="str">
        <f t="shared" si="29"/>
        <v/>
      </c>
      <c r="P144" s="4"/>
      <c r="Q144" s="154"/>
    </row>
    <row r="145" spans="2:17" x14ac:dyDescent="0.35">
      <c r="B145" s="70"/>
      <c r="C145" s="95"/>
      <c r="D145" s="21"/>
      <c r="E145" s="9"/>
      <c r="F145" s="10"/>
      <c r="G145" s="11"/>
      <c r="H145" s="96" t="str">
        <f t="shared" si="25"/>
        <v/>
      </c>
      <c r="I145" s="12"/>
      <c r="J145" s="11"/>
      <c r="K145" s="7"/>
      <c r="L145" s="150" t="str">
        <f t="shared" si="26"/>
        <v/>
      </c>
      <c r="M145" s="97" t="str">
        <f t="shared" si="30"/>
        <v/>
      </c>
      <c r="N145" s="97" t="str">
        <f t="shared" si="28"/>
        <v/>
      </c>
      <c r="O145" s="97" t="str">
        <f t="shared" si="29"/>
        <v/>
      </c>
      <c r="P145" s="4"/>
      <c r="Q145" s="154"/>
    </row>
    <row r="146" spans="2:17" x14ac:dyDescent="0.35">
      <c r="B146" s="70"/>
      <c r="C146" s="95"/>
      <c r="D146" s="21"/>
      <c r="E146" s="9"/>
      <c r="F146" s="10"/>
      <c r="G146" s="11"/>
      <c r="H146" s="96" t="str">
        <f t="shared" si="25"/>
        <v/>
      </c>
      <c r="I146" s="12"/>
      <c r="J146" s="11"/>
      <c r="K146" s="7"/>
      <c r="L146" s="150" t="str">
        <f t="shared" si="26"/>
        <v/>
      </c>
      <c r="M146" s="97" t="str">
        <f t="shared" si="30"/>
        <v/>
      </c>
      <c r="N146" s="97" t="str">
        <f t="shared" si="28"/>
        <v/>
      </c>
      <c r="O146" s="97" t="str">
        <f t="shared" si="29"/>
        <v/>
      </c>
      <c r="P146" s="4"/>
      <c r="Q146" s="154"/>
    </row>
    <row r="147" spans="2:17" x14ac:dyDescent="0.35">
      <c r="B147" s="70"/>
      <c r="C147" s="95"/>
      <c r="D147" s="21"/>
      <c r="E147" s="9"/>
      <c r="F147" s="10"/>
      <c r="G147" s="11"/>
      <c r="H147" s="96" t="str">
        <f t="shared" si="25"/>
        <v/>
      </c>
      <c r="I147" s="12"/>
      <c r="J147" s="11"/>
      <c r="K147" s="7"/>
      <c r="L147" s="150" t="str">
        <f t="shared" si="26"/>
        <v/>
      </c>
      <c r="M147" s="97" t="str">
        <f t="shared" si="30"/>
        <v/>
      </c>
      <c r="N147" s="97" t="str">
        <f t="shared" si="28"/>
        <v/>
      </c>
      <c r="O147" s="97" t="str">
        <f t="shared" si="29"/>
        <v/>
      </c>
      <c r="P147" s="4"/>
      <c r="Q147" s="154"/>
    </row>
    <row r="148" spans="2:17" x14ac:dyDescent="0.35">
      <c r="B148" s="70"/>
      <c r="C148" s="95"/>
      <c r="D148" s="21"/>
      <c r="E148" s="9"/>
      <c r="F148" s="10"/>
      <c r="G148" s="11"/>
      <c r="H148" s="96" t="str">
        <f t="shared" si="25"/>
        <v/>
      </c>
      <c r="I148" s="12"/>
      <c r="J148" s="11"/>
      <c r="K148" s="7"/>
      <c r="L148" s="150" t="str">
        <f t="shared" si="26"/>
        <v/>
      </c>
      <c r="M148" s="97" t="str">
        <f t="shared" si="30"/>
        <v/>
      </c>
      <c r="N148" s="97" t="str">
        <f t="shared" si="28"/>
        <v/>
      </c>
      <c r="O148" s="97" t="str">
        <f t="shared" si="29"/>
        <v/>
      </c>
      <c r="P148" s="4"/>
      <c r="Q148" s="154"/>
    </row>
    <row r="149" spans="2:17" x14ac:dyDescent="0.35">
      <c r="B149" s="70"/>
      <c r="C149" s="98"/>
      <c r="D149" s="21"/>
      <c r="E149" s="13"/>
      <c r="F149" s="10"/>
      <c r="G149" s="11"/>
      <c r="H149" s="96" t="str">
        <f t="shared" si="25"/>
        <v/>
      </c>
      <c r="I149" s="12"/>
      <c r="J149" s="11"/>
      <c r="K149" s="7"/>
      <c r="L149" s="150" t="str">
        <f t="shared" si="26"/>
        <v/>
      </c>
      <c r="M149" s="97" t="str">
        <f t="shared" si="30"/>
        <v/>
      </c>
      <c r="N149" s="97" t="str">
        <f t="shared" si="28"/>
        <v/>
      </c>
      <c r="O149" s="97" t="str">
        <f t="shared" si="29"/>
        <v/>
      </c>
      <c r="P149" s="4"/>
      <c r="Q149" s="154"/>
    </row>
    <row r="150" spans="2:17" ht="15" thickBot="1" x14ac:dyDescent="0.4">
      <c r="B150" s="70"/>
      <c r="C150" s="98"/>
      <c r="D150" s="21"/>
      <c r="E150" s="14"/>
      <c r="F150" s="15"/>
      <c r="G150" s="16"/>
      <c r="H150" s="99" t="str">
        <f t="shared" si="25"/>
        <v/>
      </c>
      <c r="I150" s="12"/>
      <c r="J150" s="11"/>
      <c r="K150" s="7"/>
      <c r="L150" s="150" t="str">
        <f t="shared" si="26"/>
        <v/>
      </c>
      <c r="M150" s="97" t="str">
        <f t="shared" si="30"/>
        <v/>
      </c>
      <c r="N150" s="97" t="str">
        <f t="shared" si="28"/>
        <v/>
      </c>
      <c r="O150" s="97" t="str">
        <f t="shared" si="29"/>
        <v/>
      </c>
      <c r="P150" s="4"/>
      <c r="Q150" s="154"/>
    </row>
    <row r="151" spans="2:17" ht="15" thickBot="1" x14ac:dyDescent="0.4">
      <c r="B151" s="70"/>
      <c r="C151" s="70"/>
      <c r="D151" s="70"/>
      <c r="E151" s="70"/>
      <c r="F151" s="70"/>
      <c r="G151" s="70"/>
      <c r="H151" s="70"/>
      <c r="I151" s="70"/>
      <c r="J151" s="70"/>
      <c r="K151" s="70"/>
      <c r="L151" s="70"/>
      <c r="M151" s="70"/>
      <c r="N151" s="70"/>
      <c r="O151" s="62"/>
      <c r="P151" s="4"/>
      <c r="Q151" s="154"/>
    </row>
    <row r="152" spans="2:17" ht="15" customHeight="1" thickBot="1" x14ac:dyDescent="0.4">
      <c r="B152" s="70"/>
      <c r="C152" s="62"/>
      <c r="D152" s="26"/>
      <c r="E152" s="165" t="str">
        <f>E138</f>
        <v>Määrä vuositasolla</v>
      </c>
      <c r="F152" s="70"/>
      <c r="G152" s="70"/>
      <c r="H152" s="167" t="str">
        <f>G139</f>
        <v>Tehollinen lämpöarvo</v>
      </c>
      <c r="I152" s="167" t="str">
        <f t="shared" ref="I152:O152" si="31">I138</f>
        <v>Päästö-kerroin</v>
      </c>
      <c r="J152" s="167" t="str">
        <f t="shared" si="31"/>
        <v>Kestävä bio-osuus</v>
      </c>
      <c r="K152" s="169" t="str">
        <f t="shared" si="31"/>
        <v>Ei-kestävä bio-osuus</v>
      </c>
      <c r="L152" s="167" t="str">
        <f t="shared" si="31"/>
        <v>Energia-sisältö</v>
      </c>
      <c r="M152" s="167" t="str">
        <f t="shared" si="31"/>
        <v>Fossiiliset päästöt</v>
      </c>
      <c r="N152" s="167" t="str">
        <f t="shared" si="31"/>
        <v>Kestävät biog. päästöt</v>
      </c>
      <c r="O152" s="171" t="str">
        <f t="shared" si="31"/>
        <v>Ei-kestävät biog. päästöt</v>
      </c>
      <c r="P152" s="4"/>
      <c r="Q152" s="154"/>
    </row>
    <row r="153" spans="2:17" ht="15" customHeight="1" thickBot="1" x14ac:dyDescent="0.4">
      <c r="B153" s="70"/>
      <c r="C153" s="30"/>
      <c r="D153" s="159" t="s">
        <v>61</v>
      </c>
      <c r="E153" s="166"/>
      <c r="F153" s="70"/>
      <c r="G153" s="70"/>
      <c r="H153" s="168"/>
      <c r="I153" s="168"/>
      <c r="J153" s="168"/>
      <c r="K153" s="170"/>
      <c r="L153" s="168"/>
      <c r="M153" s="168"/>
      <c r="N153" s="168"/>
      <c r="O153" s="172"/>
      <c r="P153" s="4"/>
      <c r="Q153" s="154"/>
    </row>
    <row r="154" spans="2:17" ht="15" thickBot="1" x14ac:dyDescent="0.4">
      <c r="B154" s="70"/>
      <c r="C154" s="70"/>
      <c r="D154" s="160"/>
      <c r="E154" s="100" t="str">
        <f>IF(ISBLANK(E140),"",E140)</f>
        <v/>
      </c>
      <c r="F154" s="70"/>
      <c r="G154" s="70"/>
      <c r="H154" s="101" t="str">
        <f>IF(E140=Vakiolistat!$A$3,G140,H140)</f>
        <v/>
      </c>
      <c r="I154" s="101" t="str">
        <f>I140</f>
        <v>t CO2/TJ</v>
      </c>
      <c r="J154" s="101" t="s">
        <v>57</v>
      </c>
      <c r="K154" s="93" t="s">
        <v>57</v>
      </c>
      <c r="L154" s="101" t="s">
        <v>62</v>
      </c>
      <c r="M154" s="101" t="s">
        <v>59</v>
      </c>
      <c r="N154" s="101" t="s">
        <v>59</v>
      </c>
      <c r="O154" s="94" t="s">
        <v>70</v>
      </c>
      <c r="P154" s="4"/>
      <c r="Q154" s="154"/>
    </row>
    <row r="155" spans="2:17" ht="15" thickBot="1" x14ac:dyDescent="0.4">
      <c r="B155" s="70"/>
      <c r="C155" s="102"/>
      <c r="D155" s="26"/>
      <c r="E155" s="103" t="str">
        <f>IF(ISBLANK(E141),"",SUM(E141:E150))</f>
        <v/>
      </c>
      <c r="F155" s="70"/>
      <c r="G155" s="104"/>
      <c r="H155" s="158" t="str">
        <f>IF(OR(E140=Vakiolistat!$A$5,E140=Vakiolistat!$A$7, L155=""),"",IF(E140=Vakiolistat!$A$4,L155*10^6/E155,L155*1000/E155))</f>
        <v/>
      </c>
      <c r="I155" s="158" t="str">
        <f>IF(OR(M155="",N155="",L155=""),"",(M155+N155+O155)/L155)</f>
        <v/>
      </c>
      <c r="J155" s="158" t="str">
        <f>IF(OR(M155="",N155=""),"",N155/(M155+N155+O155)*100)</f>
        <v/>
      </c>
      <c r="K155" s="158" t="str">
        <f>IF(OR(M155="",N155="",O155=""),"",O155/(N155+O155+M155)*100)</f>
        <v/>
      </c>
      <c r="L155" s="151" t="str">
        <f>IF(L141="","",SUM(L141:L150))</f>
        <v/>
      </c>
      <c r="M155" s="106" t="str">
        <f>IF(M141="","",SUM(M141:M150))</f>
        <v/>
      </c>
      <c r="N155" s="106" t="str">
        <f>IF(N141="","",SUM(N141:N150))</f>
        <v/>
      </c>
      <c r="O155" s="106" t="str">
        <f>IF(O141="","",SUM(O141:O150))</f>
        <v/>
      </c>
      <c r="P155" s="4"/>
      <c r="Q155" s="154"/>
    </row>
    <row r="156" spans="2:17" x14ac:dyDescent="0.35">
      <c r="B156" s="26"/>
      <c r="C156" s="26"/>
      <c r="D156" s="26"/>
      <c r="E156" s="26"/>
      <c r="F156" s="26"/>
      <c r="G156" s="26"/>
      <c r="H156" s="26"/>
      <c r="I156" s="26"/>
      <c r="J156" s="26"/>
      <c r="K156" s="26"/>
      <c r="L156" s="26"/>
      <c r="M156" s="26"/>
      <c r="N156" s="26"/>
      <c r="O156" s="26"/>
      <c r="P156" s="4"/>
      <c r="Q156" s="154"/>
    </row>
    <row r="157" spans="2:17" x14ac:dyDescent="0.35">
      <c r="B157" s="26"/>
      <c r="C157" s="26"/>
      <c r="D157" s="26"/>
      <c r="E157" s="26"/>
      <c r="F157" s="26"/>
      <c r="G157" s="26"/>
      <c r="H157" s="26"/>
      <c r="I157" s="26"/>
      <c r="J157" s="26"/>
      <c r="K157" s="26"/>
      <c r="L157" s="26"/>
      <c r="M157" s="26"/>
      <c r="N157" s="26"/>
      <c r="O157" s="26"/>
      <c r="P157" s="4"/>
      <c r="Q157" s="154"/>
    </row>
    <row r="158" spans="2:17" x14ac:dyDescent="0.35">
      <c r="B158" s="26"/>
      <c r="C158" s="72" t="s">
        <v>38</v>
      </c>
      <c r="D158" s="73" t="s">
        <v>39</v>
      </c>
      <c r="E158" s="70"/>
      <c r="F158" s="70"/>
      <c r="G158" s="70"/>
      <c r="H158" s="70"/>
      <c r="I158" s="70"/>
      <c r="J158" s="70"/>
      <c r="K158" s="70"/>
      <c r="L158" s="70"/>
      <c r="M158" s="70"/>
      <c r="N158" s="67"/>
      <c r="O158" s="26"/>
      <c r="P158" s="4"/>
      <c r="Q158" s="154"/>
    </row>
    <row r="159" spans="2:17" x14ac:dyDescent="0.35">
      <c r="B159" s="26"/>
      <c r="C159" s="72"/>
      <c r="D159" s="74" t="s">
        <v>41</v>
      </c>
      <c r="E159" s="25"/>
      <c r="F159" s="70"/>
      <c r="G159" s="74" t="s">
        <v>42</v>
      </c>
      <c r="H159" s="70"/>
      <c r="I159" s="173"/>
      <c r="J159" s="174"/>
      <c r="K159" s="174"/>
      <c r="L159" s="175"/>
      <c r="M159" s="67"/>
      <c r="N159" s="67"/>
      <c r="O159" s="26"/>
      <c r="P159" s="4"/>
      <c r="Q159" s="154"/>
    </row>
    <row r="160" spans="2:17" x14ac:dyDescent="0.35">
      <c r="B160" s="26"/>
      <c r="C160" s="70"/>
      <c r="D160" s="70"/>
      <c r="E160" s="26"/>
      <c r="F160" s="26"/>
      <c r="G160" s="26"/>
      <c r="H160" s="26"/>
      <c r="I160" s="26"/>
      <c r="J160" s="70"/>
      <c r="K160" s="70"/>
      <c r="L160" s="70"/>
      <c r="M160" s="70"/>
      <c r="N160" s="70"/>
      <c r="O160" s="26"/>
      <c r="P160" s="4"/>
      <c r="Q160" s="154"/>
    </row>
    <row r="161" spans="2:17" ht="15" thickBot="1" x14ac:dyDescent="0.4">
      <c r="B161" s="26"/>
      <c r="C161" s="72" t="s">
        <v>45</v>
      </c>
      <c r="D161" s="176" t="s">
        <v>46</v>
      </c>
      <c r="E161" s="177"/>
      <c r="F161" s="177"/>
      <c r="G161" s="177"/>
      <c r="H161" s="177"/>
      <c r="I161" s="177"/>
      <c r="J161" s="177"/>
      <c r="K161" s="177"/>
      <c r="L161" s="177"/>
      <c r="M161" s="177"/>
      <c r="N161" s="177"/>
      <c r="O161" s="26"/>
      <c r="P161" s="4"/>
      <c r="Q161" s="154"/>
    </row>
    <row r="162" spans="2:17" ht="14.5" customHeight="1" x14ac:dyDescent="0.35">
      <c r="B162" s="70"/>
      <c r="C162" s="86"/>
      <c r="D162" s="178" t="s">
        <v>47</v>
      </c>
      <c r="E162" s="181" t="s">
        <v>48</v>
      </c>
      <c r="F162" s="183" t="s">
        <v>49</v>
      </c>
      <c r="G162" s="184"/>
      <c r="H162" s="185"/>
      <c r="I162" s="186" t="s">
        <v>50</v>
      </c>
      <c r="J162" s="169" t="s">
        <v>68</v>
      </c>
      <c r="K162" s="169" t="s">
        <v>72</v>
      </c>
      <c r="L162" s="169" t="s">
        <v>77</v>
      </c>
      <c r="M162" s="169" t="s">
        <v>52</v>
      </c>
      <c r="N162" s="188" t="s">
        <v>78</v>
      </c>
      <c r="O162" s="161" t="s">
        <v>69</v>
      </c>
      <c r="P162" s="4"/>
      <c r="Q162" s="154"/>
    </row>
    <row r="163" spans="2:17" ht="14.5" customHeight="1" x14ac:dyDescent="0.35">
      <c r="B163" s="70"/>
      <c r="C163" s="87"/>
      <c r="D163" s="179"/>
      <c r="E163" s="182"/>
      <c r="F163" s="88" t="s">
        <v>53</v>
      </c>
      <c r="G163" s="163" t="s">
        <v>54</v>
      </c>
      <c r="H163" s="164"/>
      <c r="I163" s="187"/>
      <c r="J163" s="170"/>
      <c r="K163" s="170"/>
      <c r="L163" s="170"/>
      <c r="M163" s="170"/>
      <c r="N163" s="189"/>
      <c r="O163" s="162"/>
      <c r="P163" s="4"/>
      <c r="Q163" s="154"/>
    </row>
    <row r="164" spans="2:17" ht="15" thickBot="1" x14ac:dyDescent="0.4">
      <c r="B164" s="70"/>
      <c r="C164" s="87"/>
      <c r="D164" s="180"/>
      <c r="E164" s="152"/>
      <c r="F164" s="89" t="str">
        <f>IF(E164=Vakiolistat!$A$6,"t/m3",IF(E164=Vakiolistat!$A$4,"t/1000Nm³",""))</f>
        <v/>
      </c>
      <c r="G164" s="90" t="str">
        <f>IF(OR($E164="TJ",$E164="GWh"),"","GJ/t")</f>
        <v>GJ/t</v>
      </c>
      <c r="H164" s="91" t="str">
        <f>IF($E164=Vakiolistat!$A$6,Vakiolistat!$A$14,IF($E164=Vakiolistat!$A$4,Vakiolistat!$A$12,""))</f>
        <v/>
      </c>
      <c r="I164" s="92" t="s">
        <v>56</v>
      </c>
      <c r="J164" s="93" t="s">
        <v>57</v>
      </c>
      <c r="K164" s="93" t="s">
        <v>57</v>
      </c>
      <c r="L164" s="93" t="s">
        <v>58</v>
      </c>
      <c r="M164" s="93" t="s">
        <v>59</v>
      </c>
      <c r="N164" s="93" t="s">
        <v>60</v>
      </c>
      <c r="O164" s="94" t="s">
        <v>70</v>
      </c>
      <c r="P164" s="4"/>
      <c r="Q164" s="154"/>
    </row>
    <row r="165" spans="2:17" x14ac:dyDescent="0.35">
      <c r="B165" s="70"/>
      <c r="C165" s="95"/>
      <c r="D165" s="22"/>
      <c r="E165" s="5"/>
      <c r="F165" s="6"/>
      <c r="G165" s="7"/>
      <c r="H165" s="96" t="str">
        <f>IF(OR(ISBLANK(F165),ISBLANK(G165)),"",IF($E$164="Nm³",F165*G165,G165*F165/1000))</f>
        <v/>
      </c>
      <c r="I165" s="8"/>
      <c r="J165" s="7"/>
      <c r="K165" s="7"/>
      <c r="L165" s="150" t="str">
        <f>IF(ISBLANK(E165),"",IF($E$164="TJ",E165,IF($E$164="t",E165*G165/1000,IF($E$164="Nm³",E165/1000*H165/1000,IF($E$164="GWh",E165*3.6,E165*H165/1000)))))</f>
        <v/>
      </c>
      <c r="M165" s="97" t="str">
        <f>IF(OR(L165="",ISBLANK(I165)),"",L165*I165*(1-((J165+K165)/100)))</f>
        <v/>
      </c>
      <c r="N165" s="97" t="str">
        <f>IF(OR(ISBLANK(L165),ISBLANK(I165)),"",L165*I165*(J165/100))</f>
        <v/>
      </c>
      <c r="O165" s="97" t="str">
        <f>IF(OR(ISBLANK(I165),ISBLANK(L165)),"",L165*I165*(K165/100))</f>
        <v/>
      </c>
      <c r="P165" s="4"/>
      <c r="Q165" s="154"/>
    </row>
    <row r="166" spans="2:17" x14ac:dyDescent="0.35">
      <c r="B166" s="70"/>
      <c r="C166" s="95"/>
      <c r="D166" s="21"/>
      <c r="E166" s="9"/>
      <c r="F166" s="10"/>
      <c r="G166" s="11"/>
      <c r="H166" s="96" t="str">
        <f t="shared" ref="H166:H174" si="32">IF(OR(ISBLANK(F166),ISBLANK(G166)),"",IF($E$164="Nm³",F166*G166,G166*F166/1000))</f>
        <v/>
      </c>
      <c r="I166" s="12"/>
      <c r="J166" s="11"/>
      <c r="K166" s="7"/>
      <c r="L166" s="150" t="str">
        <f t="shared" ref="L166:L174" si="33">IF(ISBLANK(E166),"",IF($E$164="TJ",E166,IF($E$164="t",E166*G166/1000,IF($E$164="Nm³",E166/1000*H166/1000,IF($E$164="GWh",E166*3.6,E166*H166/1000)))))</f>
        <v/>
      </c>
      <c r="M166" s="97" t="str">
        <f t="shared" ref="M166" si="34">IF(OR(L166="",ISBLANK(I166)),"",L166*I166*(1-((J166+K166)/100)))</f>
        <v/>
      </c>
      <c r="N166" s="97" t="str">
        <f t="shared" ref="N166:N174" si="35">IF(OR(ISBLANK(L166),ISBLANK(I166)),"",L166*I166*(J166/100))</f>
        <v/>
      </c>
      <c r="O166" s="97" t="str">
        <f t="shared" ref="O166:O174" si="36">IF(OR(ISBLANK(I166),ISBLANK(L166)),"",L166*I166*(K166/100))</f>
        <v/>
      </c>
      <c r="P166" s="4"/>
      <c r="Q166" s="154"/>
    </row>
    <row r="167" spans="2:17" x14ac:dyDescent="0.35">
      <c r="B167" s="70"/>
      <c r="C167" s="95"/>
      <c r="D167" s="21"/>
      <c r="E167" s="9"/>
      <c r="F167" s="10"/>
      <c r="G167" s="11"/>
      <c r="H167" s="96" t="str">
        <f t="shared" si="32"/>
        <v/>
      </c>
      <c r="I167" s="12"/>
      <c r="J167" s="11"/>
      <c r="K167" s="7"/>
      <c r="L167" s="150" t="str">
        <f t="shared" si="33"/>
        <v/>
      </c>
      <c r="M167" s="97" t="str">
        <f>IF(OR(L167="",ISBLANK(I167)),"",L167*I167*(1-((J167+K167)/100)))</f>
        <v/>
      </c>
      <c r="N167" s="97" t="str">
        <f t="shared" si="35"/>
        <v/>
      </c>
      <c r="O167" s="97" t="str">
        <f t="shared" si="36"/>
        <v/>
      </c>
      <c r="P167" s="4"/>
      <c r="Q167" s="154"/>
    </row>
    <row r="168" spans="2:17" x14ac:dyDescent="0.35">
      <c r="B168" s="70"/>
      <c r="C168" s="95"/>
      <c r="D168" s="21"/>
      <c r="E168" s="9"/>
      <c r="F168" s="10"/>
      <c r="G168" s="11"/>
      <c r="H168" s="96" t="str">
        <f t="shared" si="32"/>
        <v/>
      </c>
      <c r="I168" s="12"/>
      <c r="J168" s="11"/>
      <c r="K168" s="7"/>
      <c r="L168" s="150" t="str">
        <f t="shared" si="33"/>
        <v/>
      </c>
      <c r="M168" s="97" t="str">
        <f t="shared" ref="M168:M174" si="37">IF(OR(L168="",ISBLANK(I168)),"",L168*I168*(1-((J168+K168)/100)))</f>
        <v/>
      </c>
      <c r="N168" s="97" t="str">
        <f t="shared" si="35"/>
        <v/>
      </c>
      <c r="O168" s="97" t="str">
        <f t="shared" si="36"/>
        <v/>
      </c>
      <c r="P168" s="4"/>
      <c r="Q168" s="154"/>
    </row>
    <row r="169" spans="2:17" x14ac:dyDescent="0.35">
      <c r="B169" s="70"/>
      <c r="C169" s="95"/>
      <c r="D169" s="21"/>
      <c r="E169" s="9"/>
      <c r="F169" s="10"/>
      <c r="G169" s="11"/>
      <c r="H169" s="96" t="str">
        <f t="shared" si="32"/>
        <v/>
      </c>
      <c r="I169" s="12"/>
      <c r="J169" s="11"/>
      <c r="K169" s="7"/>
      <c r="L169" s="150" t="str">
        <f t="shared" si="33"/>
        <v/>
      </c>
      <c r="M169" s="97" t="str">
        <f t="shared" si="37"/>
        <v/>
      </c>
      <c r="N169" s="97" t="str">
        <f t="shared" si="35"/>
        <v/>
      </c>
      <c r="O169" s="97" t="str">
        <f t="shared" si="36"/>
        <v/>
      </c>
      <c r="P169" s="4"/>
      <c r="Q169" s="154"/>
    </row>
    <row r="170" spans="2:17" x14ac:dyDescent="0.35">
      <c r="B170" s="70"/>
      <c r="C170" s="95"/>
      <c r="D170" s="21"/>
      <c r="E170" s="9"/>
      <c r="F170" s="10"/>
      <c r="G170" s="11"/>
      <c r="H170" s="96" t="str">
        <f t="shared" si="32"/>
        <v/>
      </c>
      <c r="I170" s="12"/>
      <c r="J170" s="11"/>
      <c r="K170" s="7"/>
      <c r="L170" s="150" t="str">
        <f t="shared" si="33"/>
        <v/>
      </c>
      <c r="M170" s="97" t="str">
        <f t="shared" si="37"/>
        <v/>
      </c>
      <c r="N170" s="97" t="str">
        <f t="shared" si="35"/>
        <v/>
      </c>
      <c r="O170" s="97" t="str">
        <f t="shared" si="36"/>
        <v/>
      </c>
      <c r="P170" s="4"/>
      <c r="Q170" s="154"/>
    </row>
    <row r="171" spans="2:17" x14ac:dyDescent="0.35">
      <c r="B171" s="70"/>
      <c r="C171" s="95"/>
      <c r="D171" s="21"/>
      <c r="E171" s="9"/>
      <c r="F171" s="10"/>
      <c r="G171" s="11"/>
      <c r="H171" s="96" t="str">
        <f t="shared" si="32"/>
        <v/>
      </c>
      <c r="I171" s="12"/>
      <c r="J171" s="11"/>
      <c r="K171" s="7"/>
      <c r="L171" s="150" t="str">
        <f t="shared" si="33"/>
        <v/>
      </c>
      <c r="M171" s="97" t="str">
        <f t="shared" si="37"/>
        <v/>
      </c>
      <c r="N171" s="97" t="str">
        <f t="shared" si="35"/>
        <v/>
      </c>
      <c r="O171" s="97" t="str">
        <f t="shared" si="36"/>
        <v/>
      </c>
      <c r="P171" s="4"/>
      <c r="Q171" s="154"/>
    </row>
    <row r="172" spans="2:17" x14ac:dyDescent="0.35">
      <c r="B172" s="70"/>
      <c r="C172" s="95"/>
      <c r="D172" s="21"/>
      <c r="E172" s="9"/>
      <c r="F172" s="10"/>
      <c r="G172" s="11"/>
      <c r="H172" s="96" t="str">
        <f t="shared" si="32"/>
        <v/>
      </c>
      <c r="I172" s="12"/>
      <c r="J172" s="11"/>
      <c r="K172" s="7"/>
      <c r="L172" s="150" t="str">
        <f t="shared" si="33"/>
        <v/>
      </c>
      <c r="M172" s="97" t="str">
        <f t="shared" si="37"/>
        <v/>
      </c>
      <c r="N172" s="97" t="str">
        <f t="shared" si="35"/>
        <v/>
      </c>
      <c r="O172" s="97" t="str">
        <f t="shared" si="36"/>
        <v/>
      </c>
      <c r="P172" s="4"/>
      <c r="Q172" s="154"/>
    </row>
    <row r="173" spans="2:17" x14ac:dyDescent="0.35">
      <c r="B173" s="70"/>
      <c r="C173" s="98"/>
      <c r="D173" s="21"/>
      <c r="E173" s="13"/>
      <c r="F173" s="10"/>
      <c r="G173" s="11"/>
      <c r="H173" s="96" t="str">
        <f t="shared" si="32"/>
        <v/>
      </c>
      <c r="I173" s="12"/>
      <c r="J173" s="11"/>
      <c r="K173" s="7"/>
      <c r="L173" s="150" t="str">
        <f t="shared" si="33"/>
        <v/>
      </c>
      <c r="M173" s="97" t="str">
        <f t="shared" si="37"/>
        <v/>
      </c>
      <c r="N173" s="97" t="str">
        <f t="shared" si="35"/>
        <v/>
      </c>
      <c r="O173" s="97" t="str">
        <f t="shared" si="36"/>
        <v/>
      </c>
      <c r="P173" s="4"/>
      <c r="Q173" s="154"/>
    </row>
    <row r="174" spans="2:17" ht="15" thickBot="1" x14ac:dyDescent="0.4">
      <c r="B174" s="70"/>
      <c r="C174" s="98"/>
      <c r="D174" s="21"/>
      <c r="E174" s="14"/>
      <c r="F174" s="15"/>
      <c r="G174" s="16"/>
      <c r="H174" s="99" t="str">
        <f t="shared" si="32"/>
        <v/>
      </c>
      <c r="I174" s="12"/>
      <c r="J174" s="11"/>
      <c r="K174" s="7"/>
      <c r="L174" s="150" t="str">
        <f t="shared" si="33"/>
        <v/>
      </c>
      <c r="M174" s="97" t="str">
        <f t="shared" si="37"/>
        <v/>
      </c>
      <c r="N174" s="97" t="str">
        <f t="shared" si="35"/>
        <v/>
      </c>
      <c r="O174" s="97" t="str">
        <f t="shared" si="36"/>
        <v/>
      </c>
      <c r="P174" s="4"/>
      <c r="Q174" s="154"/>
    </row>
    <row r="175" spans="2:17" ht="15" thickBot="1" x14ac:dyDescent="0.4">
      <c r="B175" s="70"/>
      <c r="C175" s="70"/>
      <c r="D175" s="70"/>
      <c r="E175" s="70"/>
      <c r="F175" s="70"/>
      <c r="G175" s="70"/>
      <c r="H175" s="70"/>
      <c r="I175" s="70"/>
      <c r="J175" s="70"/>
      <c r="K175" s="70"/>
      <c r="L175" s="70"/>
      <c r="M175" s="70"/>
      <c r="N175" s="70"/>
      <c r="O175" s="62"/>
      <c r="P175" s="4"/>
      <c r="Q175" s="154"/>
    </row>
    <row r="176" spans="2:17" ht="15" customHeight="1" thickBot="1" x14ac:dyDescent="0.4">
      <c r="B176" s="70"/>
      <c r="C176" s="62"/>
      <c r="D176" s="26"/>
      <c r="E176" s="165" t="str">
        <f>E162</f>
        <v>Määrä vuositasolla</v>
      </c>
      <c r="F176" s="70"/>
      <c r="G176" s="70"/>
      <c r="H176" s="167" t="str">
        <f>G163</f>
        <v>Tehollinen lämpöarvo</v>
      </c>
      <c r="I176" s="167" t="str">
        <f t="shared" ref="I176:O176" si="38">I162</f>
        <v>Päästö-kerroin</v>
      </c>
      <c r="J176" s="167" t="str">
        <f t="shared" si="38"/>
        <v>Kestävä bio-osuus</v>
      </c>
      <c r="K176" s="169" t="str">
        <f t="shared" si="38"/>
        <v>Ei-kestävä bio-osuus</v>
      </c>
      <c r="L176" s="167" t="str">
        <f t="shared" si="38"/>
        <v>Energia-sisältö</v>
      </c>
      <c r="M176" s="167" t="str">
        <f t="shared" si="38"/>
        <v>Fossiiliset päästöt</v>
      </c>
      <c r="N176" s="167" t="str">
        <f t="shared" si="38"/>
        <v>Kestävät biog. päästöt</v>
      </c>
      <c r="O176" s="171" t="str">
        <f t="shared" si="38"/>
        <v>Ei-kestävät biog. päästöt</v>
      </c>
      <c r="P176" s="4"/>
      <c r="Q176" s="154"/>
    </row>
    <row r="177" spans="2:17" ht="15" customHeight="1" thickBot="1" x14ac:dyDescent="0.4">
      <c r="B177" s="70"/>
      <c r="C177" s="30"/>
      <c r="D177" s="159" t="s">
        <v>61</v>
      </c>
      <c r="E177" s="166"/>
      <c r="F177" s="70"/>
      <c r="G177" s="70"/>
      <c r="H177" s="168"/>
      <c r="I177" s="168"/>
      <c r="J177" s="168"/>
      <c r="K177" s="170"/>
      <c r="L177" s="168"/>
      <c r="M177" s="168"/>
      <c r="N177" s="168"/>
      <c r="O177" s="172"/>
      <c r="P177" s="4"/>
      <c r="Q177" s="154"/>
    </row>
    <row r="178" spans="2:17" ht="15" thickBot="1" x14ac:dyDescent="0.4">
      <c r="B178" s="70"/>
      <c r="C178" s="70"/>
      <c r="D178" s="160"/>
      <c r="E178" s="100" t="str">
        <f>IF(ISBLANK(E164),"",E164)</f>
        <v/>
      </c>
      <c r="F178" s="70"/>
      <c r="G178" s="70"/>
      <c r="H178" s="101" t="str">
        <f>IF(E164=Vakiolistat!$A$3,G164,H164)</f>
        <v/>
      </c>
      <c r="I178" s="101" t="str">
        <f>I164</f>
        <v>t CO2/TJ</v>
      </c>
      <c r="J178" s="101" t="s">
        <v>57</v>
      </c>
      <c r="K178" s="93" t="s">
        <v>57</v>
      </c>
      <c r="L178" s="101" t="s">
        <v>62</v>
      </c>
      <c r="M178" s="101" t="s">
        <v>59</v>
      </c>
      <c r="N178" s="101" t="s">
        <v>59</v>
      </c>
      <c r="O178" s="94" t="s">
        <v>70</v>
      </c>
      <c r="P178" s="4"/>
      <c r="Q178" s="154"/>
    </row>
    <row r="179" spans="2:17" ht="15" thickBot="1" x14ac:dyDescent="0.4">
      <c r="B179" s="70"/>
      <c r="C179" s="102"/>
      <c r="D179" s="26"/>
      <c r="E179" s="103" t="str">
        <f>IF(ISBLANK(E165),"",SUM(E165:E174))</f>
        <v/>
      </c>
      <c r="F179" s="70"/>
      <c r="G179" s="104"/>
      <c r="H179" s="105" t="str">
        <f>IF(OR(E164=Vakiolistat!$A$5,E164=Vakiolistat!$A$7, L179=""),"",IF(E164=Vakiolistat!$A$4,L179*10^6/E179,L179*1000/E179))</f>
        <v/>
      </c>
      <c r="I179" s="158" t="str">
        <f>IF(OR(M179="",N179="",L179=""),"",(M179+N179+O179)/L179)</f>
        <v/>
      </c>
      <c r="J179" s="158" t="str">
        <f>IF(OR(M179="",N179=""),"",N179/(M179+N179+O179)*100)</f>
        <v/>
      </c>
      <c r="K179" s="158" t="str">
        <f>IF(OR(M179="",N179="",O179=""),"",O179/(N179+O179+M179)*100)</f>
        <v/>
      </c>
      <c r="L179" s="151" t="str">
        <f>IF(L165="","",SUM(L165:L174))</f>
        <v/>
      </c>
      <c r="M179" s="106" t="str">
        <f>IF(M165="","",SUM(M165:M174))</f>
        <v/>
      </c>
      <c r="N179" s="106" t="str">
        <f>IF(N165="","",SUM(N165:N174))</f>
        <v/>
      </c>
      <c r="O179" s="106" t="str">
        <f>IF(O165="","",SUM(O165:O174))</f>
        <v/>
      </c>
      <c r="P179" s="4"/>
      <c r="Q179" s="154"/>
    </row>
    <row r="180" spans="2:17" x14ac:dyDescent="0.35">
      <c r="B180" s="26"/>
      <c r="C180" s="26"/>
      <c r="D180" s="26"/>
      <c r="E180" s="26"/>
      <c r="F180" s="26"/>
      <c r="G180" s="26"/>
      <c r="H180" s="26"/>
      <c r="I180" s="26"/>
      <c r="J180" s="26"/>
      <c r="K180" s="26"/>
      <c r="L180" s="26"/>
      <c r="M180" s="26"/>
      <c r="N180" s="26"/>
      <c r="O180" s="26"/>
      <c r="P180" s="4"/>
      <c r="Q180" s="154"/>
    </row>
    <row r="181" spans="2:17" x14ac:dyDescent="0.35">
      <c r="B181" s="26"/>
      <c r="C181" s="26"/>
      <c r="D181" s="26"/>
      <c r="E181" s="26"/>
      <c r="F181" s="26"/>
      <c r="G181" s="26"/>
      <c r="H181" s="26"/>
      <c r="I181" s="26"/>
      <c r="J181" s="26"/>
      <c r="K181" s="26"/>
      <c r="L181" s="26"/>
      <c r="M181" s="26"/>
      <c r="N181" s="26"/>
      <c r="O181" s="26"/>
      <c r="P181" s="4"/>
      <c r="Q181" s="154"/>
    </row>
    <row r="182" spans="2:17" x14ac:dyDescent="0.35">
      <c r="B182" s="26"/>
      <c r="C182" s="72" t="s">
        <v>38</v>
      </c>
      <c r="D182" s="73" t="s">
        <v>39</v>
      </c>
      <c r="E182" s="70"/>
      <c r="F182" s="70"/>
      <c r="G182" s="70"/>
      <c r="H182" s="70"/>
      <c r="I182" s="70"/>
      <c r="J182" s="70"/>
      <c r="K182" s="70"/>
      <c r="L182" s="70"/>
      <c r="M182" s="70"/>
      <c r="N182" s="67"/>
      <c r="O182" s="26"/>
      <c r="P182" s="4"/>
      <c r="Q182" s="154"/>
    </row>
    <row r="183" spans="2:17" x14ac:dyDescent="0.35">
      <c r="B183" s="26"/>
      <c r="C183" s="72"/>
      <c r="D183" s="74" t="s">
        <v>41</v>
      </c>
      <c r="E183" s="25"/>
      <c r="F183" s="70"/>
      <c r="G183" s="74" t="s">
        <v>42</v>
      </c>
      <c r="H183" s="70"/>
      <c r="I183" s="173"/>
      <c r="J183" s="174"/>
      <c r="K183" s="174"/>
      <c r="L183" s="175"/>
      <c r="M183" s="67"/>
      <c r="N183" s="67"/>
      <c r="O183" s="26"/>
      <c r="P183" s="4"/>
      <c r="Q183" s="154"/>
    </row>
    <row r="184" spans="2:17" x14ac:dyDescent="0.35">
      <c r="B184" s="26"/>
      <c r="C184" s="70"/>
      <c r="D184" s="70"/>
      <c r="E184" s="26"/>
      <c r="F184" s="26"/>
      <c r="G184" s="26"/>
      <c r="H184" s="26"/>
      <c r="I184" s="26"/>
      <c r="J184" s="70"/>
      <c r="K184" s="70"/>
      <c r="L184" s="70"/>
      <c r="M184" s="70"/>
      <c r="N184" s="70"/>
      <c r="O184" s="26"/>
      <c r="P184" s="4"/>
      <c r="Q184" s="154"/>
    </row>
    <row r="185" spans="2:17" ht="15" thickBot="1" x14ac:dyDescent="0.4">
      <c r="B185" s="26"/>
      <c r="C185" s="72" t="s">
        <v>45</v>
      </c>
      <c r="D185" s="176" t="s">
        <v>46</v>
      </c>
      <c r="E185" s="177"/>
      <c r="F185" s="177"/>
      <c r="G185" s="177"/>
      <c r="H185" s="177"/>
      <c r="I185" s="177"/>
      <c r="J185" s="177"/>
      <c r="K185" s="177"/>
      <c r="L185" s="177"/>
      <c r="M185" s="177"/>
      <c r="N185" s="177"/>
      <c r="O185" s="26"/>
      <c r="P185" s="4"/>
      <c r="Q185" s="154"/>
    </row>
    <row r="186" spans="2:17" ht="14.5" customHeight="1" x14ac:dyDescent="0.35">
      <c r="B186" s="70"/>
      <c r="C186" s="86"/>
      <c r="D186" s="178" t="s">
        <v>47</v>
      </c>
      <c r="E186" s="181" t="s">
        <v>48</v>
      </c>
      <c r="F186" s="183" t="s">
        <v>49</v>
      </c>
      <c r="G186" s="184"/>
      <c r="H186" s="185"/>
      <c r="I186" s="186" t="s">
        <v>50</v>
      </c>
      <c r="J186" s="169" t="s">
        <v>68</v>
      </c>
      <c r="K186" s="169" t="s">
        <v>72</v>
      </c>
      <c r="L186" s="169" t="s">
        <v>77</v>
      </c>
      <c r="M186" s="169" t="s">
        <v>52</v>
      </c>
      <c r="N186" s="188" t="s">
        <v>78</v>
      </c>
      <c r="O186" s="161" t="s">
        <v>69</v>
      </c>
      <c r="P186" s="4"/>
      <c r="Q186" s="154"/>
    </row>
    <row r="187" spans="2:17" ht="14.5" customHeight="1" x14ac:dyDescent="0.35">
      <c r="B187" s="70"/>
      <c r="C187" s="87"/>
      <c r="D187" s="179"/>
      <c r="E187" s="182"/>
      <c r="F187" s="88" t="s">
        <v>53</v>
      </c>
      <c r="G187" s="163" t="s">
        <v>54</v>
      </c>
      <c r="H187" s="164"/>
      <c r="I187" s="187"/>
      <c r="J187" s="170"/>
      <c r="K187" s="170"/>
      <c r="L187" s="170"/>
      <c r="M187" s="170"/>
      <c r="N187" s="189"/>
      <c r="O187" s="162"/>
      <c r="P187" s="4"/>
      <c r="Q187" s="154"/>
    </row>
    <row r="188" spans="2:17" ht="15" thickBot="1" x14ac:dyDescent="0.4">
      <c r="B188" s="70"/>
      <c r="C188" s="87"/>
      <c r="D188" s="180"/>
      <c r="E188" s="153"/>
      <c r="F188" s="89" t="str">
        <f>IF(E188=Vakiolistat!$A$6,"t/m3",IF(E188=Vakiolistat!$A$4,"t/1000Nm³",""))</f>
        <v/>
      </c>
      <c r="G188" s="90" t="str">
        <f>IF(OR($E188="TJ",$E188="GWh"),"","GJ/t")</f>
        <v>GJ/t</v>
      </c>
      <c r="H188" s="91" t="str">
        <f>IF($E188=Vakiolistat!$A$6,Vakiolistat!$A$14,IF($E188=Vakiolistat!$A$4,Vakiolistat!$A$12,""))</f>
        <v/>
      </c>
      <c r="I188" s="92" t="s">
        <v>56</v>
      </c>
      <c r="J188" s="93" t="s">
        <v>57</v>
      </c>
      <c r="K188" s="93" t="s">
        <v>57</v>
      </c>
      <c r="L188" s="93" t="s">
        <v>58</v>
      </c>
      <c r="M188" s="93" t="s">
        <v>59</v>
      </c>
      <c r="N188" s="93" t="s">
        <v>60</v>
      </c>
      <c r="O188" s="94" t="s">
        <v>70</v>
      </c>
      <c r="P188" s="4"/>
      <c r="Q188" s="154"/>
    </row>
    <row r="189" spans="2:17" x14ac:dyDescent="0.35">
      <c r="B189" s="70"/>
      <c r="C189" s="95"/>
      <c r="D189" s="22"/>
      <c r="E189" s="5"/>
      <c r="F189" s="6"/>
      <c r="G189" s="7"/>
      <c r="H189" s="96" t="str">
        <f>IF(OR(ISBLANK(F189),ISBLANK(G189)),"",IF($E$188="Nm³",F189*G189,G189*F189/1000))</f>
        <v/>
      </c>
      <c r="I189" s="8"/>
      <c r="J189" s="7"/>
      <c r="K189" s="7"/>
      <c r="L189" s="150" t="str">
        <f>IF(ISBLANK(E189),"",IF($E$188="TJ",E189,IF($E$188="t",E189*G189/1000,IF($E$188="Nm³",E189/1000*H189/1000,IF($E$188="GWh",E189*3.6,E189*H189/1000)))))</f>
        <v/>
      </c>
      <c r="M189" s="97" t="str">
        <f>IF(OR(L189="",ISBLANK(I189)),"",L189*I189*(1-((J189+K189)/100)))</f>
        <v/>
      </c>
      <c r="N189" s="97" t="str">
        <f>IF(OR(ISBLANK(L189),ISBLANK(I189)),"",L189*I189*(J189/100))</f>
        <v/>
      </c>
      <c r="O189" s="97" t="str">
        <f>IF(OR(ISBLANK(I189),ISBLANK(L189)),"",L189*I189*(K189/100))</f>
        <v/>
      </c>
      <c r="P189" s="4"/>
      <c r="Q189" s="154"/>
    </row>
    <row r="190" spans="2:17" x14ac:dyDescent="0.35">
      <c r="B190" s="70"/>
      <c r="C190" s="95"/>
      <c r="D190" s="21"/>
      <c r="E190" s="9"/>
      <c r="F190" s="10"/>
      <c r="G190" s="11"/>
      <c r="H190" s="96" t="str">
        <f t="shared" ref="H190:H198" si="39">IF(OR(ISBLANK(F190),ISBLANK(G190)),"",IF($E$188="Nm³",F190*G190,G190*F190/1000))</f>
        <v/>
      </c>
      <c r="I190" s="12"/>
      <c r="J190" s="11"/>
      <c r="K190" s="7"/>
      <c r="L190" s="150" t="str">
        <f t="shared" ref="L190:L198" si="40">IF(ISBLANK(E190),"",IF($E$188="TJ",E190,IF($E$188="t",E190*G190/1000,IF($E$188="Nm³",E190/1000*H190/1000,IF($E$188="GWh",E190*3.6,E190*H190/1000)))))</f>
        <v/>
      </c>
      <c r="M190" s="97" t="str">
        <f t="shared" ref="M190" si="41">IF(OR(L190="",ISBLANK(I190)),"",L190*I190*(1-((J190+K190)/100)))</f>
        <v/>
      </c>
      <c r="N190" s="97" t="str">
        <f t="shared" ref="N190:N198" si="42">IF(OR(ISBLANK(L190),ISBLANK(I190)),"",L190*I190*(J190/100))</f>
        <v/>
      </c>
      <c r="O190" s="97" t="str">
        <f t="shared" ref="O190:O198" si="43">IF(OR(ISBLANK(I190),ISBLANK(L190)),"",L190*I190*(K190/100))</f>
        <v/>
      </c>
      <c r="P190" s="4"/>
      <c r="Q190" s="154"/>
    </row>
    <row r="191" spans="2:17" x14ac:dyDescent="0.35">
      <c r="B191" s="70"/>
      <c r="C191" s="95"/>
      <c r="D191" s="21"/>
      <c r="E191" s="9"/>
      <c r="F191" s="10"/>
      <c r="G191" s="11"/>
      <c r="H191" s="96" t="str">
        <f t="shared" si="39"/>
        <v/>
      </c>
      <c r="I191" s="12"/>
      <c r="J191" s="11"/>
      <c r="K191" s="7"/>
      <c r="L191" s="150" t="str">
        <f t="shared" si="40"/>
        <v/>
      </c>
      <c r="M191" s="97" t="str">
        <f>IF(OR(L191="",ISBLANK(I191)),"",L191*I191*(1-((J191+K191)/100)))</f>
        <v/>
      </c>
      <c r="N191" s="97" t="str">
        <f t="shared" si="42"/>
        <v/>
      </c>
      <c r="O191" s="97" t="str">
        <f t="shared" si="43"/>
        <v/>
      </c>
      <c r="P191" s="4"/>
      <c r="Q191" s="154"/>
    </row>
    <row r="192" spans="2:17" x14ac:dyDescent="0.35">
      <c r="B192" s="70"/>
      <c r="C192" s="95"/>
      <c r="D192" s="21"/>
      <c r="E192" s="9"/>
      <c r="F192" s="10"/>
      <c r="G192" s="11"/>
      <c r="H192" s="96" t="str">
        <f t="shared" si="39"/>
        <v/>
      </c>
      <c r="I192" s="12"/>
      <c r="J192" s="11"/>
      <c r="K192" s="7"/>
      <c r="L192" s="150" t="str">
        <f t="shared" si="40"/>
        <v/>
      </c>
      <c r="M192" s="97" t="str">
        <f t="shared" ref="M192:M198" si="44">IF(OR(L192="",ISBLANK(I192)),"",L192*I192*(1-((J192+K192)/100)))</f>
        <v/>
      </c>
      <c r="N192" s="97" t="str">
        <f t="shared" si="42"/>
        <v/>
      </c>
      <c r="O192" s="97" t="str">
        <f t="shared" si="43"/>
        <v/>
      </c>
      <c r="P192" s="4"/>
      <c r="Q192" s="154"/>
    </row>
    <row r="193" spans="2:17" x14ac:dyDescent="0.35">
      <c r="B193" s="70"/>
      <c r="C193" s="95"/>
      <c r="D193" s="21"/>
      <c r="E193" s="9"/>
      <c r="F193" s="10"/>
      <c r="G193" s="11"/>
      <c r="H193" s="96" t="str">
        <f t="shared" si="39"/>
        <v/>
      </c>
      <c r="I193" s="12"/>
      <c r="J193" s="11"/>
      <c r="K193" s="7"/>
      <c r="L193" s="150" t="str">
        <f t="shared" si="40"/>
        <v/>
      </c>
      <c r="M193" s="97" t="str">
        <f t="shared" si="44"/>
        <v/>
      </c>
      <c r="N193" s="97" t="str">
        <f t="shared" si="42"/>
        <v/>
      </c>
      <c r="O193" s="97" t="str">
        <f t="shared" si="43"/>
        <v/>
      </c>
      <c r="P193" s="4"/>
      <c r="Q193" s="154"/>
    </row>
    <row r="194" spans="2:17" x14ac:dyDescent="0.35">
      <c r="B194" s="70"/>
      <c r="C194" s="95"/>
      <c r="D194" s="21"/>
      <c r="E194" s="9"/>
      <c r="F194" s="10"/>
      <c r="G194" s="11"/>
      <c r="H194" s="96" t="str">
        <f t="shared" si="39"/>
        <v/>
      </c>
      <c r="I194" s="12"/>
      <c r="J194" s="11"/>
      <c r="K194" s="7"/>
      <c r="L194" s="150" t="str">
        <f t="shared" si="40"/>
        <v/>
      </c>
      <c r="M194" s="97" t="str">
        <f t="shared" si="44"/>
        <v/>
      </c>
      <c r="N194" s="97" t="str">
        <f t="shared" si="42"/>
        <v/>
      </c>
      <c r="O194" s="97" t="str">
        <f t="shared" si="43"/>
        <v/>
      </c>
      <c r="P194" s="4"/>
      <c r="Q194" s="154"/>
    </row>
    <row r="195" spans="2:17" x14ac:dyDescent="0.35">
      <c r="B195" s="70"/>
      <c r="C195" s="95"/>
      <c r="D195" s="21"/>
      <c r="E195" s="9"/>
      <c r="F195" s="10"/>
      <c r="G195" s="11"/>
      <c r="H195" s="96" t="str">
        <f t="shared" si="39"/>
        <v/>
      </c>
      <c r="I195" s="12"/>
      <c r="J195" s="11"/>
      <c r="K195" s="7"/>
      <c r="L195" s="150" t="str">
        <f t="shared" si="40"/>
        <v/>
      </c>
      <c r="M195" s="97" t="str">
        <f t="shared" si="44"/>
        <v/>
      </c>
      <c r="N195" s="97" t="str">
        <f t="shared" si="42"/>
        <v/>
      </c>
      <c r="O195" s="97" t="str">
        <f t="shared" si="43"/>
        <v/>
      </c>
      <c r="P195" s="4"/>
      <c r="Q195" s="154"/>
    </row>
    <row r="196" spans="2:17" x14ac:dyDescent="0.35">
      <c r="B196" s="70"/>
      <c r="C196" s="95"/>
      <c r="D196" s="21"/>
      <c r="E196" s="9"/>
      <c r="F196" s="10"/>
      <c r="G196" s="11"/>
      <c r="H196" s="96" t="str">
        <f t="shared" si="39"/>
        <v/>
      </c>
      <c r="I196" s="12"/>
      <c r="J196" s="11"/>
      <c r="K196" s="7"/>
      <c r="L196" s="150" t="str">
        <f t="shared" si="40"/>
        <v/>
      </c>
      <c r="M196" s="97" t="str">
        <f t="shared" si="44"/>
        <v/>
      </c>
      <c r="N196" s="97" t="str">
        <f t="shared" si="42"/>
        <v/>
      </c>
      <c r="O196" s="97" t="str">
        <f t="shared" si="43"/>
        <v/>
      </c>
      <c r="P196" s="4"/>
      <c r="Q196" s="154"/>
    </row>
    <row r="197" spans="2:17" x14ac:dyDescent="0.35">
      <c r="B197" s="70"/>
      <c r="C197" s="98"/>
      <c r="D197" s="21"/>
      <c r="E197" s="13"/>
      <c r="F197" s="10"/>
      <c r="G197" s="11"/>
      <c r="H197" s="96" t="str">
        <f t="shared" si="39"/>
        <v/>
      </c>
      <c r="I197" s="12"/>
      <c r="J197" s="11"/>
      <c r="K197" s="7"/>
      <c r="L197" s="150" t="str">
        <f t="shared" si="40"/>
        <v/>
      </c>
      <c r="M197" s="97" t="str">
        <f t="shared" si="44"/>
        <v/>
      </c>
      <c r="N197" s="97" t="str">
        <f t="shared" si="42"/>
        <v/>
      </c>
      <c r="O197" s="97" t="str">
        <f t="shared" si="43"/>
        <v/>
      </c>
      <c r="P197" s="4"/>
      <c r="Q197" s="154"/>
    </row>
    <row r="198" spans="2:17" ht="15" thickBot="1" x14ac:dyDescent="0.4">
      <c r="B198" s="70"/>
      <c r="C198" s="98"/>
      <c r="D198" s="21"/>
      <c r="E198" s="14"/>
      <c r="F198" s="15"/>
      <c r="G198" s="16"/>
      <c r="H198" s="99" t="str">
        <f t="shared" si="39"/>
        <v/>
      </c>
      <c r="I198" s="12"/>
      <c r="J198" s="11"/>
      <c r="K198" s="7"/>
      <c r="L198" s="150" t="str">
        <f t="shared" si="40"/>
        <v/>
      </c>
      <c r="M198" s="97" t="str">
        <f t="shared" si="44"/>
        <v/>
      </c>
      <c r="N198" s="97" t="str">
        <f t="shared" si="42"/>
        <v/>
      </c>
      <c r="O198" s="97" t="str">
        <f t="shared" si="43"/>
        <v/>
      </c>
      <c r="P198" s="4"/>
      <c r="Q198" s="154"/>
    </row>
    <row r="199" spans="2:17" ht="15" thickBot="1" x14ac:dyDescent="0.4">
      <c r="B199" s="70"/>
      <c r="C199" s="70"/>
      <c r="D199" s="70"/>
      <c r="E199" s="70"/>
      <c r="F199" s="70"/>
      <c r="G199" s="70"/>
      <c r="H199" s="70"/>
      <c r="I199" s="70"/>
      <c r="J199" s="70"/>
      <c r="K199" s="70"/>
      <c r="L199" s="70"/>
      <c r="M199" s="70"/>
      <c r="N199" s="70"/>
      <c r="O199" s="62"/>
      <c r="P199" s="4"/>
      <c r="Q199" s="154"/>
    </row>
    <row r="200" spans="2:17" ht="15" customHeight="1" thickBot="1" x14ac:dyDescent="0.4">
      <c r="B200" s="70"/>
      <c r="C200" s="62"/>
      <c r="D200" s="26"/>
      <c r="E200" s="165" t="str">
        <f>E186</f>
        <v>Määrä vuositasolla</v>
      </c>
      <c r="F200" s="70"/>
      <c r="G200" s="70"/>
      <c r="H200" s="167" t="str">
        <f>G187</f>
        <v>Tehollinen lämpöarvo</v>
      </c>
      <c r="I200" s="167" t="str">
        <f t="shared" ref="I200:O200" si="45">I186</f>
        <v>Päästö-kerroin</v>
      </c>
      <c r="J200" s="167" t="str">
        <f t="shared" si="45"/>
        <v>Kestävä bio-osuus</v>
      </c>
      <c r="K200" s="169" t="str">
        <f t="shared" si="45"/>
        <v>Ei-kestävä bio-osuus</v>
      </c>
      <c r="L200" s="167" t="str">
        <f t="shared" si="45"/>
        <v>Energia-sisältö</v>
      </c>
      <c r="M200" s="167" t="str">
        <f t="shared" si="45"/>
        <v>Fossiiliset päästöt</v>
      </c>
      <c r="N200" s="167" t="str">
        <f t="shared" si="45"/>
        <v>Kestävät biog. päästöt</v>
      </c>
      <c r="O200" s="171" t="str">
        <f t="shared" si="45"/>
        <v>Ei-kestävät biog. päästöt</v>
      </c>
      <c r="P200" s="4"/>
      <c r="Q200" s="154"/>
    </row>
    <row r="201" spans="2:17" ht="15" customHeight="1" thickBot="1" x14ac:dyDescent="0.4">
      <c r="B201" s="70"/>
      <c r="C201" s="30"/>
      <c r="D201" s="159" t="s">
        <v>61</v>
      </c>
      <c r="E201" s="166"/>
      <c r="F201" s="70"/>
      <c r="G201" s="70"/>
      <c r="H201" s="168"/>
      <c r="I201" s="168"/>
      <c r="J201" s="168"/>
      <c r="K201" s="170"/>
      <c r="L201" s="168"/>
      <c r="M201" s="168"/>
      <c r="N201" s="168"/>
      <c r="O201" s="172"/>
      <c r="P201" s="4"/>
      <c r="Q201" s="154"/>
    </row>
    <row r="202" spans="2:17" ht="15" thickBot="1" x14ac:dyDescent="0.4">
      <c r="B202" s="70"/>
      <c r="C202" s="70"/>
      <c r="D202" s="160"/>
      <c r="E202" s="100" t="str">
        <f>IF(ISBLANK(E188),"",E188)</f>
        <v/>
      </c>
      <c r="F202" s="70"/>
      <c r="G202" s="70"/>
      <c r="H202" s="101" t="str">
        <f>IF(E188=Vakiolistat!$A$3,G188,H188)</f>
        <v/>
      </c>
      <c r="I202" s="101" t="str">
        <f>I188</f>
        <v>t CO2/TJ</v>
      </c>
      <c r="J202" s="101" t="s">
        <v>57</v>
      </c>
      <c r="K202" s="93" t="s">
        <v>57</v>
      </c>
      <c r="L202" s="101" t="s">
        <v>62</v>
      </c>
      <c r="M202" s="101" t="s">
        <v>59</v>
      </c>
      <c r="N202" s="101" t="s">
        <v>59</v>
      </c>
      <c r="O202" s="94" t="s">
        <v>70</v>
      </c>
      <c r="P202" s="4"/>
      <c r="Q202" s="154"/>
    </row>
    <row r="203" spans="2:17" ht="15" thickBot="1" x14ac:dyDescent="0.4">
      <c r="B203" s="70"/>
      <c r="C203" s="102"/>
      <c r="D203" s="26"/>
      <c r="E203" s="103" t="str">
        <f>IF(ISBLANK(E189),"",SUM(E189:E198))</f>
        <v/>
      </c>
      <c r="F203" s="70"/>
      <c r="G203" s="104"/>
      <c r="H203" s="105" t="str">
        <f>IF(OR(E188=Vakiolistat!$A$5,E188=Vakiolistat!$A$7, L203=""),"",IF(E188=Vakiolistat!$A$4,L203*10^6/E203,L203*1000/E203))</f>
        <v/>
      </c>
      <c r="I203" s="158" t="str">
        <f>IF(OR(M203="",N203="",L203=""),"",(M203+N203+O203)/L203)</f>
        <v/>
      </c>
      <c r="J203" s="158" t="str">
        <f>IF(OR(M203="",N203=""),"",N203/(M203+N203+O203)*100)</f>
        <v/>
      </c>
      <c r="K203" s="158" t="str">
        <f>IF(OR(M203="",N203="",O203=""),"",O203/(N203+O203+M203)*100)</f>
        <v/>
      </c>
      <c r="L203" s="151" t="str">
        <f>IF(L189="","",SUM(L189:L198))</f>
        <v/>
      </c>
      <c r="M203" s="106" t="str">
        <f>IF(M189="","",SUM(M189:M198))</f>
        <v/>
      </c>
      <c r="N203" s="106" t="str">
        <f>IF(N189="","",SUM(N189:N198))</f>
        <v/>
      </c>
      <c r="O203" s="106" t="str">
        <f>IF(O189="","",SUM(O189:O198))</f>
        <v/>
      </c>
      <c r="P203" s="4"/>
      <c r="Q203" s="154"/>
    </row>
    <row r="204" spans="2:17" x14ac:dyDescent="0.35">
      <c r="B204" s="26"/>
      <c r="C204" s="26"/>
      <c r="D204" s="26"/>
      <c r="E204" s="26"/>
      <c r="F204" s="26"/>
      <c r="G204" s="26"/>
      <c r="H204" s="26"/>
      <c r="I204" s="26"/>
      <c r="J204" s="26"/>
      <c r="K204" s="26"/>
      <c r="L204" s="26"/>
      <c r="M204" s="26"/>
      <c r="N204" s="26"/>
      <c r="O204" s="26"/>
      <c r="P204" s="4"/>
      <c r="Q204" s="154"/>
    </row>
    <row r="205" spans="2:17" x14ac:dyDescent="0.35">
      <c r="B205" s="26"/>
      <c r="C205" s="26"/>
      <c r="D205" s="26"/>
      <c r="E205" s="26"/>
      <c r="F205" s="26"/>
      <c r="G205" s="26"/>
      <c r="H205" s="26"/>
      <c r="I205" s="26"/>
      <c r="J205" s="26"/>
      <c r="K205" s="26"/>
      <c r="L205" s="26"/>
      <c r="M205" s="26"/>
      <c r="N205" s="26"/>
      <c r="O205" s="26"/>
      <c r="P205" s="4"/>
      <c r="Q205" s="154"/>
    </row>
    <row r="206" spans="2:17" x14ac:dyDescent="0.35">
      <c r="B206" s="26"/>
      <c r="C206" s="72" t="s">
        <v>38</v>
      </c>
      <c r="D206" s="73" t="s">
        <v>39</v>
      </c>
      <c r="E206" s="70"/>
      <c r="F206" s="70"/>
      <c r="G206" s="70"/>
      <c r="H206" s="70"/>
      <c r="I206" s="70"/>
      <c r="J206" s="70"/>
      <c r="K206" s="70"/>
      <c r="L206" s="70"/>
      <c r="M206" s="70"/>
      <c r="N206" s="67"/>
      <c r="O206" s="26"/>
      <c r="P206" s="4"/>
      <c r="Q206" s="154"/>
    </row>
    <row r="207" spans="2:17" x14ac:dyDescent="0.35">
      <c r="B207" s="26"/>
      <c r="C207" s="72"/>
      <c r="D207" s="74" t="s">
        <v>41</v>
      </c>
      <c r="E207" s="25"/>
      <c r="F207" s="70"/>
      <c r="G207" s="74" t="s">
        <v>42</v>
      </c>
      <c r="H207" s="70"/>
      <c r="I207" s="173"/>
      <c r="J207" s="174"/>
      <c r="K207" s="174"/>
      <c r="L207" s="175"/>
      <c r="M207" s="67"/>
      <c r="N207" s="67"/>
      <c r="O207" s="26"/>
      <c r="P207" s="4"/>
      <c r="Q207" s="154"/>
    </row>
    <row r="208" spans="2:17" x14ac:dyDescent="0.35">
      <c r="B208" s="26"/>
      <c r="C208" s="70"/>
      <c r="D208" s="70"/>
      <c r="E208" s="26"/>
      <c r="F208" s="26"/>
      <c r="G208" s="26"/>
      <c r="H208" s="26"/>
      <c r="I208" s="26"/>
      <c r="J208" s="70"/>
      <c r="K208" s="70"/>
      <c r="L208" s="70"/>
      <c r="M208" s="70"/>
      <c r="N208" s="70"/>
      <c r="O208" s="26"/>
      <c r="P208" s="4"/>
      <c r="Q208" s="154"/>
    </row>
    <row r="209" spans="2:17" ht="15" thickBot="1" x14ac:dyDescent="0.4">
      <c r="B209" s="26"/>
      <c r="C209" s="72" t="s">
        <v>45</v>
      </c>
      <c r="D209" s="176" t="s">
        <v>46</v>
      </c>
      <c r="E209" s="177"/>
      <c r="F209" s="177"/>
      <c r="G209" s="177"/>
      <c r="H209" s="177"/>
      <c r="I209" s="177"/>
      <c r="J209" s="177"/>
      <c r="K209" s="177"/>
      <c r="L209" s="177"/>
      <c r="M209" s="177"/>
      <c r="N209" s="177"/>
      <c r="O209" s="26"/>
      <c r="P209" s="4"/>
      <c r="Q209" s="154"/>
    </row>
    <row r="210" spans="2:17" ht="14.5" customHeight="1" x14ac:dyDescent="0.35">
      <c r="B210" s="70"/>
      <c r="C210" s="86"/>
      <c r="D210" s="178" t="s">
        <v>47</v>
      </c>
      <c r="E210" s="181" t="s">
        <v>48</v>
      </c>
      <c r="F210" s="183" t="s">
        <v>49</v>
      </c>
      <c r="G210" s="184"/>
      <c r="H210" s="185"/>
      <c r="I210" s="186" t="s">
        <v>50</v>
      </c>
      <c r="J210" s="169" t="s">
        <v>68</v>
      </c>
      <c r="K210" s="169" t="s">
        <v>72</v>
      </c>
      <c r="L210" s="169" t="s">
        <v>77</v>
      </c>
      <c r="M210" s="169" t="s">
        <v>52</v>
      </c>
      <c r="N210" s="188" t="s">
        <v>78</v>
      </c>
      <c r="O210" s="161" t="s">
        <v>69</v>
      </c>
      <c r="P210" s="4"/>
      <c r="Q210" s="154"/>
    </row>
    <row r="211" spans="2:17" ht="14.5" customHeight="1" x14ac:dyDescent="0.35">
      <c r="B211" s="70"/>
      <c r="C211" s="87"/>
      <c r="D211" s="179"/>
      <c r="E211" s="182"/>
      <c r="F211" s="88" t="s">
        <v>53</v>
      </c>
      <c r="G211" s="163" t="s">
        <v>54</v>
      </c>
      <c r="H211" s="164"/>
      <c r="I211" s="187"/>
      <c r="J211" s="170"/>
      <c r="K211" s="170"/>
      <c r="L211" s="170"/>
      <c r="M211" s="170"/>
      <c r="N211" s="189"/>
      <c r="O211" s="162"/>
      <c r="P211" s="4"/>
      <c r="Q211" s="154"/>
    </row>
    <row r="212" spans="2:17" ht="15" thickBot="1" x14ac:dyDescent="0.4">
      <c r="B212" s="70"/>
      <c r="C212" s="87"/>
      <c r="D212" s="180"/>
      <c r="E212" s="152"/>
      <c r="F212" s="89" t="str">
        <f>IF(E212=Vakiolistat!$A$6,"t/m3",IF(E212=Vakiolistat!$A$4,"t/1000Nm³",""))</f>
        <v/>
      </c>
      <c r="G212" s="90" t="str">
        <f>IF(OR($E212="TJ",$E212="GWh"),"","GJ/t")</f>
        <v>GJ/t</v>
      </c>
      <c r="H212" s="91" t="str">
        <f>IF($E212=Vakiolistat!$A$6,Vakiolistat!$A$14,IF($E212=Vakiolistat!$A$4,Vakiolistat!$A$12,""))</f>
        <v/>
      </c>
      <c r="I212" s="92" t="s">
        <v>56</v>
      </c>
      <c r="J212" s="93" t="s">
        <v>57</v>
      </c>
      <c r="K212" s="93" t="s">
        <v>57</v>
      </c>
      <c r="L212" s="93" t="s">
        <v>58</v>
      </c>
      <c r="M212" s="93" t="s">
        <v>59</v>
      </c>
      <c r="N212" s="93" t="s">
        <v>60</v>
      </c>
      <c r="O212" s="94" t="s">
        <v>70</v>
      </c>
      <c r="P212" s="4"/>
      <c r="Q212" s="154"/>
    </row>
    <row r="213" spans="2:17" x14ac:dyDescent="0.35">
      <c r="B213" s="70"/>
      <c r="C213" s="95"/>
      <c r="D213" s="22"/>
      <c r="E213" s="5"/>
      <c r="F213" s="6"/>
      <c r="G213" s="7"/>
      <c r="H213" s="96" t="str">
        <f>IF(OR(ISBLANK(F213),ISBLANK(G213)),"",IF($E$212="Nm³",F213*G213,G213*F213/1000))</f>
        <v/>
      </c>
      <c r="I213" s="8"/>
      <c r="J213" s="7"/>
      <c r="K213" s="7"/>
      <c r="L213" s="150" t="str">
        <f>IF(ISBLANK(E213),"",IF($E$212="TJ",E213,IF($E$212="t",E213*G213/1000,IF($E$212="Nm³",E213/1000*H213/1000,IF($E$212="GWh",E213*3.6,E213*H213/1000)))))</f>
        <v/>
      </c>
      <c r="M213" s="97" t="str">
        <f>IF(OR(L213="",ISBLANK(I213)),"",L213*I213*(1-((J213+K213)/100)))</f>
        <v/>
      </c>
      <c r="N213" s="97" t="str">
        <f>IF(OR(ISBLANK(L213),ISBLANK(I213)),"",L213*I213*(J213/100))</f>
        <v/>
      </c>
      <c r="O213" s="97" t="str">
        <f>IF(OR(ISBLANK(I213),ISBLANK(L213)),"",L213*I213*(K213/100))</f>
        <v/>
      </c>
      <c r="P213" s="4"/>
      <c r="Q213" s="154"/>
    </row>
    <row r="214" spans="2:17" x14ac:dyDescent="0.35">
      <c r="B214" s="70"/>
      <c r="C214" s="95"/>
      <c r="D214" s="21"/>
      <c r="E214" s="9"/>
      <c r="F214" s="10"/>
      <c r="G214" s="11"/>
      <c r="H214" s="96" t="str">
        <f t="shared" ref="H214:H222" si="46">IF(OR(ISBLANK(F214),ISBLANK(G214)),"",IF($E$212="Nm³",F214*G214,G214*F214/1000))</f>
        <v/>
      </c>
      <c r="I214" s="12"/>
      <c r="J214" s="11"/>
      <c r="K214" s="7"/>
      <c r="L214" s="150" t="str">
        <f t="shared" ref="L214:L222" si="47">IF(ISBLANK(E214),"",IF($E$212="TJ",E214,IF($E$212="t",E214*G214/1000,IF($E$212="Nm³",E214/1000*H214/1000,IF($E$212="GWh",E214*3.6,E214*H214/1000)))))</f>
        <v/>
      </c>
      <c r="M214" s="97" t="str">
        <f t="shared" ref="M214" si="48">IF(OR(L214="",ISBLANK(I214)),"",L214*I214*(1-((J214+K214)/100)))</f>
        <v/>
      </c>
      <c r="N214" s="97" t="str">
        <f t="shared" ref="N214:N222" si="49">IF(OR(ISBLANK(L214),ISBLANK(I214)),"",L214*I214*(J214/100))</f>
        <v/>
      </c>
      <c r="O214" s="97" t="str">
        <f t="shared" ref="O214:O222" si="50">IF(OR(ISBLANK(I214),ISBLANK(L214)),"",L214*I214*(K214/100))</f>
        <v/>
      </c>
      <c r="P214" s="4"/>
      <c r="Q214" s="154"/>
    </row>
    <row r="215" spans="2:17" x14ac:dyDescent="0.35">
      <c r="B215" s="70"/>
      <c r="C215" s="95"/>
      <c r="D215" s="21"/>
      <c r="E215" s="9"/>
      <c r="F215" s="10"/>
      <c r="G215" s="11"/>
      <c r="H215" s="96" t="str">
        <f t="shared" si="46"/>
        <v/>
      </c>
      <c r="I215" s="12"/>
      <c r="J215" s="11"/>
      <c r="K215" s="7"/>
      <c r="L215" s="150" t="str">
        <f t="shared" si="47"/>
        <v/>
      </c>
      <c r="M215" s="97" t="str">
        <f>IF(OR(L215="",ISBLANK(I215)),"",L215*I215*(1-((J215+K215)/100)))</f>
        <v/>
      </c>
      <c r="N215" s="97" t="str">
        <f t="shared" si="49"/>
        <v/>
      </c>
      <c r="O215" s="97" t="str">
        <f t="shared" si="50"/>
        <v/>
      </c>
      <c r="P215" s="4"/>
      <c r="Q215" s="154"/>
    </row>
    <row r="216" spans="2:17" x14ac:dyDescent="0.35">
      <c r="B216" s="70"/>
      <c r="C216" s="95"/>
      <c r="D216" s="21"/>
      <c r="E216" s="9"/>
      <c r="F216" s="10"/>
      <c r="G216" s="11"/>
      <c r="H216" s="96" t="str">
        <f t="shared" si="46"/>
        <v/>
      </c>
      <c r="I216" s="12"/>
      <c r="J216" s="11"/>
      <c r="K216" s="7"/>
      <c r="L216" s="150" t="str">
        <f t="shared" si="47"/>
        <v/>
      </c>
      <c r="M216" s="97" t="str">
        <f t="shared" ref="M216:M222" si="51">IF(OR(L216="",ISBLANK(I216)),"",L216*I216*(1-((J216+K216)/100)))</f>
        <v/>
      </c>
      <c r="N216" s="97" t="str">
        <f t="shared" si="49"/>
        <v/>
      </c>
      <c r="O216" s="97" t="str">
        <f t="shared" si="50"/>
        <v/>
      </c>
      <c r="P216" s="4"/>
      <c r="Q216" s="154"/>
    </row>
    <row r="217" spans="2:17" x14ac:dyDescent="0.35">
      <c r="B217" s="70"/>
      <c r="C217" s="95"/>
      <c r="D217" s="21"/>
      <c r="E217" s="9"/>
      <c r="F217" s="10"/>
      <c r="G217" s="11"/>
      <c r="H217" s="96" t="str">
        <f t="shared" si="46"/>
        <v/>
      </c>
      <c r="I217" s="12"/>
      <c r="J217" s="11"/>
      <c r="K217" s="7"/>
      <c r="L217" s="150" t="str">
        <f t="shared" si="47"/>
        <v/>
      </c>
      <c r="M217" s="97" t="str">
        <f t="shared" si="51"/>
        <v/>
      </c>
      <c r="N217" s="97" t="str">
        <f t="shared" si="49"/>
        <v/>
      </c>
      <c r="O217" s="97" t="str">
        <f t="shared" si="50"/>
        <v/>
      </c>
      <c r="P217" s="4"/>
      <c r="Q217" s="154"/>
    </row>
    <row r="218" spans="2:17" x14ac:dyDescent="0.35">
      <c r="B218" s="70"/>
      <c r="C218" s="95"/>
      <c r="D218" s="21"/>
      <c r="E218" s="9"/>
      <c r="F218" s="10"/>
      <c r="G218" s="11"/>
      <c r="H218" s="96" t="str">
        <f t="shared" si="46"/>
        <v/>
      </c>
      <c r="I218" s="12"/>
      <c r="J218" s="11"/>
      <c r="K218" s="7"/>
      <c r="L218" s="150" t="str">
        <f t="shared" si="47"/>
        <v/>
      </c>
      <c r="M218" s="97" t="str">
        <f t="shared" si="51"/>
        <v/>
      </c>
      <c r="N218" s="97" t="str">
        <f t="shared" si="49"/>
        <v/>
      </c>
      <c r="O218" s="97" t="str">
        <f t="shared" si="50"/>
        <v/>
      </c>
      <c r="P218" s="4"/>
      <c r="Q218" s="154"/>
    </row>
    <row r="219" spans="2:17" x14ac:dyDescent="0.35">
      <c r="B219" s="70"/>
      <c r="C219" s="95"/>
      <c r="D219" s="21"/>
      <c r="E219" s="9"/>
      <c r="F219" s="10"/>
      <c r="G219" s="11"/>
      <c r="H219" s="96" t="str">
        <f t="shared" si="46"/>
        <v/>
      </c>
      <c r="I219" s="12"/>
      <c r="J219" s="11"/>
      <c r="K219" s="7"/>
      <c r="L219" s="150" t="str">
        <f t="shared" si="47"/>
        <v/>
      </c>
      <c r="M219" s="97" t="str">
        <f t="shared" si="51"/>
        <v/>
      </c>
      <c r="N219" s="97" t="str">
        <f t="shared" si="49"/>
        <v/>
      </c>
      <c r="O219" s="97" t="str">
        <f t="shared" si="50"/>
        <v/>
      </c>
      <c r="P219" s="4"/>
      <c r="Q219" s="154"/>
    </row>
    <row r="220" spans="2:17" x14ac:dyDescent="0.35">
      <c r="B220" s="70"/>
      <c r="C220" s="95"/>
      <c r="D220" s="21"/>
      <c r="E220" s="9"/>
      <c r="F220" s="10"/>
      <c r="G220" s="11"/>
      <c r="H220" s="96" t="str">
        <f t="shared" si="46"/>
        <v/>
      </c>
      <c r="I220" s="12"/>
      <c r="J220" s="11"/>
      <c r="K220" s="7"/>
      <c r="L220" s="150" t="str">
        <f t="shared" si="47"/>
        <v/>
      </c>
      <c r="M220" s="97" t="str">
        <f t="shared" si="51"/>
        <v/>
      </c>
      <c r="N220" s="97" t="str">
        <f t="shared" si="49"/>
        <v/>
      </c>
      <c r="O220" s="97" t="str">
        <f t="shared" si="50"/>
        <v/>
      </c>
      <c r="P220" s="4"/>
      <c r="Q220" s="154"/>
    </row>
    <row r="221" spans="2:17" x14ac:dyDescent="0.35">
      <c r="B221" s="70"/>
      <c r="C221" s="98"/>
      <c r="D221" s="21"/>
      <c r="E221" s="13"/>
      <c r="F221" s="10"/>
      <c r="G221" s="11"/>
      <c r="H221" s="96" t="str">
        <f t="shared" si="46"/>
        <v/>
      </c>
      <c r="I221" s="12"/>
      <c r="J221" s="11"/>
      <c r="K221" s="7"/>
      <c r="L221" s="150" t="str">
        <f t="shared" si="47"/>
        <v/>
      </c>
      <c r="M221" s="97" t="str">
        <f t="shared" si="51"/>
        <v/>
      </c>
      <c r="N221" s="97" t="str">
        <f t="shared" si="49"/>
        <v/>
      </c>
      <c r="O221" s="97" t="str">
        <f t="shared" si="50"/>
        <v/>
      </c>
      <c r="P221" s="4"/>
      <c r="Q221" s="154"/>
    </row>
    <row r="222" spans="2:17" ht="15" thickBot="1" x14ac:dyDescent="0.4">
      <c r="B222" s="70"/>
      <c r="C222" s="98"/>
      <c r="D222" s="21"/>
      <c r="E222" s="14"/>
      <c r="F222" s="15"/>
      <c r="G222" s="16"/>
      <c r="H222" s="99" t="str">
        <f t="shared" si="46"/>
        <v/>
      </c>
      <c r="I222" s="12"/>
      <c r="J222" s="11"/>
      <c r="K222" s="7"/>
      <c r="L222" s="150" t="str">
        <f t="shared" si="47"/>
        <v/>
      </c>
      <c r="M222" s="97" t="str">
        <f t="shared" si="51"/>
        <v/>
      </c>
      <c r="N222" s="97" t="str">
        <f t="shared" si="49"/>
        <v/>
      </c>
      <c r="O222" s="97" t="str">
        <f t="shared" si="50"/>
        <v/>
      </c>
      <c r="P222" s="4"/>
      <c r="Q222" s="154"/>
    </row>
    <row r="223" spans="2:17" ht="15" thickBot="1" x14ac:dyDescent="0.4">
      <c r="B223" s="70"/>
      <c r="C223" s="70"/>
      <c r="D223" s="70"/>
      <c r="E223" s="70"/>
      <c r="F223" s="70"/>
      <c r="G223" s="70"/>
      <c r="H223" s="70"/>
      <c r="I223" s="70"/>
      <c r="J223" s="70"/>
      <c r="K223" s="70"/>
      <c r="L223" s="70"/>
      <c r="M223" s="70"/>
      <c r="N223" s="70"/>
      <c r="O223" s="62"/>
      <c r="P223" s="4"/>
      <c r="Q223" s="154"/>
    </row>
    <row r="224" spans="2:17" ht="15" customHeight="1" thickBot="1" x14ac:dyDescent="0.4">
      <c r="B224" s="70"/>
      <c r="C224" s="62"/>
      <c r="D224" s="26"/>
      <c r="E224" s="165" t="str">
        <f>E210</f>
        <v>Määrä vuositasolla</v>
      </c>
      <c r="F224" s="70"/>
      <c r="G224" s="70"/>
      <c r="H224" s="167" t="str">
        <f>G211</f>
        <v>Tehollinen lämpöarvo</v>
      </c>
      <c r="I224" s="167" t="str">
        <f t="shared" ref="I224:O224" si="52">I210</f>
        <v>Päästö-kerroin</v>
      </c>
      <c r="J224" s="167" t="str">
        <f t="shared" si="52"/>
        <v>Kestävä bio-osuus</v>
      </c>
      <c r="K224" s="169" t="str">
        <f t="shared" si="52"/>
        <v>Ei-kestävä bio-osuus</v>
      </c>
      <c r="L224" s="167" t="str">
        <f t="shared" si="52"/>
        <v>Energia-sisältö</v>
      </c>
      <c r="M224" s="167" t="str">
        <f t="shared" si="52"/>
        <v>Fossiiliset päästöt</v>
      </c>
      <c r="N224" s="167" t="str">
        <f t="shared" si="52"/>
        <v>Kestävät biog. päästöt</v>
      </c>
      <c r="O224" s="171" t="str">
        <f t="shared" si="52"/>
        <v>Ei-kestävät biog. päästöt</v>
      </c>
      <c r="P224" s="4"/>
      <c r="Q224" s="154"/>
    </row>
    <row r="225" spans="2:17" ht="15" customHeight="1" thickBot="1" x14ac:dyDescent="0.4">
      <c r="B225" s="70"/>
      <c r="C225" s="30"/>
      <c r="D225" s="159" t="s">
        <v>61</v>
      </c>
      <c r="E225" s="166"/>
      <c r="F225" s="70"/>
      <c r="G225" s="70"/>
      <c r="H225" s="168"/>
      <c r="I225" s="168"/>
      <c r="J225" s="168"/>
      <c r="K225" s="170"/>
      <c r="L225" s="168"/>
      <c r="M225" s="168"/>
      <c r="N225" s="168"/>
      <c r="O225" s="172"/>
      <c r="P225" s="4"/>
      <c r="Q225" s="154"/>
    </row>
    <row r="226" spans="2:17" ht="15" thickBot="1" x14ac:dyDescent="0.4">
      <c r="B226" s="70"/>
      <c r="C226" s="70"/>
      <c r="D226" s="160"/>
      <c r="E226" s="100" t="str">
        <f>IF(ISBLANK(E212),"",E212)</f>
        <v/>
      </c>
      <c r="F226" s="70"/>
      <c r="G226" s="70"/>
      <c r="H226" s="101" t="str">
        <f>IF(E212=Vakiolistat!$A$3,G212,H212)</f>
        <v/>
      </c>
      <c r="I226" s="101" t="str">
        <f>I212</f>
        <v>t CO2/TJ</v>
      </c>
      <c r="J226" s="101" t="s">
        <v>57</v>
      </c>
      <c r="K226" s="93" t="s">
        <v>57</v>
      </c>
      <c r="L226" s="101" t="s">
        <v>62</v>
      </c>
      <c r="M226" s="101" t="s">
        <v>59</v>
      </c>
      <c r="N226" s="101" t="s">
        <v>59</v>
      </c>
      <c r="O226" s="94" t="s">
        <v>70</v>
      </c>
      <c r="P226" s="4"/>
      <c r="Q226" s="154"/>
    </row>
    <row r="227" spans="2:17" ht="15" thickBot="1" x14ac:dyDescent="0.4">
      <c r="B227" s="70"/>
      <c r="C227" s="102"/>
      <c r="D227" s="26"/>
      <c r="E227" s="103" t="str">
        <f>IF(ISBLANK(E213),"",SUM(E213:E222))</f>
        <v/>
      </c>
      <c r="F227" s="70"/>
      <c r="G227" s="104"/>
      <c r="H227" s="105" t="str">
        <f>IF(OR(E212=Vakiolistat!$A$5,E212=Vakiolistat!$A$7, L227=""),"",IF(E212=Vakiolistat!$A$4,L227*10^6/E227,L227*1000/E227))</f>
        <v/>
      </c>
      <c r="I227" s="158" t="str">
        <f>IF(OR(M227="",N227="",L227=""),"",(M227+N227+O227)/L227)</f>
        <v/>
      </c>
      <c r="J227" s="158" t="str">
        <f>IF(OR(M227="",N227=""),"",N227/(M227+N227+O227)*100)</f>
        <v/>
      </c>
      <c r="K227" s="158" t="str">
        <f>IF(OR(M227="",N227="",O227=""),"",O227/(N227+O227+M227)*100)</f>
        <v/>
      </c>
      <c r="L227" s="151" t="str">
        <f>IF(L213="","",SUM(L213:L222))</f>
        <v/>
      </c>
      <c r="M227" s="106" t="str">
        <f>IF(M213="","",SUM(M213:M222))</f>
        <v/>
      </c>
      <c r="N227" s="106" t="str">
        <f>IF(N213="","",SUM(N213:N222))</f>
        <v/>
      </c>
      <c r="O227" s="106" t="str">
        <f>IF(O213="","",SUM(O213:O222))</f>
        <v/>
      </c>
      <c r="P227" s="4"/>
      <c r="Q227" s="154"/>
    </row>
    <row r="228" spans="2:17" x14ac:dyDescent="0.35">
      <c r="B228" s="26"/>
      <c r="C228" s="26"/>
      <c r="D228" s="26"/>
      <c r="E228" s="26"/>
      <c r="F228" s="26"/>
      <c r="G228" s="26"/>
      <c r="H228" s="26"/>
      <c r="I228" s="26"/>
      <c r="J228" s="26"/>
      <c r="K228" s="26"/>
      <c r="L228" s="26"/>
      <c r="M228" s="26"/>
      <c r="N228" s="26"/>
      <c r="O228" s="26"/>
      <c r="P228" s="4"/>
      <c r="Q228" s="154"/>
    </row>
    <row r="229" spans="2:17" x14ac:dyDescent="0.35">
      <c r="B229" s="26"/>
      <c r="C229" s="26"/>
      <c r="D229" s="26"/>
      <c r="E229" s="26"/>
      <c r="F229" s="26"/>
      <c r="G229" s="26"/>
      <c r="H229" s="26"/>
      <c r="I229" s="26"/>
      <c r="J229" s="26"/>
      <c r="K229" s="26"/>
      <c r="L229" s="26"/>
      <c r="M229" s="26"/>
      <c r="N229" s="26"/>
      <c r="O229" s="26"/>
      <c r="P229" s="4"/>
      <c r="Q229" s="154"/>
    </row>
    <row r="230" spans="2:17" x14ac:dyDescent="0.35">
      <c r="B230" s="26"/>
      <c r="C230" s="72" t="s">
        <v>38</v>
      </c>
      <c r="D230" s="73" t="s">
        <v>39</v>
      </c>
      <c r="E230" s="70"/>
      <c r="F230" s="70"/>
      <c r="G230" s="70"/>
      <c r="H230" s="70"/>
      <c r="I230" s="70"/>
      <c r="J230" s="70"/>
      <c r="K230" s="70"/>
      <c r="L230" s="70"/>
      <c r="M230" s="70"/>
      <c r="N230" s="67"/>
      <c r="O230" s="26"/>
      <c r="P230" s="4"/>
      <c r="Q230" s="154"/>
    </row>
    <row r="231" spans="2:17" x14ac:dyDescent="0.35">
      <c r="B231" s="26"/>
      <c r="C231" s="72"/>
      <c r="D231" s="74" t="s">
        <v>41</v>
      </c>
      <c r="E231" s="25"/>
      <c r="F231" s="70"/>
      <c r="G231" s="74" t="s">
        <v>42</v>
      </c>
      <c r="H231" s="70"/>
      <c r="I231" s="173"/>
      <c r="J231" s="174"/>
      <c r="K231" s="174"/>
      <c r="L231" s="175"/>
      <c r="M231" s="67"/>
      <c r="N231" s="67"/>
      <c r="O231" s="26"/>
      <c r="P231" s="4"/>
      <c r="Q231" s="154"/>
    </row>
    <row r="232" spans="2:17" x14ac:dyDescent="0.35">
      <c r="B232" s="26"/>
      <c r="C232" s="70"/>
      <c r="D232" s="70"/>
      <c r="E232" s="26"/>
      <c r="F232" s="26"/>
      <c r="G232" s="26"/>
      <c r="H232" s="26"/>
      <c r="I232" s="26"/>
      <c r="J232" s="70"/>
      <c r="K232" s="70"/>
      <c r="L232" s="70"/>
      <c r="M232" s="70"/>
      <c r="N232" s="70"/>
      <c r="O232" s="26"/>
      <c r="P232" s="4"/>
      <c r="Q232" s="154"/>
    </row>
    <row r="233" spans="2:17" ht="15" thickBot="1" x14ac:dyDescent="0.4">
      <c r="B233" s="26"/>
      <c r="C233" s="72" t="s">
        <v>45</v>
      </c>
      <c r="D233" s="176" t="s">
        <v>46</v>
      </c>
      <c r="E233" s="177"/>
      <c r="F233" s="177"/>
      <c r="G233" s="177"/>
      <c r="H233" s="177"/>
      <c r="I233" s="177"/>
      <c r="J233" s="177"/>
      <c r="K233" s="177"/>
      <c r="L233" s="177"/>
      <c r="M233" s="177"/>
      <c r="N233" s="177"/>
      <c r="O233" s="26"/>
      <c r="P233" s="4"/>
      <c r="Q233" s="154"/>
    </row>
    <row r="234" spans="2:17" ht="14.5" customHeight="1" x14ac:dyDescent="0.35">
      <c r="B234" s="70"/>
      <c r="C234" s="86"/>
      <c r="D234" s="178" t="s">
        <v>47</v>
      </c>
      <c r="E234" s="181" t="s">
        <v>48</v>
      </c>
      <c r="F234" s="183" t="s">
        <v>49</v>
      </c>
      <c r="G234" s="184"/>
      <c r="H234" s="185"/>
      <c r="I234" s="186" t="s">
        <v>50</v>
      </c>
      <c r="J234" s="169" t="s">
        <v>68</v>
      </c>
      <c r="K234" s="169" t="s">
        <v>72</v>
      </c>
      <c r="L234" s="169" t="s">
        <v>77</v>
      </c>
      <c r="M234" s="169" t="s">
        <v>52</v>
      </c>
      <c r="N234" s="188" t="s">
        <v>78</v>
      </c>
      <c r="O234" s="161" t="s">
        <v>69</v>
      </c>
      <c r="P234" s="4"/>
      <c r="Q234" s="154"/>
    </row>
    <row r="235" spans="2:17" ht="14.5" customHeight="1" x14ac:dyDescent="0.35">
      <c r="B235" s="70"/>
      <c r="C235" s="87"/>
      <c r="D235" s="179"/>
      <c r="E235" s="182"/>
      <c r="F235" s="88" t="s">
        <v>53</v>
      </c>
      <c r="G235" s="163" t="s">
        <v>54</v>
      </c>
      <c r="H235" s="164"/>
      <c r="I235" s="187"/>
      <c r="J235" s="170"/>
      <c r="K235" s="170"/>
      <c r="L235" s="170"/>
      <c r="M235" s="170"/>
      <c r="N235" s="189"/>
      <c r="O235" s="162"/>
      <c r="P235" s="4"/>
      <c r="Q235" s="154"/>
    </row>
    <row r="236" spans="2:17" ht="15" thickBot="1" x14ac:dyDescent="0.4">
      <c r="B236" s="70"/>
      <c r="C236" s="87"/>
      <c r="D236" s="180"/>
      <c r="E236" s="152"/>
      <c r="F236" s="89" t="str">
        <f>IF(E236=Vakiolistat!$A$6,"t/m3",IF(E236=Vakiolistat!$A$4,"t/1000Nm³",""))</f>
        <v/>
      </c>
      <c r="G236" s="90" t="str">
        <f>IF(OR($E236="TJ",$E236="GWh"),"","GJ/t")</f>
        <v>GJ/t</v>
      </c>
      <c r="H236" s="91" t="str">
        <f>IF($E236=Vakiolistat!$A$6,Vakiolistat!$A$14,IF($E236=Vakiolistat!$A$4,Vakiolistat!$A$12,""))</f>
        <v/>
      </c>
      <c r="I236" s="92" t="s">
        <v>56</v>
      </c>
      <c r="J236" s="93" t="s">
        <v>57</v>
      </c>
      <c r="K236" s="93" t="s">
        <v>57</v>
      </c>
      <c r="L236" s="93" t="s">
        <v>58</v>
      </c>
      <c r="M236" s="93" t="s">
        <v>59</v>
      </c>
      <c r="N236" s="93" t="s">
        <v>60</v>
      </c>
      <c r="O236" s="94" t="s">
        <v>70</v>
      </c>
      <c r="P236" s="4"/>
      <c r="Q236" s="154"/>
    </row>
    <row r="237" spans="2:17" x14ac:dyDescent="0.35">
      <c r="B237" s="70"/>
      <c r="C237" s="95"/>
      <c r="D237" s="22"/>
      <c r="E237" s="5"/>
      <c r="F237" s="6"/>
      <c r="G237" s="7"/>
      <c r="H237" s="96" t="str">
        <f>IF(OR(ISBLANK(F237),ISBLANK(G237)),"",IF($E$236="Nm³",F237*G237,G237*F237/1000))</f>
        <v/>
      </c>
      <c r="I237" s="8"/>
      <c r="J237" s="7"/>
      <c r="K237" s="7"/>
      <c r="L237" s="150" t="str">
        <f>IF(ISBLANK(E237),"",IF($E$236="TJ",E237,IF($E$236="t",E237*G237/1000,IF($E$236="Nm³",E237/1000*H237/1000,IF($E$236="GWh",E237*3.6,E237*H237/1000)))))</f>
        <v/>
      </c>
      <c r="M237" s="97" t="str">
        <f>IF(OR(L237="",ISBLANK(I237)),"",L237*I237*(1-((J237+K237)/100)))</f>
        <v/>
      </c>
      <c r="N237" s="97" t="str">
        <f>IF(OR(ISBLANK(L237),ISBLANK(I237)),"",L237*I237*(J237/100))</f>
        <v/>
      </c>
      <c r="O237" s="97" t="str">
        <f>IF(OR(ISBLANK(I237),ISBLANK(L237)),"",L237*I237*(K237/100))</f>
        <v/>
      </c>
      <c r="P237" s="4"/>
      <c r="Q237" s="154"/>
    </row>
    <row r="238" spans="2:17" x14ac:dyDescent="0.35">
      <c r="B238" s="70"/>
      <c r="C238" s="95"/>
      <c r="D238" s="21"/>
      <c r="E238" s="9"/>
      <c r="F238" s="10"/>
      <c r="G238" s="11"/>
      <c r="H238" s="96" t="str">
        <f t="shared" ref="H238:H246" si="53">IF(OR(ISBLANK(F238),ISBLANK(G238)),"",IF($E$236="Nm³",F238*G238,G238*F238/1000))</f>
        <v/>
      </c>
      <c r="I238" s="12"/>
      <c r="J238" s="11"/>
      <c r="K238" s="7"/>
      <c r="L238" s="150" t="str">
        <f t="shared" ref="L238:L246" si="54">IF(ISBLANK(E238),"",IF($E$236="TJ",E238,IF($E$236="t",E238*G238/1000,IF($E$236="Nm³",E238/1000*H238/1000,IF($E$236="GWh",E238*3.6,E238*H238/1000)))))</f>
        <v/>
      </c>
      <c r="M238" s="97" t="str">
        <f t="shared" ref="M238" si="55">IF(OR(L238="",ISBLANK(I238)),"",L238*I238*(1-((J238+K238)/100)))</f>
        <v/>
      </c>
      <c r="N238" s="97" t="str">
        <f t="shared" ref="N238:N246" si="56">IF(OR(ISBLANK(L238),ISBLANK(I238)),"",L238*I238*(J238/100))</f>
        <v/>
      </c>
      <c r="O238" s="97" t="str">
        <f t="shared" ref="O238:O246" si="57">IF(OR(ISBLANK(I238),ISBLANK(L238)),"",L238*I238*(K238/100))</f>
        <v/>
      </c>
      <c r="P238" s="4"/>
      <c r="Q238" s="154"/>
    </row>
    <row r="239" spans="2:17" x14ac:dyDescent="0.35">
      <c r="B239" s="70"/>
      <c r="C239" s="95"/>
      <c r="D239" s="21"/>
      <c r="E239" s="9"/>
      <c r="F239" s="10"/>
      <c r="G239" s="11"/>
      <c r="H239" s="96" t="str">
        <f t="shared" si="53"/>
        <v/>
      </c>
      <c r="I239" s="12"/>
      <c r="J239" s="11"/>
      <c r="K239" s="7"/>
      <c r="L239" s="150" t="str">
        <f t="shared" si="54"/>
        <v/>
      </c>
      <c r="M239" s="97" t="str">
        <f>IF(OR(L239="",ISBLANK(I239)),"",L239*I239*(1-((J239+K239)/100)))</f>
        <v/>
      </c>
      <c r="N239" s="97" t="str">
        <f t="shared" si="56"/>
        <v/>
      </c>
      <c r="O239" s="97" t="str">
        <f t="shared" si="57"/>
        <v/>
      </c>
      <c r="P239" s="4"/>
      <c r="Q239" s="154"/>
    </row>
    <row r="240" spans="2:17" x14ac:dyDescent="0.35">
      <c r="B240" s="70"/>
      <c r="C240" s="95"/>
      <c r="D240" s="21"/>
      <c r="E240" s="9"/>
      <c r="F240" s="10"/>
      <c r="G240" s="11"/>
      <c r="H240" s="96" t="str">
        <f t="shared" si="53"/>
        <v/>
      </c>
      <c r="I240" s="12"/>
      <c r="J240" s="11"/>
      <c r="K240" s="7"/>
      <c r="L240" s="150" t="str">
        <f t="shared" si="54"/>
        <v/>
      </c>
      <c r="M240" s="97" t="str">
        <f t="shared" ref="M240:M246" si="58">IF(OR(L240="",ISBLANK(I240)),"",L240*I240*(1-((J240+K240)/100)))</f>
        <v/>
      </c>
      <c r="N240" s="97" t="str">
        <f t="shared" si="56"/>
        <v/>
      </c>
      <c r="O240" s="97" t="str">
        <f t="shared" si="57"/>
        <v/>
      </c>
      <c r="P240" s="4"/>
      <c r="Q240" s="154"/>
    </row>
    <row r="241" spans="2:17" x14ac:dyDescent="0.35">
      <c r="B241" s="70"/>
      <c r="C241" s="95"/>
      <c r="D241" s="21"/>
      <c r="E241" s="9"/>
      <c r="F241" s="10"/>
      <c r="G241" s="11"/>
      <c r="H241" s="96" t="str">
        <f t="shared" si="53"/>
        <v/>
      </c>
      <c r="I241" s="12"/>
      <c r="J241" s="11"/>
      <c r="K241" s="7"/>
      <c r="L241" s="150" t="str">
        <f t="shared" si="54"/>
        <v/>
      </c>
      <c r="M241" s="97" t="str">
        <f t="shared" si="58"/>
        <v/>
      </c>
      <c r="N241" s="97" t="str">
        <f t="shared" si="56"/>
        <v/>
      </c>
      <c r="O241" s="97" t="str">
        <f t="shared" si="57"/>
        <v/>
      </c>
      <c r="P241" s="4"/>
      <c r="Q241" s="154"/>
    </row>
    <row r="242" spans="2:17" x14ac:dyDescent="0.35">
      <c r="B242" s="70"/>
      <c r="C242" s="95"/>
      <c r="D242" s="21"/>
      <c r="E242" s="9"/>
      <c r="F242" s="10"/>
      <c r="G242" s="11"/>
      <c r="H242" s="96" t="str">
        <f t="shared" si="53"/>
        <v/>
      </c>
      <c r="I242" s="12"/>
      <c r="J242" s="11"/>
      <c r="K242" s="7"/>
      <c r="L242" s="150" t="str">
        <f t="shared" si="54"/>
        <v/>
      </c>
      <c r="M242" s="97" t="str">
        <f t="shared" si="58"/>
        <v/>
      </c>
      <c r="N242" s="97" t="str">
        <f t="shared" si="56"/>
        <v/>
      </c>
      <c r="O242" s="97" t="str">
        <f t="shared" si="57"/>
        <v/>
      </c>
      <c r="P242" s="4"/>
      <c r="Q242" s="154"/>
    </row>
    <row r="243" spans="2:17" x14ac:dyDescent="0.35">
      <c r="B243" s="70"/>
      <c r="C243" s="95"/>
      <c r="D243" s="21"/>
      <c r="E243" s="9"/>
      <c r="F243" s="10"/>
      <c r="G243" s="11"/>
      <c r="H243" s="96" t="str">
        <f t="shared" si="53"/>
        <v/>
      </c>
      <c r="I243" s="12"/>
      <c r="J243" s="11"/>
      <c r="K243" s="7"/>
      <c r="L243" s="150" t="str">
        <f t="shared" si="54"/>
        <v/>
      </c>
      <c r="M243" s="97" t="str">
        <f t="shared" si="58"/>
        <v/>
      </c>
      <c r="N243" s="97" t="str">
        <f t="shared" si="56"/>
        <v/>
      </c>
      <c r="O243" s="97" t="str">
        <f t="shared" si="57"/>
        <v/>
      </c>
      <c r="P243" s="4"/>
      <c r="Q243" s="154"/>
    </row>
    <row r="244" spans="2:17" x14ac:dyDescent="0.35">
      <c r="B244" s="70"/>
      <c r="C244" s="95"/>
      <c r="D244" s="21"/>
      <c r="E244" s="9"/>
      <c r="F244" s="10"/>
      <c r="G244" s="11"/>
      <c r="H244" s="96" t="str">
        <f t="shared" si="53"/>
        <v/>
      </c>
      <c r="I244" s="12"/>
      <c r="J244" s="11"/>
      <c r="K244" s="7"/>
      <c r="L244" s="150" t="str">
        <f t="shared" si="54"/>
        <v/>
      </c>
      <c r="M244" s="97" t="str">
        <f t="shared" si="58"/>
        <v/>
      </c>
      <c r="N244" s="97" t="str">
        <f t="shared" si="56"/>
        <v/>
      </c>
      <c r="O244" s="97" t="str">
        <f t="shared" si="57"/>
        <v/>
      </c>
      <c r="P244" s="4"/>
      <c r="Q244" s="154"/>
    </row>
    <row r="245" spans="2:17" x14ac:dyDescent="0.35">
      <c r="B245" s="70"/>
      <c r="C245" s="98"/>
      <c r="D245" s="21"/>
      <c r="E245" s="13"/>
      <c r="F245" s="10"/>
      <c r="G245" s="11"/>
      <c r="H245" s="96" t="str">
        <f t="shared" si="53"/>
        <v/>
      </c>
      <c r="I245" s="12"/>
      <c r="J245" s="11"/>
      <c r="K245" s="7"/>
      <c r="L245" s="150" t="str">
        <f t="shared" si="54"/>
        <v/>
      </c>
      <c r="M245" s="97" t="str">
        <f t="shared" si="58"/>
        <v/>
      </c>
      <c r="N245" s="97" t="str">
        <f t="shared" si="56"/>
        <v/>
      </c>
      <c r="O245" s="97" t="str">
        <f t="shared" si="57"/>
        <v/>
      </c>
      <c r="P245" s="4"/>
      <c r="Q245" s="154"/>
    </row>
    <row r="246" spans="2:17" ht="15" thickBot="1" x14ac:dyDescent="0.4">
      <c r="B246" s="70"/>
      <c r="C246" s="98"/>
      <c r="D246" s="21"/>
      <c r="E246" s="14"/>
      <c r="F246" s="15"/>
      <c r="G246" s="16"/>
      <c r="H246" s="99" t="str">
        <f t="shared" si="53"/>
        <v/>
      </c>
      <c r="I246" s="12"/>
      <c r="J246" s="11"/>
      <c r="K246" s="7"/>
      <c r="L246" s="150" t="str">
        <f t="shared" si="54"/>
        <v/>
      </c>
      <c r="M246" s="97" t="str">
        <f t="shared" si="58"/>
        <v/>
      </c>
      <c r="N246" s="97" t="str">
        <f t="shared" si="56"/>
        <v/>
      </c>
      <c r="O246" s="97" t="str">
        <f t="shared" si="57"/>
        <v/>
      </c>
      <c r="P246" s="4"/>
      <c r="Q246" s="154"/>
    </row>
    <row r="247" spans="2:17" ht="15" thickBot="1" x14ac:dyDescent="0.4">
      <c r="B247" s="70"/>
      <c r="C247" s="70"/>
      <c r="D247" s="70"/>
      <c r="E247" s="70"/>
      <c r="F247" s="70"/>
      <c r="G247" s="70"/>
      <c r="H247" s="70"/>
      <c r="I247" s="70"/>
      <c r="J247" s="70"/>
      <c r="K247" s="70"/>
      <c r="L247" s="70"/>
      <c r="M247" s="70"/>
      <c r="N247" s="70"/>
      <c r="O247" s="62"/>
      <c r="P247" s="4"/>
      <c r="Q247" s="154"/>
    </row>
    <row r="248" spans="2:17" ht="15" customHeight="1" thickBot="1" x14ac:dyDescent="0.4">
      <c r="B248" s="70"/>
      <c r="C248" s="62"/>
      <c r="D248" s="26"/>
      <c r="E248" s="165" t="str">
        <f>E234</f>
        <v>Määrä vuositasolla</v>
      </c>
      <c r="F248" s="70"/>
      <c r="G248" s="70"/>
      <c r="H248" s="167" t="str">
        <f>G235</f>
        <v>Tehollinen lämpöarvo</v>
      </c>
      <c r="I248" s="167" t="str">
        <f t="shared" ref="I248:O248" si="59">I234</f>
        <v>Päästö-kerroin</v>
      </c>
      <c r="J248" s="167" t="str">
        <f t="shared" si="59"/>
        <v>Kestävä bio-osuus</v>
      </c>
      <c r="K248" s="169" t="str">
        <f t="shared" si="59"/>
        <v>Ei-kestävä bio-osuus</v>
      </c>
      <c r="L248" s="167" t="str">
        <f t="shared" si="59"/>
        <v>Energia-sisältö</v>
      </c>
      <c r="M248" s="167" t="str">
        <f t="shared" si="59"/>
        <v>Fossiiliset päästöt</v>
      </c>
      <c r="N248" s="167" t="str">
        <f t="shared" si="59"/>
        <v>Kestävät biog. päästöt</v>
      </c>
      <c r="O248" s="171" t="str">
        <f t="shared" si="59"/>
        <v>Ei-kestävät biog. päästöt</v>
      </c>
      <c r="P248" s="4"/>
      <c r="Q248" s="154"/>
    </row>
    <row r="249" spans="2:17" ht="15" customHeight="1" thickBot="1" x14ac:dyDescent="0.4">
      <c r="B249" s="70"/>
      <c r="C249" s="30"/>
      <c r="D249" s="159" t="s">
        <v>61</v>
      </c>
      <c r="E249" s="166"/>
      <c r="F249" s="70"/>
      <c r="G249" s="70"/>
      <c r="H249" s="168"/>
      <c r="I249" s="168"/>
      <c r="J249" s="168"/>
      <c r="K249" s="170"/>
      <c r="L249" s="168"/>
      <c r="M249" s="168"/>
      <c r="N249" s="168"/>
      <c r="O249" s="172"/>
      <c r="P249" s="4"/>
      <c r="Q249" s="154"/>
    </row>
    <row r="250" spans="2:17" ht="15" thickBot="1" x14ac:dyDescent="0.4">
      <c r="B250" s="70"/>
      <c r="C250" s="70"/>
      <c r="D250" s="160"/>
      <c r="E250" s="100" t="str">
        <f>IF(ISBLANK(E236),"",E236)</f>
        <v/>
      </c>
      <c r="F250" s="70"/>
      <c r="G250" s="70"/>
      <c r="H250" s="101" t="str">
        <f>IF(E236=Vakiolistat!$A$3,G236,H236)</f>
        <v/>
      </c>
      <c r="I250" s="101" t="str">
        <f>I236</f>
        <v>t CO2/TJ</v>
      </c>
      <c r="J250" s="101" t="s">
        <v>57</v>
      </c>
      <c r="K250" s="93" t="s">
        <v>57</v>
      </c>
      <c r="L250" s="101" t="s">
        <v>62</v>
      </c>
      <c r="M250" s="101" t="s">
        <v>59</v>
      </c>
      <c r="N250" s="101" t="s">
        <v>59</v>
      </c>
      <c r="O250" s="94" t="s">
        <v>70</v>
      </c>
      <c r="P250" s="4"/>
      <c r="Q250" s="154"/>
    </row>
    <row r="251" spans="2:17" ht="15" thickBot="1" x14ac:dyDescent="0.4">
      <c r="B251" s="70"/>
      <c r="C251" s="102"/>
      <c r="D251" s="26"/>
      <c r="E251" s="103" t="str">
        <f>IF(ISBLANK(E237),"",SUM(E237:E246))</f>
        <v/>
      </c>
      <c r="F251" s="70"/>
      <c r="G251" s="104"/>
      <c r="H251" s="105" t="str">
        <f>IF(OR(E236=Vakiolistat!$A$5,E236=Vakiolistat!$A$7, L251=""),"",IF(E236=Vakiolistat!$A$4,L251*10^6/E251,L251*1000/E251))</f>
        <v/>
      </c>
      <c r="I251" s="158" t="str">
        <f>IF(OR(M251="",N251="",L251=""),"",(M251+N251+O251)/L251)</f>
        <v/>
      </c>
      <c r="J251" s="158" t="str">
        <f>IF(OR(M251="",N251=""),"",N251/(M251+N251+O251)*100)</f>
        <v/>
      </c>
      <c r="K251" s="158" t="str">
        <f>IF(OR(M251="",N251="",O251=""),"",O251/(N251+O251+M251)*100)</f>
        <v/>
      </c>
      <c r="L251" s="151" t="str">
        <f>IF(L237="","",SUM(L237:L246))</f>
        <v/>
      </c>
      <c r="M251" s="106" t="str">
        <f>IF(M237="","",SUM(M237:M246))</f>
        <v/>
      </c>
      <c r="N251" s="106" t="str">
        <f>IF(N237="","",SUM(N237:N246))</f>
        <v/>
      </c>
      <c r="O251" s="106" t="str">
        <f>IF(O237="","",SUM(O237:O246))</f>
        <v/>
      </c>
      <c r="P251" s="4"/>
      <c r="Q251" s="154"/>
    </row>
    <row r="252" spans="2:17" x14ac:dyDescent="0.35">
      <c r="B252" s="26"/>
      <c r="C252" s="26"/>
      <c r="D252" s="26"/>
      <c r="E252" s="26"/>
      <c r="F252" s="26"/>
      <c r="G252" s="26"/>
      <c r="H252" s="26"/>
      <c r="I252" s="26"/>
      <c r="J252" s="26"/>
      <c r="K252" s="26"/>
      <c r="L252" s="26"/>
      <c r="M252" s="26"/>
      <c r="N252" s="26"/>
      <c r="O252" s="26"/>
      <c r="P252" s="4"/>
      <c r="Q252" s="154"/>
    </row>
    <row r="253" spans="2:17" x14ac:dyDescent="0.35">
      <c r="B253" s="26"/>
      <c r="C253" s="26"/>
      <c r="D253" s="26"/>
      <c r="E253" s="26"/>
      <c r="F253" s="26"/>
      <c r="G253" s="26"/>
      <c r="H253" s="26"/>
      <c r="I253" s="26"/>
      <c r="J253" s="26"/>
      <c r="K253" s="26"/>
      <c r="L253" s="26"/>
      <c r="M253" s="26"/>
      <c r="N253" s="26"/>
      <c r="O253" s="26"/>
      <c r="P253" s="4"/>
      <c r="Q253" s="154"/>
    </row>
    <row r="254" spans="2:17" x14ac:dyDescent="0.35">
      <c r="B254" s="26"/>
      <c r="C254" s="72" t="s">
        <v>38</v>
      </c>
      <c r="D254" s="73" t="s">
        <v>39</v>
      </c>
      <c r="E254" s="70"/>
      <c r="F254" s="70"/>
      <c r="G254" s="70"/>
      <c r="H254" s="70"/>
      <c r="I254" s="70"/>
      <c r="J254" s="70"/>
      <c r="K254" s="70"/>
      <c r="L254" s="70"/>
      <c r="M254" s="70"/>
      <c r="N254" s="67"/>
      <c r="O254" s="26"/>
      <c r="P254" s="4"/>
      <c r="Q254" s="154"/>
    </row>
    <row r="255" spans="2:17" x14ac:dyDescent="0.35">
      <c r="B255" s="26"/>
      <c r="C255" s="72"/>
      <c r="D255" s="74" t="s">
        <v>41</v>
      </c>
      <c r="E255" s="25"/>
      <c r="F255" s="70"/>
      <c r="G255" s="74" t="s">
        <v>42</v>
      </c>
      <c r="H255" s="70"/>
      <c r="I255" s="173"/>
      <c r="J255" s="174"/>
      <c r="K255" s="174"/>
      <c r="L255" s="175"/>
      <c r="M255" s="67"/>
      <c r="N255" s="67"/>
      <c r="O255" s="26"/>
      <c r="P255" s="4"/>
      <c r="Q255" s="154"/>
    </row>
    <row r="256" spans="2:17" x14ac:dyDescent="0.35">
      <c r="B256" s="26"/>
      <c r="C256" s="70"/>
      <c r="D256" s="70"/>
      <c r="E256" s="26"/>
      <c r="F256" s="26"/>
      <c r="G256" s="26"/>
      <c r="H256" s="26"/>
      <c r="I256" s="26"/>
      <c r="J256" s="70"/>
      <c r="K256" s="70"/>
      <c r="L256" s="70"/>
      <c r="M256" s="70"/>
      <c r="N256" s="70"/>
      <c r="O256" s="26"/>
      <c r="P256" s="4"/>
      <c r="Q256" s="154"/>
    </row>
    <row r="257" spans="2:17" ht="15" thickBot="1" x14ac:dyDescent="0.4">
      <c r="B257" s="26"/>
      <c r="C257" s="72" t="s">
        <v>45</v>
      </c>
      <c r="D257" s="176" t="s">
        <v>46</v>
      </c>
      <c r="E257" s="177"/>
      <c r="F257" s="177"/>
      <c r="G257" s="177"/>
      <c r="H257" s="177"/>
      <c r="I257" s="177"/>
      <c r="J257" s="177"/>
      <c r="K257" s="177"/>
      <c r="L257" s="177"/>
      <c r="M257" s="177"/>
      <c r="N257" s="177"/>
      <c r="O257" s="26"/>
      <c r="P257" s="4"/>
      <c r="Q257" s="154"/>
    </row>
    <row r="258" spans="2:17" ht="14.5" customHeight="1" x14ac:dyDescent="0.35">
      <c r="B258" s="70"/>
      <c r="C258" s="86"/>
      <c r="D258" s="178" t="s">
        <v>47</v>
      </c>
      <c r="E258" s="181" t="s">
        <v>48</v>
      </c>
      <c r="F258" s="183" t="s">
        <v>49</v>
      </c>
      <c r="G258" s="184"/>
      <c r="H258" s="185"/>
      <c r="I258" s="186" t="s">
        <v>50</v>
      </c>
      <c r="J258" s="169" t="s">
        <v>68</v>
      </c>
      <c r="K258" s="169" t="s">
        <v>72</v>
      </c>
      <c r="L258" s="169" t="s">
        <v>77</v>
      </c>
      <c r="M258" s="169" t="s">
        <v>52</v>
      </c>
      <c r="N258" s="188" t="s">
        <v>78</v>
      </c>
      <c r="O258" s="161" t="s">
        <v>69</v>
      </c>
      <c r="P258" s="4"/>
      <c r="Q258" s="154"/>
    </row>
    <row r="259" spans="2:17" ht="14.5" customHeight="1" x14ac:dyDescent="0.35">
      <c r="B259" s="70"/>
      <c r="C259" s="87"/>
      <c r="D259" s="179"/>
      <c r="E259" s="182"/>
      <c r="F259" s="88" t="s">
        <v>53</v>
      </c>
      <c r="G259" s="163" t="s">
        <v>54</v>
      </c>
      <c r="H259" s="164"/>
      <c r="I259" s="187"/>
      <c r="J259" s="170"/>
      <c r="K259" s="170"/>
      <c r="L259" s="170"/>
      <c r="M259" s="170"/>
      <c r="N259" s="189"/>
      <c r="O259" s="162"/>
      <c r="P259" s="4"/>
      <c r="Q259" s="154"/>
    </row>
    <row r="260" spans="2:17" ht="15" thickBot="1" x14ac:dyDescent="0.4">
      <c r="B260" s="70"/>
      <c r="C260" s="87"/>
      <c r="D260" s="180"/>
      <c r="E260" s="152"/>
      <c r="F260" s="89" t="str">
        <f>IF(E260=Vakiolistat!$A$6,"t/m3",IF(E260=Vakiolistat!$A$4,"t/1000Nm³",""))</f>
        <v/>
      </c>
      <c r="G260" s="90" t="str">
        <f>IF(OR($E260="TJ",$E260="GWh"),"","GJ/t")</f>
        <v>GJ/t</v>
      </c>
      <c r="H260" s="91" t="str">
        <f>IF($E260=Vakiolistat!$A$6,Vakiolistat!$A$14,IF($E260=Vakiolistat!$A$4,Vakiolistat!$A$12,""))</f>
        <v/>
      </c>
      <c r="I260" s="92" t="s">
        <v>56</v>
      </c>
      <c r="J260" s="93" t="s">
        <v>57</v>
      </c>
      <c r="K260" s="93" t="s">
        <v>57</v>
      </c>
      <c r="L260" s="93" t="s">
        <v>58</v>
      </c>
      <c r="M260" s="93" t="s">
        <v>59</v>
      </c>
      <c r="N260" s="93" t="s">
        <v>60</v>
      </c>
      <c r="O260" s="94" t="s">
        <v>70</v>
      </c>
      <c r="P260" s="4"/>
      <c r="Q260" s="154"/>
    </row>
    <row r="261" spans="2:17" x14ac:dyDescent="0.35">
      <c r="B261" s="70"/>
      <c r="C261" s="95"/>
      <c r="D261" s="22"/>
      <c r="E261" s="5"/>
      <c r="F261" s="6"/>
      <c r="G261" s="7"/>
      <c r="H261" s="96" t="str">
        <f>IF(OR(ISBLANK(F261),ISBLANK(G261)),"",IF($E$260="Nm³",F261*G261,G261*F261/1000))</f>
        <v/>
      </c>
      <c r="I261" s="8"/>
      <c r="J261" s="7"/>
      <c r="K261" s="7"/>
      <c r="L261" s="150" t="str">
        <f>IF(ISBLANK(E261),"",IF($E$260="TJ",E261,IF($E$260="t",E261*G261/1000,IF($E$260="Nm³",E261/1000*H261/1000,IF($E$260="GWh",E261*3.6,E261*H261/1000)))))</f>
        <v/>
      </c>
      <c r="M261" s="97" t="str">
        <f>IF(OR(L261="",ISBLANK(I261)),"",L261*I261*(1-((J261+K261)/100)))</f>
        <v/>
      </c>
      <c r="N261" s="97" t="str">
        <f>IF(OR(ISBLANK(L261),ISBLANK(I261)),"",L261*I261*(J261/100))</f>
        <v/>
      </c>
      <c r="O261" s="97" t="str">
        <f>IF(OR(ISBLANK(I261),ISBLANK(L261)),"",L261*I261*(K261/100))</f>
        <v/>
      </c>
      <c r="P261" s="4"/>
      <c r="Q261" s="154"/>
    </row>
    <row r="262" spans="2:17" x14ac:dyDescent="0.35">
      <c r="B262" s="70"/>
      <c r="C262" s="95"/>
      <c r="D262" s="21"/>
      <c r="E262" s="9"/>
      <c r="F262" s="10"/>
      <c r="G262" s="11"/>
      <c r="H262" s="96" t="str">
        <f t="shared" ref="H262:H270" si="60">IF(OR(ISBLANK(F262),ISBLANK(G262)),"",IF($E$260="Nm³",F262*G262,G262*F262/1000))</f>
        <v/>
      </c>
      <c r="I262" s="12"/>
      <c r="J262" s="11"/>
      <c r="K262" s="7"/>
      <c r="L262" s="150" t="str">
        <f t="shared" ref="L262:L270" si="61">IF(ISBLANK(E262),"",IF($E$260="TJ",E262,IF($E$260="t",E262*G262/1000,IF($E$260="Nm³",E262/1000*H262/1000,IF($E$260="GWh",E262*3.6,E262*H262/1000)))))</f>
        <v/>
      </c>
      <c r="M262" s="97" t="str">
        <f t="shared" ref="M262" si="62">IF(OR(L262="",ISBLANK(I262)),"",L262*I262*(1-((J262+K262)/100)))</f>
        <v/>
      </c>
      <c r="N262" s="97" t="str">
        <f t="shared" ref="N262:N270" si="63">IF(OR(ISBLANK(L262),ISBLANK(I262)),"",L262*I262*(J262/100))</f>
        <v/>
      </c>
      <c r="O262" s="97" t="str">
        <f t="shared" ref="O262:O270" si="64">IF(OR(ISBLANK(I262),ISBLANK(L262)),"",L262*I262*(K262/100))</f>
        <v/>
      </c>
      <c r="P262" s="4"/>
      <c r="Q262" s="154"/>
    </row>
    <row r="263" spans="2:17" x14ac:dyDescent="0.35">
      <c r="B263" s="70"/>
      <c r="C263" s="95"/>
      <c r="D263" s="21"/>
      <c r="E263" s="9"/>
      <c r="F263" s="10"/>
      <c r="G263" s="11"/>
      <c r="H263" s="96" t="str">
        <f t="shared" si="60"/>
        <v/>
      </c>
      <c r="I263" s="12"/>
      <c r="J263" s="11"/>
      <c r="K263" s="7"/>
      <c r="L263" s="150" t="str">
        <f t="shared" si="61"/>
        <v/>
      </c>
      <c r="M263" s="97" t="str">
        <f>IF(OR(L263="",ISBLANK(I263)),"",L263*I263*(1-((J263+K263)/100)))</f>
        <v/>
      </c>
      <c r="N263" s="97" t="str">
        <f t="shared" si="63"/>
        <v/>
      </c>
      <c r="O263" s="97" t="str">
        <f t="shared" si="64"/>
        <v/>
      </c>
      <c r="P263" s="4"/>
      <c r="Q263" s="154"/>
    </row>
    <row r="264" spans="2:17" x14ac:dyDescent="0.35">
      <c r="B264" s="70"/>
      <c r="C264" s="95"/>
      <c r="D264" s="21"/>
      <c r="E264" s="9"/>
      <c r="F264" s="10"/>
      <c r="G264" s="11"/>
      <c r="H264" s="96" t="str">
        <f t="shared" si="60"/>
        <v/>
      </c>
      <c r="I264" s="12"/>
      <c r="J264" s="11"/>
      <c r="K264" s="7"/>
      <c r="L264" s="150" t="str">
        <f t="shared" si="61"/>
        <v/>
      </c>
      <c r="M264" s="97" t="str">
        <f t="shared" ref="M264:M270" si="65">IF(OR(L264="",ISBLANK(I264)),"",L264*I264*(1-((J264+K264)/100)))</f>
        <v/>
      </c>
      <c r="N264" s="97" t="str">
        <f t="shared" si="63"/>
        <v/>
      </c>
      <c r="O264" s="97" t="str">
        <f t="shared" si="64"/>
        <v/>
      </c>
      <c r="P264" s="4"/>
      <c r="Q264" s="154"/>
    </row>
    <row r="265" spans="2:17" x14ac:dyDescent="0.35">
      <c r="B265" s="70"/>
      <c r="C265" s="95"/>
      <c r="D265" s="21"/>
      <c r="E265" s="9"/>
      <c r="F265" s="10"/>
      <c r="G265" s="11"/>
      <c r="H265" s="96" t="str">
        <f t="shared" si="60"/>
        <v/>
      </c>
      <c r="I265" s="12"/>
      <c r="J265" s="11"/>
      <c r="K265" s="7"/>
      <c r="L265" s="150" t="str">
        <f t="shared" si="61"/>
        <v/>
      </c>
      <c r="M265" s="97" t="str">
        <f t="shared" si="65"/>
        <v/>
      </c>
      <c r="N265" s="97" t="str">
        <f t="shared" si="63"/>
        <v/>
      </c>
      <c r="O265" s="97" t="str">
        <f t="shared" si="64"/>
        <v/>
      </c>
      <c r="P265" s="4"/>
      <c r="Q265" s="154"/>
    </row>
    <row r="266" spans="2:17" x14ac:dyDescent="0.35">
      <c r="B266" s="70"/>
      <c r="C266" s="95"/>
      <c r="D266" s="21"/>
      <c r="E266" s="9"/>
      <c r="F266" s="10"/>
      <c r="G266" s="11"/>
      <c r="H266" s="96" t="str">
        <f t="shared" si="60"/>
        <v/>
      </c>
      <c r="I266" s="12"/>
      <c r="J266" s="11"/>
      <c r="K266" s="7"/>
      <c r="L266" s="150" t="str">
        <f t="shared" si="61"/>
        <v/>
      </c>
      <c r="M266" s="97" t="str">
        <f t="shared" si="65"/>
        <v/>
      </c>
      <c r="N266" s="97" t="str">
        <f t="shared" si="63"/>
        <v/>
      </c>
      <c r="O266" s="97" t="str">
        <f t="shared" si="64"/>
        <v/>
      </c>
      <c r="P266" s="4"/>
      <c r="Q266" s="154"/>
    </row>
    <row r="267" spans="2:17" x14ac:dyDescent="0.35">
      <c r="B267" s="70"/>
      <c r="C267" s="95"/>
      <c r="D267" s="21"/>
      <c r="E267" s="9"/>
      <c r="F267" s="10"/>
      <c r="G267" s="11"/>
      <c r="H267" s="96" t="str">
        <f t="shared" si="60"/>
        <v/>
      </c>
      <c r="I267" s="12"/>
      <c r="J267" s="11"/>
      <c r="K267" s="7"/>
      <c r="L267" s="150" t="str">
        <f t="shared" si="61"/>
        <v/>
      </c>
      <c r="M267" s="97" t="str">
        <f t="shared" si="65"/>
        <v/>
      </c>
      <c r="N267" s="97" t="str">
        <f t="shared" si="63"/>
        <v/>
      </c>
      <c r="O267" s="97" t="str">
        <f t="shared" si="64"/>
        <v/>
      </c>
      <c r="P267" s="4"/>
      <c r="Q267" s="154"/>
    </row>
    <row r="268" spans="2:17" x14ac:dyDescent="0.35">
      <c r="B268" s="70"/>
      <c r="C268" s="95"/>
      <c r="D268" s="21"/>
      <c r="E268" s="9"/>
      <c r="F268" s="10"/>
      <c r="G268" s="11"/>
      <c r="H268" s="96" t="str">
        <f t="shared" si="60"/>
        <v/>
      </c>
      <c r="I268" s="12"/>
      <c r="J268" s="11"/>
      <c r="K268" s="7"/>
      <c r="L268" s="150" t="str">
        <f t="shared" si="61"/>
        <v/>
      </c>
      <c r="M268" s="97" t="str">
        <f t="shared" si="65"/>
        <v/>
      </c>
      <c r="N268" s="97" t="str">
        <f t="shared" si="63"/>
        <v/>
      </c>
      <c r="O268" s="97" t="str">
        <f t="shared" si="64"/>
        <v/>
      </c>
      <c r="P268" s="4"/>
      <c r="Q268" s="154"/>
    </row>
    <row r="269" spans="2:17" x14ac:dyDescent="0.35">
      <c r="B269" s="70"/>
      <c r="C269" s="98"/>
      <c r="D269" s="21"/>
      <c r="E269" s="13"/>
      <c r="F269" s="10"/>
      <c r="G269" s="11"/>
      <c r="H269" s="96" t="str">
        <f t="shared" si="60"/>
        <v/>
      </c>
      <c r="I269" s="12"/>
      <c r="J269" s="11"/>
      <c r="K269" s="7"/>
      <c r="L269" s="150" t="str">
        <f t="shared" si="61"/>
        <v/>
      </c>
      <c r="M269" s="97" t="str">
        <f t="shared" si="65"/>
        <v/>
      </c>
      <c r="N269" s="97" t="str">
        <f t="shared" si="63"/>
        <v/>
      </c>
      <c r="O269" s="97" t="str">
        <f t="shared" si="64"/>
        <v/>
      </c>
      <c r="P269" s="4"/>
      <c r="Q269" s="154"/>
    </row>
    <row r="270" spans="2:17" ht="15" thickBot="1" x14ac:dyDescent="0.4">
      <c r="B270" s="70"/>
      <c r="C270" s="98"/>
      <c r="D270" s="21"/>
      <c r="E270" s="14"/>
      <c r="F270" s="15"/>
      <c r="G270" s="16"/>
      <c r="H270" s="99" t="str">
        <f t="shared" si="60"/>
        <v/>
      </c>
      <c r="I270" s="12"/>
      <c r="J270" s="11"/>
      <c r="K270" s="7"/>
      <c r="L270" s="150" t="str">
        <f t="shared" si="61"/>
        <v/>
      </c>
      <c r="M270" s="97" t="str">
        <f t="shared" si="65"/>
        <v/>
      </c>
      <c r="N270" s="97" t="str">
        <f t="shared" si="63"/>
        <v/>
      </c>
      <c r="O270" s="97" t="str">
        <f t="shared" si="64"/>
        <v/>
      </c>
      <c r="P270" s="4"/>
      <c r="Q270" s="154"/>
    </row>
    <row r="271" spans="2:17" ht="15" thickBot="1" x14ac:dyDescent="0.4">
      <c r="B271" s="70"/>
      <c r="C271" s="70"/>
      <c r="D271" s="70"/>
      <c r="E271" s="70"/>
      <c r="F271" s="70"/>
      <c r="G271" s="70"/>
      <c r="H271" s="70"/>
      <c r="I271" s="70"/>
      <c r="J271" s="70"/>
      <c r="K271" s="70"/>
      <c r="L271" s="70"/>
      <c r="M271" s="70"/>
      <c r="N271" s="70"/>
      <c r="O271" s="62"/>
      <c r="P271" s="4"/>
      <c r="Q271" s="154"/>
    </row>
    <row r="272" spans="2:17" ht="15" customHeight="1" thickBot="1" x14ac:dyDescent="0.4">
      <c r="B272" s="70"/>
      <c r="C272" s="62"/>
      <c r="D272" s="26"/>
      <c r="E272" s="165" t="str">
        <f>E258</f>
        <v>Määrä vuositasolla</v>
      </c>
      <c r="F272" s="70"/>
      <c r="G272" s="70"/>
      <c r="H272" s="167" t="str">
        <f>G259</f>
        <v>Tehollinen lämpöarvo</v>
      </c>
      <c r="I272" s="167" t="str">
        <f t="shared" ref="I272:O272" si="66">I258</f>
        <v>Päästö-kerroin</v>
      </c>
      <c r="J272" s="167" t="str">
        <f t="shared" si="66"/>
        <v>Kestävä bio-osuus</v>
      </c>
      <c r="K272" s="169" t="str">
        <f t="shared" si="66"/>
        <v>Ei-kestävä bio-osuus</v>
      </c>
      <c r="L272" s="167" t="str">
        <f t="shared" si="66"/>
        <v>Energia-sisältö</v>
      </c>
      <c r="M272" s="167" t="str">
        <f t="shared" si="66"/>
        <v>Fossiiliset päästöt</v>
      </c>
      <c r="N272" s="167" t="str">
        <f t="shared" si="66"/>
        <v>Kestävät biog. päästöt</v>
      </c>
      <c r="O272" s="171" t="str">
        <f t="shared" si="66"/>
        <v>Ei-kestävät biog. päästöt</v>
      </c>
      <c r="P272" s="4"/>
      <c r="Q272" s="154"/>
    </row>
    <row r="273" spans="2:17" ht="15" customHeight="1" thickBot="1" x14ac:dyDescent="0.4">
      <c r="B273" s="70"/>
      <c r="C273" s="30"/>
      <c r="D273" s="159" t="s">
        <v>61</v>
      </c>
      <c r="E273" s="166"/>
      <c r="F273" s="70"/>
      <c r="G273" s="70"/>
      <c r="H273" s="168"/>
      <c r="I273" s="168"/>
      <c r="J273" s="168"/>
      <c r="K273" s="170"/>
      <c r="L273" s="168"/>
      <c r="M273" s="168"/>
      <c r="N273" s="168"/>
      <c r="O273" s="172"/>
      <c r="P273" s="4"/>
      <c r="Q273" s="154"/>
    </row>
    <row r="274" spans="2:17" ht="15" thickBot="1" x14ac:dyDescent="0.4">
      <c r="B274" s="70"/>
      <c r="C274" s="70"/>
      <c r="D274" s="160"/>
      <c r="E274" s="100" t="str">
        <f>IF(ISBLANK(E260),"",E260)</f>
        <v/>
      </c>
      <c r="F274" s="70"/>
      <c r="G274" s="70"/>
      <c r="H274" s="101" t="str">
        <f>IF(E260=Vakiolistat!$A$3,G260,H260)</f>
        <v/>
      </c>
      <c r="I274" s="101" t="str">
        <f>I260</f>
        <v>t CO2/TJ</v>
      </c>
      <c r="J274" s="101" t="s">
        <v>57</v>
      </c>
      <c r="K274" s="93" t="s">
        <v>57</v>
      </c>
      <c r="L274" s="101" t="s">
        <v>62</v>
      </c>
      <c r="M274" s="101" t="s">
        <v>59</v>
      </c>
      <c r="N274" s="101" t="s">
        <v>59</v>
      </c>
      <c r="O274" s="94" t="s">
        <v>70</v>
      </c>
      <c r="P274" s="4"/>
      <c r="Q274" s="154"/>
    </row>
    <row r="275" spans="2:17" ht="15" thickBot="1" x14ac:dyDescent="0.4">
      <c r="B275" s="70"/>
      <c r="C275" s="102"/>
      <c r="D275" s="26"/>
      <c r="E275" s="103" t="str">
        <f>IF(ISBLANK(E261),"",SUM(E261:E270))</f>
        <v/>
      </c>
      <c r="F275" s="70"/>
      <c r="G275" s="104"/>
      <c r="H275" s="105" t="str">
        <f>IF(OR(E260=Vakiolistat!$A$5,E260=Vakiolistat!$A$7, L275=""),"",IF(E260=Vakiolistat!$A$4,L275*10^6/E275,L275*1000/E275))</f>
        <v/>
      </c>
      <c r="I275" s="158" t="str">
        <f>IF(OR(M275="",N275="",L275=""),"",(M275+N275+O275)/L275)</f>
        <v/>
      </c>
      <c r="J275" s="158" t="str">
        <f>IF(OR(M275="",N275=""),"",N275/(M275+N275+O275)*100)</f>
        <v/>
      </c>
      <c r="K275" s="158" t="str">
        <f>IF(OR(M275="",N275="",O275=""),"",O275/(N275+O275+M275)*100)</f>
        <v/>
      </c>
      <c r="L275" s="151" t="str">
        <f>IF(L261="","",SUM(L261:L270))</f>
        <v/>
      </c>
      <c r="M275" s="106" t="str">
        <f>IF(M261="","",SUM(M261:M270))</f>
        <v/>
      </c>
      <c r="N275" s="106" t="str">
        <f>IF(N261="","",SUM(N261:N270))</f>
        <v/>
      </c>
      <c r="O275" s="106" t="str">
        <f>IF(O261="","",SUM(O261:O270))</f>
        <v/>
      </c>
      <c r="P275" s="4"/>
      <c r="Q275" s="154"/>
    </row>
    <row r="276" spans="2:17" x14ac:dyDescent="0.35">
      <c r="B276" s="26"/>
      <c r="C276" s="26"/>
      <c r="D276" s="26"/>
      <c r="E276" s="26"/>
      <c r="F276" s="26"/>
      <c r="G276" s="26"/>
      <c r="H276" s="26"/>
      <c r="I276" s="26"/>
      <c r="J276" s="26"/>
      <c r="K276" s="26"/>
      <c r="L276" s="26"/>
      <c r="M276" s="26"/>
      <c r="N276" s="26"/>
      <c r="O276" s="26"/>
      <c r="P276" s="4"/>
      <c r="Q276" s="154"/>
    </row>
    <row r="277" spans="2:17" x14ac:dyDescent="0.35">
      <c r="B277" s="26"/>
      <c r="C277" s="26"/>
      <c r="D277" s="26"/>
      <c r="E277" s="26"/>
      <c r="F277" s="26"/>
      <c r="G277" s="26"/>
      <c r="H277" s="26"/>
      <c r="I277" s="26"/>
      <c r="J277" s="26"/>
      <c r="K277" s="26"/>
      <c r="L277" s="26"/>
      <c r="M277" s="26"/>
      <c r="N277" s="26"/>
      <c r="O277" s="26"/>
      <c r="P277" s="4"/>
      <c r="Q277" s="154"/>
    </row>
    <row r="278" spans="2:17" x14ac:dyDescent="0.35">
      <c r="B278" s="26"/>
      <c r="C278" s="72" t="s">
        <v>38</v>
      </c>
      <c r="D278" s="73" t="s">
        <v>39</v>
      </c>
      <c r="E278" s="70"/>
      <c r="F278" s="70"/>
      <c r="G278" s="70"/>
      <c r="H278" s="70"/>
      <c r="I278" s="70"/>
      <c r="J278" s="70"/>
      <c r="K278" s="70"/>
      <c r="L278" s="70"/>
      <c r="M278" s="70"/>
      <c r="N278" s="67"/>
      <c r="O278" s="26"/>
      <c r="P278" s="4"/>
      <c r="Q278" s="154"/>
    </row>
    <row r="279" spans="2:17" x14ac:dyDescent="0.35">
      <c r="B279" s="26"/>
      <c r="C279" s="72"/>
      <c r="D279" s="74" t="s">
        <v>41</v>
      </c>
      <c r="E279" s="25"/>
      <c r="F279" s="70"/>
      <c r="G279" s="74" t="s">
        <v>42</v>
      </c>
      <c r="H279" s="70"/>
      <c r="I279" s="173"/>
      <c r="J279" s="174"/>
      <c r="K279" s="174"/>
      <c r="L279" s="175"/>
      <c r="M279" s="67"/>
      <c r="N279" s="67"/>
      <c r="O279" s="26"/>
      <c r="P279" s="4"/>
      <c r="Q279" s="154"/>
    </row>
    <row r="280" spans="2:17" x14ac:dyDescent="0.35">
      <c r="B280" s="26"/>
      <c r="C280" s="70"/>
      <c r="D280" s="70"/>
      <c r="E280" s="26"/>
      <c r="F280" s="26"/>
      <c r="G280" s="26"/>
      <c r="H280" s="26"/>
      <c r="I280" s="26"/>
      <c r="J280" s="70"/>
      <c r="K280" s="70"/>
      <c r="L280" s="70"/>
      <c r="M280" s="70"/>
      <c r="N280" s="70"/>
      <c r="O280" s="26"/>
      <c r="P280" s="4"/>
      <c r="Q280" s="154"/>
    </row>
    <row r="281" spans="2:17" ht="15" thickBot="1" x14ac:dyDescent="0.4">
      <c r="B281" s="26"/>
      <c r="C281" s="72" t="s">
        <v>45</v>
      </c>
      <c r="D281" s="176" t="s">
        <v>46</v>
      </c>
      <c r="E281" s="177"/>
      <c r="F281" s="177"/>
      <c r="G281" s="177"/>
      <c r="H281" s="177"/>
      <c r="I281" s="177"/>
      <c r="J281" s="177"/>
      <c r="K281" s="177"/>
      <c r="L281" s="177"/>
      <c r="M281" s="177"/>
      <c r="N281" s="177"/>
      <c r="O281" s="26"/>
      <c r="P281" s="4"/>
      <c r="Q281" s="154"/>
    </row>
    <row r="282" spans="2:17" ht="14.5" customHeight="1" x14ac:dyDescent="0.35">
      <c r="B282" s="70"/>
      <c r="C282" s="86"/>
      <c r="D282" s="178" t="s">
        <v>47</v>
      </c>
      <c r="E282" s="181" t="s">
        <v>48</v>
      </c>
      <c r="F282" s="183" t="s">
        <v>49</v>
      </c>
      <c r="G282" s="184"/>
      <c r="H282" s="185"/>
      <c r="I282" s="186" t="s">
        <v>50</v>
      </c>
      <c r="J282" s="169" t="s">
        <v>68</v>
      </c>
      <c r="K282" s="169" t="s">
        <v>72</v>
      </c>
      <c r="L282" s="169" t="s">
        <v>77</v>
      </c>
      <c r="M282" s="169" t="s">
        <v>52</v>
      </c>
      <c r="N282" s="188" t="s">
        <v>78</v>
      </c>
      <c r="O282" s="161" t="s">
        <v>69</v>
      </c>
      <c r="P282" s="4"/>
      <c r="Q282" s="154"/>
    </row>
    <row r="283" spans="2:17" ht="14.5" customHeight="1" x14ac:dyDescent="0.35">
      <c r="B283" s="70"/>
      <c r="C283" s="87"/>
      <c r="D283" s="179"/>
      <c r="E283" s="182"/>
      <c r="F283" s="88" t="s">
        <v>53</v>
      </c>
      <c r="G283" s="163" t="s">
        <v>54</v>
      </c>
      <c r="H283" s="164"/>
      <c r="I283" s="187"/>
      <c r="J283" s="170"/>
      <c r="K283" s="170"/>
      <c r="L283" s="170"/>
      <c r="M283" s="170"/>
      <c r="N283" s="189"/>
      <c r="O283" s="162"/>
      <c r="P283" s="4"/>
      <c r="Q283" s="154"/>
    </row>
    <row r="284" spans="2:17" ht="15" thickBot="1" x14ac:dyDescent="0.4">
      <c r="B284" s="70"/>
      <c r="C284" s="87"/>
      <c r="D284" s="180"/>
      <c r="E284" s="152"/>
      <c r="F284" s="89" t="str">
        <f>IF(E284=Vakiolistat!$A$6,"t/m3",IF(E284=Vakiolistat!$A$4,"t/1000Nm³",""))</f>
        <v/>
      </c>
      <c r="G284" s="90" t="str">
        <f>IF(OR($E284="TJ",$E284="GWh"),"","GJ/t")</f>
        <v>GJ/t</v>
      </c>
      <c r="H284" s="91" t="str">
        <f>IF($E284=Vakiolistat!$A$6,Vakiolistat!$A$14,IF($E284=Vakiolistat!$A$4,Vakiolistat!$A$12,""))</f>
        <v/>
      </c>
      <c r="I284" s="92" t="s">
        <v>56</v>
      </c>
      <c r="J284" s="93" t="s">
        <v>57</v>
      </c>
      <c r="K284" s="93" t="s">
        <v>57</v>
      </c>
      <c r="L284" s="93" t="s">
        <v>58</v>
      </c>
      <c r="M284" s="93" t="s">
        <v>59</v>
      </c>
      <c r="N284" s="93" t="s">
        <v>60</v>
      </c>
      <c r="O284" s="94" t="s">
        <v>70</v>
      </c>
      <c r="P284" s="4"/>
      <c r="Q284" s="154"/>
    </row>
    <row r="285" spans="2:17" x14ac:dyDescent="0.35">
      <c r="B285" s="70"/>
      <c r="C285" s="95"/>
      <c r="D285" s="22"/>
      <c r="E285" s="5"/>
      <c r="F285" s="6"/>
      <c r="G285" s="7"/>
      <c r="H285" s="96" t="str">
        <f>IF(OR(ISBLANK(F285),ISBLANK(G285)),"",IF($E$284="Nm³",F285*G285,G285*F285/1000))</f>
        <v/>
      </c>
      <c r="I285" s="8"/>
      <c r="J285" s="7"/>
      <c r="K285" s="7"/>
      <c r="L285" s="150" t="str">
        <f>IF(ISBLANK(E285),"",IF($E$284="TJ",E285,IF($E$284="t",E285*G285/1000,IF($E$284="Nm³",E285/1000*H285/1000,IF($E$284="GWh",E285*3.6,E285*H285/1000)))))</f>
        <v/>
      </c>
      <c r="M285" s="97" t="str">
        <f>IF(OR(L285="",ISBLANK(I285)),"",L285*I285*(1-((J285+K285)/100)))</f>
        <v/>
      </c>
      <c r="N285" s="97" t="str">
        <f>IF(OR(ISBLANK(L285),ISBLANK(I285)),"",L285*I285*(J285/100))</f>
        <v/>
      </c>
      <c r="O285" s="97" t="str">
        <f>IF(OR(ISBLANK(I285),ISBLANK(L285)),"",L285*I285*(K285/100))</f>
        <v/>
      </c>
      <c r="P285" s="4"/>
      <c r="Q285" s="154"/>
    </row>
    <row r="286" spans="2:17" x14ac:dyDescent="0.35">
      <c r="B286" s="70"/>
      <c r="C286" s="95"/>
      <c r="D286" s="21"/>
      <c r="E286" s="9"/>
      <c r="F286" s="10"/>
      <c r="G286" s="11"/>
      <c r="H286" s="96" t="str">
        <f t="shared" ref="H286:H294" si="67">IF(OR(ISBLANK(F286),ISBLANK(G286)),"",IF($E$284="Nm³",F286*G286,G286*F286/1000))</f>
        <v/>
      </c>
      <c r="I286" s="12"/>
      <c r="J286" s="11"/>
      <c r="K286" s="7"/>
      <c r="L286" s="150" t="str">
        <f t="shared" ref="L286:L294" si="68">IF(ISBLANK(E286),"",IF($E$284="TJ",E286,IF($E$284="t",E286*G286/1000,IF($E$284="Nm³",E286/1000*H286/1000,IF($E$284="GWh",E286*3.6,E286*H286/1000)))))</f>
        <v/>
      </c>
      <c r="M286" s="97" t="str">
        <f t="shared" ref="M286" si="69">IF(OR(L286="",ISBLANK(I286)),"",L286*I286*(1-((J286+K286)/100)))</f>
        <v/>
      </c>
      <c r="N286" s="97" t="str">
        <f t="shared" ref="N286:N294" si="70">IF(OR(ISBLANK(L286),ISBLANK(I286)),"",L286*I286*(J286/100))</f>
        <v/>
      </c>
      <c r="O286" s="97" t="str">
        <f t="shared" ref="O286:O294" si="71">IF(OR(ISBLANK(I286),ISBLANK(L286)),"",L286*I286*(K286/100))</f>
        <v/>
      </c>
      <c r="P286" s="4"/>
      <c r="Q286" s="154"/>
    </row>
    <row r="287" spans="2:17" x14ac:dyDescent="0.35">
      <c r="B287" s="70"/>
      <c r="C287" s="95"/>
      <c r="D287" s="21"/>
      <c r="E287" s="9"/>
      <c r="F287" s="10"/>
      <c r="G287" s="11"/>
      <c r="H287" s="96" t="str">
        <f t="shared" si="67"/>
        <v/>
      </c>
      <c r="I287" s="12"/>
      <c r="J287" s="11"/>
      <c r="K287" s="7"/>
      <c r="L287" s="150" t="str">
        <f t="shared" si="68"/>
        <v/>
      </c>
      <c r="M287" s="97" t="str">
        <f>IF(OR(L287="",ISBLANK(I287)),"",L287*I287*(1-((J287+K287)/100)))</f>
        <v/>
      </c>
      <c r="N287" s="97" t="str">
        <f t="shared" si="70"/>
        <v/>
      </c>
      <c r="O287" s="97" t="str">
        <f t="shared" si="71"/>
        <v/>
      </c>
      <c r="P287" s="4"/>
      <c r="Q287" s="154"/>
    </row>
    <row r="288" spans="2:17" x14ac:dyDescent="0.35">
      <c r="B288" s="70"/>
      <c r="C288" s="95"/>
      <c r="D288" s="21"/>
      <c r="E288" s="9"/>
      <c r="F288" s="10"/>
      <c r="G288" s="11"/>
      <c r="H288" s="96" t="str">
        <f t="shared" si="67"/>
        <v/>
      </c>
      <c r="I288" s="12"/>
      <c r="J288" s="11"/>
      <c r="K288" s="7"/>
      <c r="L288" s="150" t="str">
        <f t="shared" si="68"/>
        <v/>
      </c>
      <c r="M288" s="97" t="str">
        <f t="shared" ref="M288:M294" si="72">IF(OR(L288="",ISBLANK(I288)),"",L288*I288*(1-((J288+K288)/100)))</f>
        <v/>
      </c>
      <c r="N288" s="97" t="str">
        <f t="shared" si="70"/>
        <v/>
      </c>
      <c r="O288" s="97" t="str">
        <f t="shared" si="71"/>
        <v/>
      </c>
      <c r="P288" s="4"/>
      <c r="Q288" s="154"/>
    </row>
    <row r="289" spans="2:17" x14ac:dyDescent="0.35">
      <c r="B289" s="70"/>
      <c r="C289" s="95"/>
      <c r="D289" s="21"/>
      <c r="E289" s="9"/>
      <c r="F289" s="10"/>
      <c r="G289" s="11"/>
      <c r="H289" s="96" t="str">
        <f t="shared" si="67"/>
        <v/>
      </c>
      <c r="I289" s="12"/>
      <c r="J289" s="11"/>
      <c r="K289" s="7"/>
      <c r="L289" s="150" t="str">
        <f t="shared" si="68"/>
        <v/>
      </c>
      <c r="M289" s="97" t="str">
        <f t="shared" si="72"/>
        <v/>
      </c>
      <c r="N289" s="97" t="str">
        <f t="shared" si="70"/>
        <v/>
      </c>
      <c r="O289" s="97" t="str">
        <f t="shared" si="71"/>
        <v/>
      </c>
      <c r="P289" s="4"/>
      <c r="Q289" s="154"/>
    </row>
    <row r="290" spans="2:17" x14ac:dyDescent="0.35">
      <c r="B290" s="70"/>
      <c r="C290" s="95"/>
      <c r="D290" s="21"/>
      <c r="E290" s="9"/>
      <c r="F290" s="10"/>
      <c r="G290" s="11"/>
      <c r="H290" s="96" t="str">
        <f t="shared" si="67"/>
        <v/>
      </c>
      <c r="I290" s="12"/>
      <c r="J290" s="11"/>
      <c r="K290" s="7"/>
      <c r="L290" s="150" t="str">
        <f t="shared" si="68"/>
        <v/>
      </c>
      <c r="M290" s="97" t="str">
        <f t="shared" si="72"/>
        <v/>
      </c>
      <c r="N290" s="97" t="str">
        <f t="shared" si="70"/>
        <v/>
      </c>
      <c r="O290" s="97" t="str">
        <f t="shared" si="71"/>
        <v/>
      </c>
      <c r="P290" s="4"/>
      <c r="Q290" s="154"/>
    </row>
    <row r="291" spans="2:17" x14ac:dyDescent="0.35">
      <c r="B291" s="70"/>
      <c r="C291" s="95"/>
      <c r="D291" s="21"/>
      <c r="E291" s="9"/>
      <c r="F291" s="10"/>
      <c r="G291" s="11"/>
      <c r="H291" s="96" t="str">
        <f t="shared" si="67"/>
        <v/>
      </c>
      <c r="I291" s="12"/>
      <c r="J291" s="11"/>
      <c r="K291" s="7"/>
      <c r="L291" s="150" t="str">
        <f t="shared" si="68"/>
        <v/>
      </c>
      <c r="M291" s="97" t="str">
        <f t="shared" si="72"/>
        <v/>
      </c>
      <c r="N291" s="97" t="str">
        <f t="shared" si="70"/>
        <v/>
      </c>
      <c r="O291" s="97" t="str">
        <f t="shared" si="71"/>
        <v/>
      </c>
      <c r="P291" s="4"/>
      <c r="Q291" s="154"/>
    </row>
    <row r="292" spans="2:17" x14ac:dyDescent="0.35">
      <c r="B292" s="70"/>
      <c r="C292" s="95"/>
      <c r="D292" s="21"/>
      <c r="E292" s="9"/>
      <c r="F292" s="10"/>
      <c r="G292" s="11"/>
      <c r="H292" s="96" t="str">
        <f t="shared" si="67"/>
        <v/>
      </c>
      <c r="I292" s="12"/>
      <c r="J292" s="11"/>
      <c r="K292" s="7"/>
      <c r="L292" s="150" t="str">
        <f t="shared" si="68"/>
        <v/>
      </c>
      <c r="M292" s="97" t="str">
        <f t="shared" si="72"/>
        <v/>
      </c>
      <c r="N292" s="97" t="str">
        <f t="shared" si="70"/>
        <v/>
      </c>
      <c r="O292" s="97" t="str">
        <f t="shared" si="71"/>
        <v/>
      </c>
      <c r="P292" s="4"/>
      <c r="Q292" s="154"/>
    </row>
    <row r="293" spans="2:17" x14ac:dyDescent="0.35">
      <c r="B293" s="70"/>
      <c r="C293" s="98"/>
      <c r="D293" s="21"/>
      <c r="E293" s="13"/>
      <c r="F293" s="10"/>
      <c r="G293" s="11"/>
      <c r="H293" s="96" t="str">
        <f t="shared" si="67"/>
        <v/>
      </c>
      <c r="I293" s="12"/>
      <c r="J293" s="11"/>
      <c r="K293" s="7"/>
      <c r="L293" s="150" t="str">
        <f t="shared" si="68"/>
        <v/>
      </c>
      <c r="M293" s="97" t="str">
        <f t="shared" si="72"/>
        <v/>
      </c>
      <c r="N293" s="97" t="str">
        <f t="shared" si="70"/>
        <v/>
      </c>
      <c r="O293" s="97" t="str">
        <f t="shared" si="71"/>
        <v/>
      </c>
      <c r="P293" s="4"/>
      <c r="Q293" s="154"/>
    </row>
    <row r="294" spans="2:17" ht="15" thickBot="1" x14ac:dyDescent="0.4">
      <c r="B294" s="70"/>
      <c r="C294" s="98"/>
      <c r="D294" s="21"/>
      <c r="E294" s="14"/>
      <c r="F294" s="15"/>
      <c r="G294" s="16"/>
      <c r="H294" s="99" t="str">
        <f t="shared" si="67"/>
        <v/>
      </c>
      <c r="I294" s="12"/>
      <c r="J294" s="11"/>
      <c r="K294" s="7"/>
      <c r="L294" s="150" t="str">
        <f t="shared" si="68"/>
        <v/>
      </c>
      <c r="M294" s="97" t="str">
        <f t="shared" si="72"/>
        <v/>
      </c>
      <c r="N294" s="97" t="str">
        <f t="shared" si="70"/>
        <v/>
      </c>
      <c r="O294" s="97" t="str">
        <f t="shared" si="71"/>
        <v/>
      </c>
      <c r="P294" s="4"/>
      <c r="Q294" s="154"/>
    </row>
    <row r="295" spans="2:17" ht="15" thickBot="1" x14ac:dyDescent="0.4">
      <c r="B295" s="70"/>
      <c r="C295" s="70"/>
      <c r="D295" s="70"/>
      <c r="E295" s="70"/>
      <c r="F295" s="70"/>
      <c r="G295" s="70"/>
      <c r="H295" s="70"/>
      <c r="I295" s="70"/>
      <c r="J295" s="70"/>
      <c r="K295" s="70"/>
      <c r="L295" s="70"/>
      <c r="M295" s="70"/>
      <c r="N295" s="70"/>
      <c r="O295" s="62"/>
      <c r="P295" s="4"/>
      <c r="Q295" s="154"/>
    </row>
    <row r="296" spans="2:17" ht="15" customHeight="1" thickBot="1" x14ac:dyDescent="0.4">
      <c r="B296" s="70"/>
      <c r="C296" s="62"/>
      <c r="D296" s="26"/>
      <c r="E296" s="165" t="str">
        <f>E282</f>
        <v>Määrä vuositasolla</v>
      </c>
      <c r="F296" s="70"/>
      <c r="G296" s="70"/>
      <c r="H296" s="167" t="str">
        <f>G283</f>
        <v>Tehollinen lämpöarvo</v>
      </c>
      <c r="I296" s="167" t="str">
        <f t="shared" ref="I296:O296" si="73">I282</f>
        <v>Päästö-kerroin</v>
      </c>
      <c r="J296" s="167" t="str">
        <f t="shared" si="73"/>
        <v>Kestävä bio-osuus</v>
      </c>
      <c r="K296" s="169" t="str">
        <f t="shared" si="73"/>
        <v>Ei-kestävä bio-osuus</v>
      </c>
      <c r="L296" s="167" t="str">
        <f t="shared" si="73"/>
        <v>Energia-sisältö</v>
      </c>
      <c r="M296" s="167" t="str">
        <f t="shared" si="73"/>
        <v>Fossiiliset päästöt</v>
      </c>
      <c r="N296" s="167" t="str">
        <f t="shared" si="73"/>
        <v>Kestävät biog. päästöt</v>
      </c>
      <c r="O296" s="171" t="str">
        <f t="shared" si="73"/>
        <v>Ei-kestävät biog. päästöt</v>
      </c>
      <c r="P296" s="4"/>
      <c r="Q296" s="154"/>
    </row>
    <row r="297" spans="2:17" ht="15" customHeight="1" thickBot="1" x14ac:dyDescent="0.4">
      <c r="B297" s="70"/>
      <c r="C297" s="30"/>
      <c r="D297" s="159" t="s">
        <v>61</v>
      </c>
      <c r="E297" s="166"/>
      <c r="F297" s="70"/>
      <c r="G297" s="70"/>
      <c r="H297" s="168"/>
      <c r="I297" s="168"/>
      <c r="J297" s="168"/>
      <c r="K297" s="170"/>
      <c r="L297" s="168"/>
      <c r="M297" s="168"/>
      <c r="N297" s="168"/>
      <c r="O297" s="172"/>
      <c r="P297" s="4"/>
      <c r="Q297" s="154"/>
    </row>
    <row r="298" spans="2:17" ht="15" thickBot="1" x14ac:dyDescent="0.4">
      <c r="B298" s="70"/>
      <c r="C298" s="70"/>
      <c r="D298" s="160"/>
      <c r="E298" s="100" t="str">
        <f>IF(ISBLANK(E284),"",E284)</f>
        <v/>
      </c>
      <c r="F298" s="70"/>
      <c r="G298" s="70"/>
      <c r="H298" s="101" t="str">
        <f>IF(E284=Vakiolistat!$A$3,G284,H284)</f>
        <v/>
      </c>
      <c r="I298" s="101" t="str">
        <f>I284</f>
        <v>t CO2/TJ</v>
      </c>
      <c r="J298" s="101" t="s">
        <v>57</v>
      </c>
      <c r="K298" s="93" t="s">
        <v>57</v>
      </c>
      <c r="L298" s="101" t="s">
        <v>62</v>
      </c>
      <c r="M298" s="101" t="s">
        <v>59</v>
      </c>
      <c r="N298" s="101" t="s">
        <v>59</v>
      </c>
      <c r="O298" s="94" t="s">
        <v>70</v>
      </c>
      <c r="P298" s="4"/>
      <c r="Q298" s="154"/>
    </row>
    <row r="299" spans="2:17" ht="15" thickBot="1" x14ac:dyDescent="0.4">
      <c r="B299" s="70"/>
      <c r="C299" s="102"/>
      <c r="D299" s="26"/>
      <c r="E299" s="103" t="str">
        <f>IF(ISBLANK(E285),"",SUM(E285:E294))</f>
        <v/>
      </c>
      <c r="F299" s="70"/>
      <c r="G299" s="104"/>
      <c r="H299" s="105" t="str">
        <f>IF(OR(E284=Vakiolistat!$A$5,E284=Vakiolistat!$A$7, L299=""),"",IF(E284=Vakiolistat!$A$4,L299*10^6/E299,L299*1000/E299))</f>
        <v/>
      </c>
      <c r="I299" s="158" t="str">
        <f>IF(OR(M299="",N299="",L299=""),"",(M299+N299+O299)/L299)</f>
        <v/>
      </c>
      <c r="J299" s="158" t="str">
        <f>IF(OR(M299="",N299=""),"",N299/(M299+N299+O299)*100)</f>
        <v/>
      </c>
      <c r="K299" s="158" t="str">
        <f>IF(OR(M299="",N299="",O299=""),"",O299/(N299+O299+M299)*100)</f>
        <v/>
      </c>
      <c r="L299" s="151" t="str">
        <f>IF(L285="","",SUM(L285:L294))</f>
        <v/>
      </c>
      <c r="M299" s="106" t="str">
        <f>IF(M285="","",SUM(M285:M294))</f>
        <v/>
      </c>
      <c r="N299" s="106" t="str">
        <f>IF(N285="","",SUM(N285:N294))</f>
        <v/>
      </c>
      <c r="O299" s="106" t="str">
        <f>IF(O285="","",SUM(O285:O294))</f>
        <v/>
      </c>
      <c r="P299" s="4"/>
      <c r="Q299" s="154"/>
    </row>
    <row r="300" spans="2:17" x14ac:dyDescent="0.35">
      <c r="B300" s="26"/>
      <c r="C300" s="26"/>
      <c r="D300" s="26"/>
      <c r="E300" s="26"/>
      <c r="F300" s="26"/>
      <c r="G300" s="26"/>
      <c r="H300" s="26"/>
      <c r="I300" s="26"/>
      <c r="J300" s="26"/>
      <c r="K300" s="26"/>
      <c r="L300" s="26"/>
      <c r="M300" s="26"/>
      <c r="N300" s="26"/>
      <c r="O300" s="26"/>
      <c r="P300" s="26"/>
      <c r="Q300" s="154"/>
    </row>
    <row r="301" spans="2:17" x14ac:dyDescent="0.35">
      <c r="B301" s="26"/>
      <c r="C301" s="26"/>
      <c r="D301" s="26"/>
      <c r="E301" s="26"/>
      <c r="F301" s="26"/>
      <c r="G301" s="26"/>
      <c r="H301" s="26"/>
      <c r="I301" s="26"/>
      <c r="J301" s="26"/>
      <c r="K301" s="26"/>
      <c r="L301" s="26"/>
      <c r="M301" s="26"/>
      <c r="N301" s="26"/>
      <c r="O301" s="26"/>
      <c r="P301" s="26"/>
      <c r="Q301" s="154"/>
    </row>
    <row r="302" spans="2:17" x14ac:dyDescent="0.35">
      <c r="B302" s="26"/>
      <c r="C302" s="26"/>
      <c r="D302" s="26"/>
      <c r="E302" s="26"/>
      <c r="F302" s="26"/>
      <c r="G302" s="26"/>
      <c r="H302" s="26"/>
      <c r="I302" s="26"/>
      <c r="J302" s="26"/>
      <c r="K302" s="26"/>
      <c r="L302" s="26"/>
      <c r="M302" s="26"/>
      <c r="N302" s="26"/>
      <c r="O302" s="26"/>
      <c r="P302" s="26"/>
      <c r="Q302" s="154"/>
    </row>
    <row r="303" spans="2:17" x14ac:dyDescent="0.35">
      <c r="B303" s="26"/>
      <c r="C303" s="26"/>
      <c r="D303" s="26"/>
      <c r="E303" s="26"/>
      <c r="F303" s="26"/>
      <c r="G303" s="26"/>
      <c r="H303" s="26"/>
      <c r="I303" s="26"/>
      <c r="J303" s="26"/>
      <c r="K303" s="26"/>
      <c r="L303" s="26"/>
      <c r="M303" s="26"/>
      <c r="N303" s="26"/>
      <c r="O303" s="26"/>
      <c r="P303" s="26"/>
      <c r="Q303" s="154"/>
    </row>
    <row r="304" spans="2:17" x14ac:dyDescent="0.35">
      <c r="B304" s="26"/>
      <c r="C304" s="72" t="s">
        <v>38</v>
      </c>
      <c r="D304" s="73" t="s">
        <v>39</v>
      </c>
      <c r="E304" s="70"/>
      <c r="F304" s="70"/>
      <c r="G304" s="70"/>
      <c r="H304" s="70"/>
      <c r="I304" s="70"/>
      <c r="J304" s="70"/>
      <c r="K304" s="70"/>
      <c r="L304" s="70"/>
      <c r="M304" s="70"/>
      <c r="N304" s="67"/>
      <c r="O304" s="26"/>
      <c r="P304" s="26"/>
      <c r="Q304" s="154"/>
    </row>
    <row r="305" spans="2:17" x14ac:dyDescent="0.35">
      <c r="B305" s="26"/>
      <c r="C305" s="72"/>
      <c r="D305" s="74" t="s">
        <v>41</v>
      </c>
      <c r="E305" s="25"/>
      <c r="F305" s="70"/>
      <c r="G305" s="74" t="s">
        <v>42</v>
      </c>
      <c r="H305" s="70"/>
      <c r="I305" s="173"/>
      <c r="J305" s="174"/>
      <c r="K305" s="174"/>
      <c r="L305" s="175"/>
      <c r="M305" s="67"/>
      <c r="N305" s="67"/>
      <c r="O305" s="26"/>
      <c r="P305" s="26"/>
      <c r="Q305" s="154"/>
    </row>
    <row r="306" spans="2:17" x14ac:dyDescent="0.35">
      <c r="B306" s="26"/>
      <c r="C306" s="70"/>
      <c r="D306" s="70"/>
      <c r="E306" s="26"/>
      <c r="F306" s="26"/>
      <c r="G306" s="26"/>
      <c r="H306" s="26"/>
      <c r="I306" s="26"/>
      <c r="J306" s="70"/>
      <c r="K306" s="70"/>
      <c r="L306" s="70"/>
      <c r="M306" s="70"/>
      <c r="N306" s="70"/>
      <c r="O306" s="26"/>
      <c r="P306" s="26"/>
      <c r="Q306" s="154"/>
    </row>
    <row r="307" spans="2:17" ht="15" thickBot="1" x14ac:dyDescent="0.4">
      <c r="B307" s="26"/>
      <c r="C307" s="72" t="s">
        <v>45</v>
      </c>
      <c r="D307" s="176" t="s">
        <v>46</v>
      </c>
      <c r="E307" s="177"/>
      <c r="F307" s="177"/>
      <c r="G307" s="177"/>
      <c r="H307" s="177"/>
      <c r="I307" s="177"/>
      <c r="J307" s="177"/>
      <c r="K307" s="177"/>
      <c r="L307" s="177"/>
      <c r="M307" s="177"/>
      <c r="N307" s="177"/>
      <c r="O307" s="26"/>
      <c r="P307" s="26"/>
      <c r="Q307" s="154"/>
    </row>
    <row r="308" spans="2:17" x14ac:dyDescent="0.35">
      <c r="B308" s="26"/>
      <c r="C308" s="86"/>
      <c r="D308" s="178" t="s">
        <v>47</v>
      </c>
      <c r="E308" s="181" t="s">
        <v>48</v>
      </c>
      <c r="F308" s="183" t="s">
        <v>49</v>
      </c>
      <c r="G308" s="184"/>
      <c r="H308" s="185"/>
      <c r="I308" s="186" t="s">
        <v>50</v>
      </c>
      <c r="J308" s="169" t="s">
        <v>68</v>
      </c>
      <c r="K308" s="169" t="s">
        <v>72</v>
      </c>
      <c r="L308" s="169" t="s">
        <v>77</v>
      </c>
      <c r="M308" s="169" t="s">
        <v>52</v>
      </c>
      <c r="N308" s="188" t="s">
        <v>78</v>
      </c>
      <c r="O308" s="161" t="s">
        <v>69</v>
      </c>
      <c r="P308" s="26"/>
      <c r="Q308" s="154"/>
    </row>
    <row r="309" spans="2:17" x14ac:dyDescent="0.35">
      <c r="B309" s="26"/>
      <c r="C309" s="87"/>
      <c r="D309" s="179"/>
      <c r="E309" s="182"/>
      <c r="F309" s="88" t="s">
        <v>53</v>
      </c>
      <c r="G309" s="163" t="s">
        <v>54</v>
      </c>
      <c r="H309" s="164"/>
      <c r="I309" s="187"/>
      <c r="J309" s="170"/>
      <c r="K309" s="170"/>
      <c r="L309" s="170"/>
      <c r="M309" s="170"/>
      <c r="N309" s="189"/>
      <c r="O309" s="162"/>
      <c r="P309" s="26"/>
      <c r="Q309" s="154"/>
    </row>
    <row r="310" spans="2:17" ht="15" thickBot="1" x14ac:dyDescent="0.4">
      <c r="B310" s="26"/>
      <c r="C310" s="87"/>
      <c r="D310" s="180"/>
      <c r="E310" s="152"/>
      <c r="F310" s="89" t="str">
        <f>IF(E310=Vakiolistat!$A$6,"t/m3",IF(E310=Vakiolistat!$A$4,"t/1000Nm³",""))</f>
        <v/>
      </c>
      <c r="G310" s="90" t="str">
        <f>IF(OR($E310="TJ",$E310="GWh"),"","GJ/t")</f>
        <v>GJ/t</v>
      </c>
      <c r="H310" s="91" t="str">
        <f>IF($E310=Vakiolistat!$A$6,Vakiolistat!$A$14,IF($E310=Vakiolistat!$A$4,Vakiolistat!$A$12,""))</f>
        <v/>
      </c>
      <c r="I310" s="92" t="s">
        <v>56</v>
      </c>
      <c r="J310" s="93" t="s">
        <v>57</v>
      </c>
      <c r="K310" s="93" t="s">
        <v>57</v>
      </c>
      <c r="L310" s="93" t="s">
        <v>58</v>
      </c>
      <c r="M310" s="93" t="s">
        <v>59</v>
      </c>
      <c r="N310" s="93" t="s">
        <v>60</v>
      </c>
      <c r="O310" s="94" t="s">
        <v>70</v>
      </c>
      <c r="P310" s="26"/>
      <c r="Q310" s="154"/>
    </row>
    <row r="311" spans="2:17" x14ac:dyDescent="0.35">
      <c r="B311" s="26"/>
      <c r="C311" s="95"/>
      <c r="D311" s="22"/>
      <c r="E311" s="5"/>
      <c r="F311" s="6"/>
      <c r="G311" s="7"/>
      <c r="H311" s="96" t="str">
        <f>IF(OR(ISBLANK(F311),ISBLANK(G311)),"",IF($E$310="Nm³",F311*G311,G311*F311/1000))</f>
        <v/>
      </c>
      <c r="I311" s="8"/>
      <c r="J311" s="7"/>
      <c r="K311" s="7"/>
      <c r="L311" s="150" t="str">
        <f>IF(ISBLANK(E311),"",IF($E$310="TJ",E311,IF($E$310="t",E311*G311/1000,IF($E$310="Nm³",E311/1000*H311/1000,IF($E$310="GWh",E311*3.6,E311*H311/1000)))))</f>
        <v/>
      </c>
      <c r="M311" s="97" t="str">
        <f>IF(OR(L311="",ISBLANK(I311)),"",L311*I311*(1-((J311+K311)/100)))</f>
        <v/>
      </c>
      <c r="N311" s="97" t="str">
        <f>IF(OR(ISBLANK(L311),ISBLANK(I311)),"",L311*I311*(J311/100))</f>
        <v/>
      </c>
      <c r="O311" s="97" t="str">
        <f>IF(OR(ISBLANK(I311),ISBLANK(L311)),"",L311*I311*(K311/100))</f>
        <v/>
      </c>
      <c r="P311" s="26"/>
      <c r="Q311" s="154"/>
    </row>
    <row r="312" spans="2:17" x14ac:dyDescent="0.35">
      <c r="B312" s="26"/>
      <c r="C312" s="95"/>
      <c r="D312" s="21"/>
      <c r="E312" s="9"/>
      <c r="F312" s="10"/>
      <c r="G312" s="11"/>
      <c r="H312" s="96" t="str">
        <f t="shared" ref="H312:H320" si="74">IF(OR(ISBLANK(F312),ISBLANK(G312)),"",IF($E$310="Nm³",F312*G312,G312*F312/1000))</f>
        <v/>
      </c>
      <c r="I312" s="12"/>
      <c r="J312" s="11"/>
      <c r="K312" s="7"/>
      <c r="L312" s="150" t="str">
        <f t="shared" ref="L312:L320" si="75">IF(ISBLANK(E312),"",IF($E$310="TJ",E312,IF($E$310="t",E312*G312/1000,IF($E$310="Nm³",E312/1000*H312/1000,IF($E$310="GWh",E312*3.6,E312*H312/1000)))))</f>
        <v/>
      </c>
      <c r="M312" s="97" t="str">
        <f t="shared" ref="M312" si="76">IF(OR(L312="",ISBLANK(I312)),"",L312*I312*(1-((J312+K312)/100)))</f>
        <v/>
      </c>
      <c r="N312" s="97" t="str">
        <f t="shared" ref="N312:N320" si="77">IF(OR(ISBLANK(L312),ISBLANK(I312)),"",L312*I312*(J312/100))</f>
        <v/>
      </c>
      <c r="O312" s="97" t="str">
        <f t="shared" ref="O312:O320" si="78">IF(OR(ISBLANK(I312),ISBLANK(L312)),"",L312*I312*(K312/100))</f>
        <v/>
      </c>
      <c r="P312" s="26"/>
      <c r="Q312" s="154"/>
    </row>
    <row r="313" spans="2:17" x14ac:dyDescent="0.35">
      <c r="B313" s="26"/>
      <c r="C313" s="95"/>
      <c r="D313" s="21"/>
      <c r="E313" s="9"/>
      <c r="F313" s="10"/>
      <c r="G313" s="11"/>
      <c r="H313" s="96" t="str">
        <f t="shared" si="74"/>
        <v/>
      </c>
      <c r="I313" s="12"/>
      <c r="J313" s="11"/>
      <c r="K313" s="7"/>
      <c r="L313" s="150" t="str">
        <f t="shared" si="75"/>
        <v/>
      </c>
      <c r="M313" s="97" t="str">
        <f>IF(OR(L313="",ISBLANK(I313)),"",L313*I313*(1-((J313+K313)/100)))</f>
        <v/>
      </c>
      <c r="N313" s="97" t="str">
        <f t="shared" si="77"/>
        <v/>
      </c>
      <c r="O313" s="97" t="str">
        <f t="shared" si="78"/>
        <v/>
      </c>
      <c r="P313" s="26"/>
      <c r="Q313" s="154"/>
    </row>
    <row r="314" spans="2:17" x14ac:dyDescent="0.35">
      <c r="B314" s="26"/>
      <c r="C314" s="95"/>
      <c r="D314" s="21"/>
      <c r="E314" s="9"/>
      <c r="F314" s="10"/>
      <c r="G314" s="11"/>
      <c r="H314" s="96" t="str">
        <f t="shared" si="74"/>
        <v/>
      </c>
      <c r="I314" s="12"/>
      <c r="J314" s="11"/>
      <c r="K314" s="7"/>
      <c r="L314" s="150" t="str">
        <f t="shared" si="75"/>
        <v/>
      </c>
      <c r="M314" s="97" t="str">
        <f t="shared" ref="M314:M320" si="79">IF(OR(L314="",ISBLANK(I314)),"",L314*I314*(1-((J314+K314)/100)))</f>
        <v/>
      </c>
      <c r="N314" s="97" t="str">
        <f t="shared" si="77"/>
        <v/>
      </c>
      <c r="O314" s="97" t="str">
        <f t="shared" si="78"/>
        <v/>
      </c>
      <c r="P314" s="26"/>
      <c r="Q314" s="154"/>
    </row>
    <row r="315" spans="2:17" x14ac:dyDescent="0.35">
      <c r="B315" s="26"/>
      <c r="C315" s="95"/>
      <c r="D315" s="21"/>
      <c r="E315" s="9"/>
      <c r="F315" s="10"/>
      <c r="G315" s="11"/>
      <c r="H315" s="96" t="str">
        <f t="shared" si="74"/>
        <v/>
      </c>
      <c r="I315" s="12"/>
      <c r="J315" s="11"/>
      <c r="K315" s="7"/>
      <c r="L315" s="150" t="str">
        <f t="shared" si="75"/>
        <v/>
      </c>
      <c r="M315" s="97" t="str">
        <f t="shared" si="79"/>
        <v/>
      </c>
      <c r="N315" s="97" t="str">
        <f t="shared" si="77"/>
        <v/>
      </c>
      <c r="O315" s="97" t="str">
        <f t="shared" si="78"/>
        <v/>
      </c>
      <c r="P315" s="26"/>
      <c r="Q315" s="154"/>
    </row>
    <row r="316" spans="2:17" x14ac:dyDescent="0.35">
      <c r="B316" s="26"/>
      <c r="C316" s="95"/>
      <c r="D316" s="21"/>
      <c r="E316" s="9"/>
      <c r="F316" s="10"/>
      <c r="G316" s="11"/>
      <c r="H316" s="96" t="str">
        <f t="shared" si="74"/>
        <v/>
      </c>
      <c r="I316" s="12"/>
      <c r="J316" s="11"/>
      <c r="K316" s="7"/>
      <c r="L316" s="150" t="str">
        <f t="shared" si="75"/>
        <v/>
      </c>
      <c r="M316" s="97" t="str">
        <f t="shared" si="79"/>
        <v/>
      </c>
      <c r="N316" s="97" t="str">
        <f t="shared" si="77"/>
        <v/>
      </c>
      <c r="O316" s="97" t="str">
        <f t="shared" si="78"/>
        <v/>
      </c>
      <c r="P316" s="26"/>
      <c r="Q316" s="154"/>
    </row>
    <row r="317" spans="2:17" x14ac:dyDescent="0.35">
      <c r="B317" s="26"/>
      <c r="C317" s="95"/>
      <c r="D317" s="21"/>
      <c r="E317" s="9"/>
      <c r="F317" s="10"/>
      <c r="G317" s="11"/>
      <c r="H317" s="96" t="str">
        <f t="shared" si="74"/>
        <v/>
      </c>
      <c r="I317" s="12"/>
      <c r="J317" s="11"/>
      <c r="K317" s="7"/>
      <c r="L317" s="150" t="str">
        <f t="shared" si="75"/>
        <v/>
      </c>
      <c r="M317" s="97" t="str">
        <f t="shared" si="79"/>
        <v/>
      </c>
      <c r="N317" s="97" t="str">
        <f t="shared" si="77"/>
        <v/>
      </c>
      <c r="O317" s="97" t="str">
        <f t="shared" si="78"/>
        <v/>
      </c>
      <c r="P317" s="26"/>
      <c r="Q317" s="154"/>
    </row>
    <row r="318" spans="2:17" x14ac:dyDescent="0.35">
      <c r="B318" s="26"/>
      <c r="C318" s="95"/>
      <c r="D318" s="21"/>
      <c r="E318" s="9"/>
      <c r="F318" s="10"/>
      <c r="G318" s="11"/>
      <c r="H318" s="96" t="str">
        <f t="shared" si="74"/>
        <v/>
      </c>
      <c r="I318" s="12"/>
      <c r="J318" s="11"/>
      <c r="K318" s="7"/>
      <c r="L318" s="150" t="str">
        <f t="shared" si="75"/>
        <v/>
      </c>
      <c r="M318" s="97" t="str">
        <f t="shared" si="79"/>
        <v/>
      </c>
      <c r="N318" s="97" t="str">
        <f t="shared" si="77"/>
        <v/>
      </c>
      <c r="O318" s="97" t="str">
        <f t="shared" si="78"/>
        <v/>
      </c>
      <c r="P318" s="26"/>
      <c r="Q318" s="154"/>
    </row>
    <row r="319" spans="2:17" x14ac:dyDescent="0.35">
      <c r="B319" s="26"/>
      <c r="C319" s="98"/>
      <c r="D319" s="21"/>
      <c r="E319" s="13"/>
      <c r="F319" s="10"/>
      <c r="G319" s="11"/>
      <c r="H319" s="96" t="str">
        <f t="shared" si="74"/>
        <v/>
      </c>
      <c r="I319" s="12"/>
      <c r="J319" s="11"/>
      <c r="K319" s="7"/>
      <c r="L319" s="150" t="str">
        <f t="shared" si="75"/>
        <v/>
      </c>
      <c r="M319" s="97" t="str">
        <f t="shared" si="79"/>
        <v/>
      </c>
      <c r="N319" s="97" t="str">
        <f t="shared" si="77"/>
        <v/>
      </c>
      <c r="O319" s="97" t="str">
        <f t="shared" si="78"/>
        <v/>
      </c>
      <c r="P319" s="26"/>
      <c r="Q319" s="154"/>
    </row>
    <row r="320" spans="2:17" ht="15" thickBot="1" x14ac:dyDescent="0.4">
      <c r="B320" s="26"/>
      <c r="C320" s="98"/>
      <c r="D320" s="21"/>
      <c r="E320" s="14"/>
      <c r="F320" s="15"/>
      <c r="G320" s="16"/>
      <c r="H320" s="99" t="str">
        <f t="shared" si="74"/>
        <v/>
      </c>
      <c r="I320" s="12"/>
      <c r="J320" s="11"/>
      <c r="K320" s="7"/>
      <c r="L320" s="150" t="str">
        <f t="shared" si="75"/>
        <v/>
      </c>
      <c r="M320" s="97" t="str">
        <f t="shared" si="79"/>
        <v/>
      </c>
      <c r="N320" s="97" t="str">
        <f t="shared" si="77"/>
        <v/>
      </c>
      <c r="O320" s="97" t="str">
        <f t="shared" si="78"/>
        <v/>
      </c>
      <c r="P320" s="26"/>
      <c r="Q320" s="154"/>
    </row>
    <row r="321" spans="2:17" ht="15" thickBot="1" x14ac:dyDescent="0.4">
      <c r="B321" s="26"/>
      <c r="C321" s="70"/>
      <c r="D321" s="70"/>
      <c r="E321" s="70"/>
      <c r="F321" s="70"/>
      <c r="G321" s="70"/>
      <c r="H321" s="70"/>
      <c r="I321" s="70"/>
      <c r="J321" s="70"/>
      <c r="K321" s="70"/>
      <c r="L321" s="70"/>
      <c r="M321" s="70"/>
      <c r="N321" s="70"/>
      <c r="O321" s="62"/>
      <c r="P321" s="26"/>
      <c r="Q321" s="154"/>
    </row>
    <row r="322" spans="2:17" ht="15" thickBot="1" x14ac:dyDescent="0.4">
      <c r="B322" s="26"/>
      <c r="C322" s="62"/>
      <c r="D322" s="26"/>
      <c r="E322" s="165" t="str">
        <f>E308</f>
        <v>Määrä vuositasolla</v>
      </c>
      <c r="F322" s="70"/>
      <c r="G322" s="70"/>
      <c r="H322" s="167" t="str">
        <f>G309</f>
        <v>Tehollinen lämpöarvo</v>
      </c>
      <c r="I322" s="167" t="str">
        <f t="shared" ref="I322:O322" si="80">I308</f>
        <v>Päästö-kerroin</v>
      </c>
      <c r="J322" s="167" t="str">
        <f t="shared" si="80"/>
        <v>Kestävä bio-osuus</v>
      </c>
      <c r="K322" s="169" t="str">
        <f t="shared" si="80"/>
        <v>Ei-kestävä bio-osuus</v>
      </c>
      <c r="L322" s="167" t="str">
        <f t="shared" si="80"/>
        <v>Energia-sisältö</v>
      </c>
      <c r="M322" s="167" t="str">
        <f t="shared" si="80"/>
        <v>Fossiiliset päästöt</v>
      </c>
      <c r="N322" s="167" t="str">
        <f t="shared" si="80"/>
        <v>Kestävät biog. päästöt</v>
      </c>
      <c r="O322" s="171" t="str">
        <f t="shared" si="80"/>
        <v>Ei-kestävät biog. päästöt</v>
      </c>
      <c r="P322" s="26"/>
      <c r="Q322" s="154"/>
    </row>
    <row r="323" spans="2:17" ht="15" thickBot="1" x14ac:dyDescent="0.4">
      <c r="B323" s="26"/>
      <c r="C323" s="149"/>
      <c r="D323" s="159" t="s">
        <v>61</v>
      </c>
      <c r="E323" s="166"/>
      <c r="F323" s="70"/>
      <c r="G323" s="70"/>
      <c r="H323" s="168"/>
      <c r="I323" s="168"/>
      <c r="J323" s="168"/>
      <c r="K323" s="170"/>
      <c r="L323" s="168"/>
      <c r="M323" s="168"/>
      <c r="N323" s="168"/>
      <c r="O323" s="172"/>
      <c r="P323" s="26"/>
      <c r="Q323" s="154"/>
    </row>
    <row r="324" spans="2:17" ht="15" thickBot="1" x14ac:dyDescent="0.4">
      <c r="B324" s="26"/>
      <c r="C324" s="70"/>
      <c r="D324" s="160"/>
      <c r="E324" s="100" t="str">
        <f>IF(ISBLANK(E310),"",E310)</f>
        <v/>
      </c>
      <c r="F324" s="70"/>
      <c r="G324" s="70"/>
      <c r="H324" s="101" t="str">
        <f>IF(E310=Vakiolistat!$A$3,G310,H310)</f>
        <v/>
      </c>
      <c r="I324" s="101" t="str">
        <f>I310</f>
        <v>t CO2/TJ</v>
      </c>
      <c r="J324" s="101" t="s">
        <v>57</v>
      </c>
      <c r="K324" s="93" t="s">
        <v>57</v>
      </c>
      <c r="L324" s="101" t="s">
        <v>62</v>
      </c>
      <c r="M324" s="101" t="s">
        <v>59</v>
      </c>
      <c r="N324" s="101" t="s">
        <v>59</v>
      </c>
      <c r="O324" s="94" t="s">
        <v>70</v>
      </c>
      <c r="P324" s="26"/>
      <c r="Q324" s="154"/>
    </row>
    <row r="325" spans="2:17" ht="15" thickBot="1" x14ac:dyDescent="0.4">
      <c r="B325" s="26"/>
      <c r="C325" s="102"/>
      <c r="D325" s="26"/>
      <c r="E325" s="103" t="str">
        <f>IF(ISBLANK(E311),"",SUM(E311:E320))</f>
        <v/>
      </c>
      <c r="F325" s="70"/>
      <c r="G325" s="104"/>
      <c r="H325" s="105" t="str">
        <f>IF(OR(E310=Vakiolistat!$A$5,E310=Vakiolistat!$A$7, L325=""),"",IF(E310=Vakiolistat!$A$4,L325*10^6/E325,L325*1000/E325))</f>
        <v/>
      </c>
      <c r="I325" s="158" t="str">
        <f>IF(OR(M325="",N325="",L325=""),"",(M325+N325+O325)/L325)</f>
        <v/>
      </c>
      <c r="J325" s="158" t="str">
        <f>IF(OR(M325="",N325=""),"",N325/(M325+N325+O325)*100)</f>
        <v/>
      </c>
      <c r="K325" s="158" t="str">
        <f>IF(OR(M325="",N325="",O325=""),"",O325/(N325+O325+M325)*100)</f>
        <v/>
      </c>
      <c r="L325" s="151" t="str">
        <f>IF(L311="","",SUM(L311:L320))</f>
        <v/>
      </c>
      <c r="M325" s="106" t="str">
        <f>IF(M311="","",SUM(M311:M320))</f>
        <v/>
      </c>
      <c r="N325" s="106" t="str">
        <f>IF(N311="","",SUM(N311:N320))</f>
        <v/>
      </c>
      <c r="O325" s="106" t="str">
        <f>IF(O311="","",SUM(O311:O320))</f>
        <v/>
      </c>
      <c r="P325" s="26"/>
      <c r="Q325" s="154"/>
    </row>
    <row r="326" spans="2:17" x14ac:dyDescent="0.35">
      <c r="B326" s="26"/>
      <c r="C326" s="26"/>
      <c r="D326" s="26"/>
      <c r="E326" s="26"/>
      <c r="F326" s="26"/>
      <c r="G326" s="26"/>
      <c r="H326" s="26"/>
      <c r="I326" s="26"/>
      <c r="J326" s="26"/>
      <c r="K326" s="26"/>
      <c r="L326" s="26"/>
      <c r="M326" s="26"/>
      <c r="N326" s="26"/>
      <c r="O326" s="26"/>
      <c r="P326" s="26"/>
      <c r="Q326" s="154"/>
    </row>
    <row r="327" spans="2:17" x14ac:dyDescent="0.35">
      <c r="B327" s="26"/>
      <c r="C327" s="26"/>
      <c r="D327" s="26"/>
      <c r="E327" s="26"/>
      <c r="F327" s="26"/>
      <c r="G327" s="26"/>
      <c r="H327" s="26"/>
      <c r="I327" s="26"/>
      <c r="J327" s="26"/>
      <c r="K327" s="26"/>
      <c r="L327" s="26"/>
      <c r="M327" s="26"/>
      <c r="N327" s="26"/>
      <c r="O327" s="26"/>
      <c r="P327" s="26"/>
      <c r="Q327" s="154"/>
    </row>
    <row r="328" spans="2:17" x14ac:dyDescent="0.35">
      <c r="B328" s="26"/>
      <c r="C328" s="72" t="s">
        <v>38</v>
      </c>
      <c r="D328" s="73" t="s">
        <v>39</v>
      </c>
      <c r="E328" s="70"/>
      <c r="F328" s="70"/>
      <c r="G328" s="70"/>
      <c r="H328" s="70"/>
      <c r="I328" s="70"/>
      <c r="J328" s="70"/>
      <c r="K328" s="70"/>
      <c r="L328" s="70"/>
      <c r="M328" s="70"/>
      <c r="N328" s="67"/>
      <c r="O328" s="26"/>
      <c r="P328" s="26"/>
      <c r="Q328" s="154"/>
    </row>
    <row r="329" spans="2:17" x14ac:dyDescent="0.35">
      <c r="B329" s="26"/>
      <c r="C329" s="72"/>
      <c r="D329" s="74" t="s">
        <v>41</v>
      </c>
      <c r="E329" s="25"/>
      <c r="F329" s="70"/>
      <c r="G329" s="74" t="s">
        <v>42</v>
      </c>
      <c r="H329" s="70"/>
      <c r="I329" s="173"/>
      <c r="J329" s="174"/>
      <c r="K329" s="174"/>
      <c r="L329" s="175"/>
      <c r="M329" s="67"/>
      <c r="N329" s="67"/>
      <c r="O329" s="26"/>
      <c r="P329" s="26"/>
      <c r="Q329" s="154"/>
    </row>
    <row r="330" spans="2:17" x14ac:dyDescent="0.35">
      <c r="B330" s="26"/>
      <c r="C330" s="70"/>
      <c r="D330" s="70"/>
      <c r="E330" s="26"/>
      <c r="F330" s="26"/>
      <c r="G330" s="26"/>
      <c r="H330" s="26"/>
      <c r="I330" s="26"/>
      <c r="J330" s="70"/>
      <c r="K330" s="70"/>
      <c r="L330" s="70"/>
      <c r="M330" s="70"/>
      <c r="N330" s="70"/>
      <c r="O330" s="26"/>
      <c r="P330" s="26"/>
      <c r="Q330" s="154"/>
    </row>
    <row r="331" spans="2:17" ht="15" thickBot="1" x14ac:dyDescent="0.4">
      <c r="B331" s="26"/>
      <c r="C331" s="72" t="s">
        <v>45</v>
      </c>
      <c r="D331" s="176" t="s">
        <v>46</v>
      </c>
      <c r="E331" s="177"/>
      <c r="F331" s="177"/>
      <c r="G331" s="177"/>
      <c r="H331" s="177"/>
      <c r="I331" s="177"/>
      <c r="J331" s="177"/>
      <c r="K331" s="177"/>
      <c r="L331" s="177"/>
      <c r="M331" s="177"/>
      <c r="N331" s="177"/>
      <c r="O331" s="26"/>
      <c r="P331" s="26"/>
      <c r="Q331" s="154"/>
    </row>
    <row r="332" spans="2:17" x14ac:dyDescent="0.35">
      <c r="B332" s="26"/>
      <c r="C332" s="86"/>
      <c r="D332" s="178" t="s">
        <v>47</v>
      </c>
      <c r="E332" s="181" t="s">
        <v>48</v>
      </c>
      <c r="F332" s="183" t="s">
        <v>49</v>
      </c>
      <c r="G332" s="184"/>
      <c r="H332" s="185"/>
      <c r="I332" s="186" t="s">
        <v>50</v>
      </c>
      <c r="J332" s="169" t="s">
        <v>68</v>
      </c>
      <c r="K332" s="169" t="s">
        <v>72</v>
      </c>
      <c r="L332" s="169" t="s">
        <v>77</v>
      </c>
      <c r="M332" s="169" t="s">
        <v>52</v>
      </c>
      <c r="N332" s="188" t="s">
        <v>78</v>
      </c>
      <c r="O332" s="161" t="s">
        <v>69</v>
      </c>
      <c r="P332" s="26"/>
      <c r="Q332" s="154"/>
    </row>
    <row r="333" spans="2:17" x14ac:dyDescent="0.35">
      <c r="B333" s="26"/>
      <c r="C333" s="87"/>
      <c r="D333" s="179"/>
      <c r="E333" s="182"/>
      <c r="F333" s="88" t="s">
        <v>53</v>
      </c>
      <c r="G333" s="163" t="s">
        <v>54</v>
      </c>
      <c r="H333" s="164"/>
      <c r="I333" s="187"/>
      <c r="J333" s="170"/>
      <c r="K333" s="170"/>
      <c r="L333" s="170"/>
      <c r="M333" s="170"/>
      <c r="N333" s="189"/>
      <c r="O333" s="162"/>
      <c r="P333" s="26"/>
      <c r="Q333" s="154"/>
    </row>
    <row r="334" spans="2:17" ht="15" thickBot="1" x14ac:dyDescent="0.4">
      <c r="B334" s="26"/>
      <c r="C334" s="87"/>
      <c r="D334" s="180"/>
      <c r="E334" s="152"/>
      <c r="F334" s="89" t="str">
        <f>IF(E334=Vakiolistat!$A$6,"t/m3",IF(E334=Vakiolistat!$A$4,"t/1000Nm³",""))</f>
        <v/>
      </c>
      <c r="G334" s="90" t="str">
        <f>IF(OR($E334="TJ",$E334="GWh"),"","GJ/t")</f>
        <v>GJ/t</v>
      </c>
      <c r="H334" s="91" t="str">
        <f>IF($E334=Vakiolistat!$A$6,Vakiolistat!$A$14,IF($E334=Vakiolistat!$A$4,Vakiolistat!$A$12,""))</f>
        <v/>
      </c>
      <c r="I334" s="92" t="s">
        <v>56</v>
      </c>
      <c r="J334" s="93" t="s">
        <v>57</v>
      </c>
      <c r="K334" s="93" t="s">
        <v>57</v>
      </c>
      <c r="L334" s="93" t="s">
        <v>58</v>
      </c>
      <c r="M334" s="93" t="s">
        <v>59</v>
      </c>
      <c r="N334" s="93" t="s">
        <v>60</v>
      </c>
      <c r="O334" s="94" t="s">
        <v>70</v>
      </c>
      <c r="P334" s="26"/>
      <c r="Q334" s="154"/>
    </row>
    <row r="335" spans="2:17" x14ac:dyDescent="0.35">
      <c r="B335" s="26"/>
      <c r="C335" s="95"/>
      <c r="D335" s="22"/>
      <c r="E335" s="5"/>
      <c r="F335" s="6"/>
      <c r="G335" s="7"/>
      <c r="H335" s="96" t="str">
        <f>IF(OR(ISBLANK(F335),ISBLANK(G335)),"",IF($E$334="Nm³",F335*G335,G335*F335/1000))</f>
        <v/>
      </c>
      <c r="I335" s="8"/>
      <c r="J335" s="7"/>
      <c r="K335" s="7"/>
      <c r="L335" s="150" t="str">
        <f>IF(ISBLANK(E335),"",IF($E$334="TJ",E335,IF($E$334="t",E335*G335/1000,IF($E$334="Nm³",E335/1000*H335/1000,IF($E$334="GWh",E335*3.6,E335*H335/1000)))))</f>
        <v/>
      </c>
      <c r="M335" s="97" t="str">
        <f>IF(OR(L335="",ISBLANK(I335)),"",L335*I335*(1-((J335+K335)/100)))</f>
        <v/>
      </c>
      <c r="N335" s="97" t="str">
        <f>IF(OR(ISBLANK(L335),ISBLANK(I335)),"",L335*I335*(J335/100))</f>
        <v/>
      </c>
      <c r="O335" s="97" t="str">
        <f>IF(OR(ISBLANK(I335),ISBLANK(L335)),"",L335*I335*(K335/100))</f>
        <v/>
      </c>
      <c r="P335" s="26"/>
      <c r="Q335" s="154"/>
    </row>
    <row r="336" spans="2:17" x14ac:dyDescent="0.35">
      <c r="B336" s="26"/>
      <c r="C336" s="95"/>
      <c r="D336" s="21"/>
      <c r="E336" s="9"/>
      <c r="F336" s="10"/>
      <c r="G336" s="11"/>
      <c r="H336" s="96" t="str">
        <f t="shared" ref="H336:H344" si="81">IF(OR(ISBLANK(F336),ISBLANK(G336)),"",IF($E$334="Nm³",F336*G336,G336*F336/1000))</f>
        <v/>
      </c>
      <c r="I336" s="12"/>
      <c r="J336" s="11"/>
      <c r="K336" s="7"/>
      <c r="L336" s="150" t="str">
        <f t="shared" ref="L336:L344" si="82">IF(ISBLANK(E336),"",IF($E$334="TJ",E336,IF($E$334="t",E336*G336/1000,IF($E$334="Nm³",E336/1000*H336/1000,IF($E$334="GWh",E336*3.6,E336*H336/1000)))))</f>
        <v/>
      </c>
      <c r="M336" s="97" t="str">
        <f t="shared" ref="M336" si="83">IF(OR(L336="",ISBLANK(I336)),"",L336*I336*(1-((J336+K336)/100)))</f>
        <v/>
      </c>
      <c r="N336" s="97" t="str">
        <f t="shared" ref="N336:N344" si="84">IF(OR(ISBLANK(L336),ISBLANK(I336)),"",L336*I336*(J336/100))</f>
        <v/>
      </c>
      <c r="O336" s="97" t="str">
        <f t="shared" ref="O336:O344" si="85">IF(OR(ISBLANK(I336),ISBLANK(L336)),"",L336*I336*(K336/100))</f>
        <v/>
      </c>
      <c r="P336" s="26"/>
      <c r="Q336" s="154"/>
    </row>
    <row r="337" spans="2:17" x14ac:dyDescent="0.35">
      <c r="B337" s="26"/>
      <c r="C337" s="95"/>
      <c r="D337" s="21"/>
      <c r="E337" s="9"/>
      <c r="F337" s="10"/>
      <c r="G337" s="11"/>
      <c r="H337" s="96" t="str">
        <f t="shared" si="81"/>
        <v/>
      </c>
      <c r="I337" s="12"/>
      <c r="J337" s="11"/>
      <c r="K337" s="7"/>
      <c r="L337" s="150" t="str">
        <f t="shared" si="82"/>
        <v/>
      </c>
      <c r="M337" s="97" t="str">
        <f>IF(OR(L337="",ISBLANK(I337)),"",L337*I337*(1-((J337+K337)/100)))</f>
        <v/>
      </c>
      <c r="N337" s="97" t="str">
        <f t="shared" si="84"/>
        <v/>
      </c>
      <c r="O337" s="97" t="str">
        <f t="shared" si="85"/>
        <v/>
      </c>
      <c r="P337" s="26"/>
      <c r="Q337" s="154"/>
    </row>
    <row r="338" spans="2:17" x14ac:dyDescent="0.35">
      <c r="B338" s="26"/>
      <c r="C338" s="95"/>
      <c r="D338" s="21"/>
      <c r="E338" s="9"/>
      <c r="F338" s="10"/>
      <c r="G338" s="11"/>
      <c r="H338" s="96" t="str">
        <f t="shared" si="81"/>
        <v/>
      </c>
      <c r="I338" s="12"/>
      <c r="J338" s="11"/>
      <c r="K338" s="7"/>
      <c r="L338" s="150" t="str">
        <f t="shared" si="82"/>
        <v/>
      </c>
      <c r="M338" s="97" t="str">
        <f t="shared" ref="M338:M344" si="86">IF(OR(L338="",ISBLANK(I338)),"",L338*I338*(1-((J338+K338)/100)))</f>
        <v/>
      </c>
      <c r="N338" s="97" t="str">
        <f t="shared" si="84"/>
        <v/>
      </c>
      <c r="O338" s="97" t="str">
        <f t="shared" si="85"/>
        <v/>
      </c>
      <c r="P338" s="26"/>
      <c r="Q338" s="154"/>
    </row>
    <row r="339" spans="2:17" x14ac:dyDescent="0.35">
      <c r="B339" s="26"/>
      <c r="C339" s="95"/>
      <c r="D339" s="21"/>
      <c r="E339" s="9"/>
      <c r="F339" s="10"/>
      <c r="G339" s="11"/>
      <c r="H339" s="96" t="str">
        <f t="shared" si="81"/>
        <v/>
      </c>
      <c r="I339" s="12"/>
      <c r="J339" s="11"/>
      <c r="K339" s="7"/>
      <c r="L339" s="150" t="str">
        <f t="shared" si="82"/>
        <v/>
      </c>
      <c r="M339" s="97" t="str">
        <f t="shared" si="86"/>
        <v/>
      </c>
      <c r="N339" s="97" t="str">
        <f t="shared" si="84"/>
        <v/>
      </c>
      <c r="O339" s="97" t="str">
        <f t="shared" si="85"/>
        <v/>
      </c>
      <c r="P339" s="26"/>
      <c r="Q339" s="154"/>
    </row>
    <row r="340" spans="2:17" x14ac:dyDescent="0.35">
      <c r="B340" s="26"/>
      <c r="C340" s="95"/>
      <c r="D340" s="21"/>
      <c r="E340" s="9"/>
      <c r="F340" s="10"/>
      <c r="G340" s="11"/>
      <c r="H340" s="96" t="str">
        <f t="shared" si="81"/>
        <v/>
      </c>
      <c r="I340" s="12"/>
      <c r="J340" s="11"/>
      <c r="K340" s="7"/>
      <c r="L340" s="150" t="str">
        <f t="shared" si="82"/>
        <v/>
      </c>
      <c r="M340" s="97" t="str">
        <f t="shared" si="86"/>
        <v/>
      </c>
      <c r="N340" s="97" t="str">
        <f t="shared" si="84"/>
        <v/>
      </c>
      <c r="O340" s="97" t="str">
        <f t="shared" si="85"/>
        <v/>
      </c>
      <c r="P340" s="26"/>
      <c r="Q340" s="154"/>
    </row>
    <row r="341" spans="2:17" x14ac:dyDescent="0.35">
      <c r="B341" s="26"/>
      <c r="C341" s="95"/>
      <c r="D341" s="21"/>
      <c r="E341" s="9"/>
      <c r="F341" s="10"/>
      <c r="G341" s="11"/>
      <c r="H341" s="96" t="str">
        <f t="shared" si="81"/>
        <v/>
      </c>
      <c r="I341" s="12"/>
      <c r="J341" s="11"/>
      <c r="K341" s="7"/>
      <c r="L341" s="150" t="str">
        <f t="shared" si="82"/>
        <v/>
      </c>
      <c r="M341" s="97" t="str">
        <f t="shared" si="86"/>
        <v/>
      </c>
      <c r="N341" s="97" t="str">
        <f t="shared" si="84"/>
        <v/>
      </c>
      <c r="O341" s="97" t="str">
        <f t="shared" si="85"/>
        <v/>
      </c>
      <c r="P341" s="26"/>
      <c r="Q341" s="154"/>
    </row>
    <row r="342" spans="2:17" x14ac:dyDescent="0.35">
      <c r="B342" s="26"/>
      <c r="C342" s="95"/>
      <c r="D342" s="21"/>
      <c r="E342" s="9"/>
      <c r="F342" s="10"/>
      <c r="G342" s="11"/>
      <c r="H342" s="96" t="str">
        <f t="shared" si="81"/>
        <v/>
      </c>
      <c r="I342" s="12"/>
      <c r="J342" s="11"/>
      <c r="K342" s="7"/>
      <c r="L342" s="150" t="str">
        <f t="shared" si="82"/>
        <v/>
      </c>
      <c r="M342" s="97" t="str">
        <f t="shared" si="86"/>
        <v/>
      </c>
      <c r="N342" s="97" t="str">
        <f t="shared" si="84"/>
        <v/>
      </c>
      <c r="O342" s="97" t="str">
        <f t="shared" si="85"/>
        <v/>
      </c>
      <c r="P342" s="26"/>
      <c r="Q342" s="154"/>
    </row>
    <row r="343" spans="2:17" x14ac:dyDescent="0.35">
      <c r="B343" s="26"/>
      <c r="C343" s="98"/>
      <c r="D343" s="21"/>
      <c r="E343" s="13"/>
      <c r="F343" s="10"/>
      <c r="G343" s="11"/>
      <c r="H343" s="96" t="str">
        <f t="shared" si="81"/>
        <v/>
      </c>
      <c r="I343" s="12"/>
      <c r="J343" s="11"/>
      <c r="K343" s="7"/>
      <c r="L343" s="150" t="str">
        <f t="shared" si="82"/>
        <v/>
      </c>
      <c r="M343" s="97" t="str">
        <f t="shared" si="86"/>
        <v/>
      </c>
      <c r="N343" s="97" t="str">
        <f t="shared" si="84"/>
        <v/>
      </c>
      <c r="O343" s="97" t="str">
        <f t="shared" si="85"/>
        <v/>
      </c>
      <c r="P343" s="26"/>
      <c r="Q343" s="154"/>
    </row>
    <row r="344" spans="2:17" ht="15" thickBot="1" x14ac:dyDescent="0.4">
      <c r="B344" s="26"/>
      <c r="C344" s="98"/>
      <c r="D344" s="21"/>
      <c r="E344" s="14"/>
      <c r="F344" s="15"/>
      <c r="G344" s="16"/>
      <c r="H344" s="99" t="str">
        <f t="shared" si="81"/>
        <v/>
      </c>
      <c r="I344" s="12"/>
      <c r="J344" s="11"/>
      <c r="K344" s="7"/>
      <c r="L344" s="150" t="str">
        <f t="shared" si="82"/>
        <v/>
      </c>
      <c r="M344" s="97" t="str">
        <f t="shared" si="86"/>
        <v/>
      </c>
      <c r="N344" s="97" t="str">
        <f t="shared" si="84"/>
        <v/>
      </c>
      <c r="O344" s="97" t="str">
        <f t="shared" si="85"/>
        <v/>
      </c>
      <c r="P344" s="26"/>
      <c r="Q344" s="154"/>
    </row>
    <row r="345" spans="2:17" ht="15" thickBot="1" x14ac:dyDescent="0.4">
      <c r="B345" s="26"/>
      <c r="C345" s="70"/>
      <c r="D345" s="70"/>
      <c r="E345" s="70"/>
      <c r="F345" s="70"/>
      <c r="G345" s="70"/>
      <c r="H345" s="70"/>
      <c r="I345" s="70"/>
      <c r="J345" s="70"/>
      <c r="K345" s="70"/>
      <c r="L345" s="70"/>
      <c r="M345" s="70"/>
      <c r="N345" s="70"/>
      <c r="O345" s="62"/>
      <c r="P345" s="26"/>
      <c r="Q345" s="154"/>
    </row>
    <row r="346" spans="2:17" ht="15" thickBot="1" x14ac:dyDescent="0.4">
      <c r="B346" s="26"/>
      <c r="C346" s="62"/>
      <c r="D346" s="26"/>
      <c r="E346" s="165" t="str">
        <f>E332</f>
        <v>Määrä vuositasolla</v>
      </c>
      <c r="F346" s="70"/>
      <c r="G346" s="70"/>
      <c r="H346" s="167" t="str">
        <f>G333</f>
        <v>Tehollinen lämpöarvo</v>
      </c>
      <c r="I346" s="167" t="str">
        <f t="shared" ref="I346:O346" si="87">I332</f>
        <v>Päästö-kerroin</v>
      </c>
      <c r="J346" s="167" t="str">
        <f t="shared" si="87"/>
        <v>Kestävä bio-osuus</v>
      </c>
      <c r="K346" s="169" t="str">
        <f t="shared" si="87"/>
        <v>Ei-kestävä bio-osuus</v>
      </c>
      <c r="L346" s="167" t="str">
        <f t="shared" si="87"/>
        <v>Energia-sisältö</v>
      </c>
      <c r="M346" s="167" t="str">
        <f t="shared" si="87"/>
        <v>Fossiiliset päästöt</v>
      </c>
      <c r="N346" s="167" t="str">
        <f t="shared" si="87"/>
        <v>Kestävät biog. päästöt</v>
      </c>
      <c r="O346" s="171" t="str">
        <f t="shared" si="87"/>
        <v>Ei-kestävät biog. päästöt</v>
      </c>
      <c r="P346" s="26"/>
      <c r="Q346" s="154"/>
    </row>
    <row r="347" spans="2:17" ht="15" thickBot="1" x14ac:dyDescent="0.4">
      <c r="B347" s="26"/>
      <c r="C347" s="149"/>
      <c r="D347" s="159" t="s">
        <v>61</v>
      </c>
      <c r="E347" s="166"/>
      <c r="F347" s="70"/>
      <c r="G347" s="70"/>
      <c r="H347" s="168"/>
      <c r="I347" s="168"/>
      <c r="J347" s="168"/>
      <c r="K347" s="170"/>
      <c r="L347" s="168"/>
      <c r="M347" s="168"/>
      <c r="N347" s="168"/>
      <c r="O347" s="172"/>
      <c r="P347" s="26"/>
      <c r="Q347" s="154"/>
    </row>
    <row r="348" spans="2:17" ht="15" thickBot="1" x14ac:dyDescent="0.4">
      <c r="B348" s="26"/>
      <c r="C348" s="70"/>
      <c r="D348" s="160"/>
      <c r="E348" s="100" t="str">
        <f>IF(ISBLANK(E334),"",E334)</f>
        <v/>
      </c>
      <c r="F348" s="70"/>
      <c r="G348" s="70"/>
      <c r="H348" s="101" t="str">
        <f>IF(E334=Vakiolistat!$A$3,G334,H334)</f>
        <v/>
      </c>
      <c r="I348" s="101" t="str">
        <f>I334</f>
        <v>t CO2/TJ</v>
      </c>
      <c r="J348" s="101" t="s">
        <v>57</v>
      </c>
      <c r="K348" s="93" t="s">
        <v>57</v>
      </c>
      <c r="L348" s="101" t="s">
        <v>62</v>
      </c>
      <c r="M348" s="101" t="s">
        <v>59</v>
      </c>
      <c r="N348" s="101" t="s">
        <v>59</v>
      </c>
      <c r="O348" s="94" t="s">
        <v>70</v>
      </c>
      <c r="P348" s="26"/>
      <c r="Q348" s="154"/>
    </row>
    <row r="349" spans="2:17" ht="15" thickBot="1" x14ac:dyDescent="0.4">
      <c r="B349" s="26"/>
      <c r="C349" s="102"/>
      <c r="D349" s="26"/>
      <c r="E349" s="103" t="str">
        <f>IF(ISBLANK(E335),"",SUM(E335:E344))</f>
        <v/>
      </c>
      <c r="F349" s="70"/>
      <c r="G349" s="104"/>
      <c r="H349" s="105" t="str">
        <f>IF(OR(E334=Vakiolistat!$A$5,E334=Vakiolistat!$A$7, L349=""),"",IF(E334=Vakiolistat!$A$4,L349*10^6/E349,L349*1000/E349))</f>
        <v/>
      </c>
      <c r="I349" s="158" t="str">
        <f>IF(OR(M349="",N349="",L349=""),"",(M349+N349+O349)/L349)</f>
        <v/>
      </c>
      <c r="J349" s="158" t="str">
        <f>IF(OR(M349="",N349=""),"",N349/(M349+N349+O349)*100)</f>
        <v/>
      </c>
      <c r="K349" s="158" t="str">
        <f>IF(OR(M349="",N349="",O349=""),"",O349/(N349+O349+M349)*100)</f>
        <v/>
      </c>
      <c r="L349" s="151" t="str">
        <f>IF(L335="","",SUM(L335:L344))</f>
        <v/>
      </c>
      <c r="M349" s="106" t="str">
        <f>IF(M335="","",SUM(M335:M344))</f>
        <v/>
      </c>
      <c r="N349" s="106" t="str">
        <f>IF(N335="","",SUM(N335:N344))</f>
        <v/>
      </c>
      <c r="O349" s="106" t="str">
        <f>IF(O335="","",SUM(O335:O344))</f>
        <v/>
      </c>
      <c r="P349" s="26"/>
      <c r="Q349" s="154"/>
    </row>
    <row r="350" spans="2:17" x14ac:dyDescent="0.35">
      <c r="B350" s="26"/>
      <c r="C350" s="26"/>
      <c r="D350" s="26"/>
      <c r="E350" s="26"/>
      <c r="F350" s="26"/>
      <c r="G350" s="26"/>
      <c r="H350" s="26"/>
      <c r="I350" s="26"/>
      <c r="J350" s="26"/>
      <c r="K350" s="26"/>
      <c r="L350" s="26"/>
      <c r="M350" s="26"/>
      <c r="N350" s="26"/>
      <c r="O350" s="26"/>
      <c r="P350" s="26"/>
      <c r="Q350" s="154"/>
    </row>
    <row r="351" spans="2:17" x14ac:dyDescent="0.35">
      <c r="B351" s="26"/>
      <c r="C351" s="26"/>
      <c r="D351" s="26"/>
      <c r="E351" s="26"/>
      <c r="F351" s="26"/>
      <c r="G351" s="26"/>
      <c r="H351" s="26"/>
      <c r="I351" s="26"/>
      <c r="J351" s="26"/>
      <c r="K351" s="26"/>
      <c r="L351" s="26"/>
      <c r="M351" s="26"/>
      <c r="N351" s="26"/>
      <c r="O351" s="26"/>
      <c r="P351" s="26"/>
      <c r="Q351" s="154"/>
    </row>
    <row r="352" spans="2:17" x14ac:dyDescent="0.35">
      <c r="B352" s="26"/>
      <c r="C352" s="72" t="s">
        <v>38</v>
      </c>
      <c r="D352" s="73" t="s">
        <v>39</v>
      </c>
      <c r="E352" s="70"/>
      <c r="F352" s="70"/>
      <c r="G352" s="70"/>
      <c r="H352" s="70"/>
      <c r="I352" s="70"/>
      <c r="J352" s="70"/>
      <c r="K352" s="70"/>
      <c r="L352" s="70"/>
      <c r="M352" s="70"/>
      <c r="N352" s="67"/>
      <c r="O352" s="26"/>
      <c r="P352" s="26"/>
      <c r="Q352" s="154"/>
    </row>
    <row r="353" spans="2:17" x14ac:dyDescent="0.35">
      <c r="B353" s="26"/>
      <c r="C353" s="72"/>
      <c r="D353" s="74" t="s">
        <v>41</v>
      </c>
      <c r="E353" s="25"/>
      <c r="F353" s="70"/>
      <c r="G353" s="74" t="s">
        <v>42</v>
      </c>
      <c r="H353" s="70"/>
      <c r="I353" s="173"/>
      <c r="J353" s="174"/>
      <c r="K353" s="174"/>
      <c r="L353" s="175"/>
      <c r="M353" s="67"/>
      <c r="N353" s="67"/>
      <c r="O353" s="26"/>
      <c r="P353" s="26"/>
      <c r="Q353" s="154"/>
    </row>
    <row r="354" spans="2:17" x14ac:dyDescent="0.35">
      <c r="B354" s="26"/>
      <c r="C354" s="70"/>
      <c r="D354" s="70"/>
      <c r="E354" s="26"/>
      <c r="F354" s="26"/>
      <c r="G354" s="26"/>
      <c r="H354" s="26"/>
      <c r="I354" s="26"/>
      <c r="J354" s="70"/>
      <c r="K354" s="70"/>
      <c r="L354" s="70"/>
      <c r="M354" s="70"/>
      <c r="N354" s="70"/>
      <c r="O354" s="26"/>
      <c r="P354" s="26"/>
      <c r="Q354" s="154"/>
    </row>
    <row r="355" spans="2:17" ht="15" thickBot="1" x14ac:dyDescent="0.4">
      <c r="B355" s="26"/>
      <c r="C355" s="72" t="s">
        <v>45</v>
      </c>
      <c r="D355" s="176" t="s">
        <v>46</v>
      </c>
      <c r="E355" s="177"/>
      <c r="F355" s="177"/>
      <c r="G355" s="177"/>
      <c r="H355" s="177"/>
      <c r="I355" s="177"/>
      <c r="J355" s="177"/>
      <c r="K355" s="177"/>
      <c r="L355" s="177"/>
      <c r="M355" s="177"/>
      <c r="N355" s="177"/>
      <c r="O355" s="26"/>
      <c r="P355" s="26"/>
      <c r="Q355" s="154"/>
    </row>
    <row r="356" spans="2:17" x14ac:dyDescent="0.35">
      <c r="B356" s="26"/>
      <c r="C356" s="86"/>
      <c r="D356" s="178" t="s">
        <v>47</v>
      </c>
      <c r="E356" s="181" t="s">
        <v>48</v>
      </c>
      <c r="F356" s="183" t="s">
        <v>49</v>
      </c>
      <c r="G356" s="184"/>
      <c r="H356" s="185"/>
      <c r="I356" s="186" t="s">
        <v>50</v>
      </c>
      <c r="J356" s="169" t="s">
        <v>68</v>
      </c>
      <c r="K356" s="169" t="s">
        <v>72</v>
      </c>
      <c r="L356" s="169" t="s">
        <v>77</v>
      </c>
      <c r="M356" s="169" t="s">
        <v>52</v>
      </c>
      <c r="N356" s="188" t="s">
        <v>78</v>
      </c>
      <c r="O356" s="161" t="s">
        <v>69</v>
      </c>
      <c r="P356" s="26"/>
      <c r="Q356" s="154"/>
    </row>
    <row r="357" spans="2:17" x14ac:dyDescent="0.35">
      <c r="B357" s="26"/>
      <c r="C357" s="87"/>
      <c r="D357" s="179"/>
      <c r="E357" s="182"/>
      <c r="F357" s="88" t="s">
        <v>53</v>
      </c>
      <c r="G357" s="163" t="s">
        <v>54</v>
      </c>
      <c r="H357" s="164"/>
      <c r="I357" s="187"/>
      <c r="J357" s="170"/>
      <c r="K357" s="170"/>
      <c r="L357" s="170"/>
      <c r="M357" s="170"/>
      <c r="N357" s="189"/>
      <c r="O357" s="162"/>
      <c r="P357" s="26"/>
      <c r="Q357" s="154"/>
    </row>
    <row r="358" spans="2:17" ht="15" thickBot="1" x14ac:dyDescent="0.4">
      <c r="B358" s="26"/>
      <c r="C358" s="87"/>
      <c r="D358" s="180"/>
      <c r="E358" s="152"/>
      <c r="F358" s="89" t="str">
        <f>IF(E358=Vakiolistat!$A$6,"t/m3",IF(E358=Vakiolistat!$A$4,"t/1000Nm³",""))</f>
        <v/>
      </c>
      <c r="G358" s="90" t="str">
        <f>IF(OR($E358="TJ",$E358="GWh"),"","GJ/t")</f>
        <v>GJ/t</v>
      </c>
      <c r="H358" s="91" t="str">
        <f>IF($E358=Vakiolistat!$A$6,Vakiolistat!$A$14,IF($E358=Vakiolistat!$A$4,Vakiolistat!$A$12,""))</f>
        <v/>
      </c>
      <c r="I358" s="92" t="s">
        <v>56</v>
      </c>
      <c r="J358" s="93" t="s">
        <v>57</v>
      </c>
      <c r="K358" s="93" t="s">
        <v>57</v>
      </c>
      <c r="L358" s="93" t="s">
        <v>58</v>
      </c>
      <c r="M358" s="93" t="s">
        <v>59</v>
      </c>
      <c r="N358" s="93" t="s">
        <v>60</v>
      </c>
      <c r="O358" s="94" t="s">
        <v>70</v>
      </c>
      <c r="P358" s="26"/>
      <c r="Q358" s="154"/>
    </row>
    <row r="359" spans="2:17" x14ac:dyDescent="0.35">
      <c r="B359" s="26"/>
      <c r="C359" s="95"/>
      <c r="D359" s="22"/>
      <c r="E359" s="5"/>
      <c r="F359" s="6"/>
      <c r="G359" s="7"/>
      <c r="H359" s="96" t="str">
        <f>IF(OR(ISBLANK(F359),ISBLANK(G359)),"",IF($E$358="Nm³",F359*G359,G359*F359/1000))</f>
        <v/>
      </c>
      <c r="I359" s="8"/>
      <c r="J359" s="7"/>
      <c r="K359" s="7"/>
      <c r="L359" s="150" t="str">
        <f>IF(ISBLANK(E359),"",IF($E$358="TJ",E359,IF($E$358="t",E359*G359/1000,IF($E$358="Nm³",E359/1000*H359/1000,IF($E$358="GWh",E359*3.6,E359*H359/1000)))))</f>
        <v/>
      </c>
      <c r="M359" s="97" t="str">
        <f>IF(OR(L359="",ISBLANK(I359)),"",L359*I359*(1-((J359+K359)/100)))</f>
        <v/>
      </c>
      <c r="N359" s="97" t="str">
        <f>IF(OR(ISBLANK(L359),ISBLANK(I359)),"",L359*I359*(J359/100))</f>
        <v/>
      </c>
      <c r="O359" s="97" t="str">
        <f>IF(OR(ISBLANK(I359),ISBLANK(L359)),"",L359*I359*(K359/100))</f>
        <v/>
      </c>
      <c r="P359" s="26"/>
      <c r="Q359" s="154"/>
    </row>
    <row r="360" spans="2:17" x14ac:dyDescent="0.35">
      <c r="B360" s="26"/>
      <c r="C360" s="95"/>
      <c r="D360" s="21"/>
      <c r="E360" s="9"/>
      <c r="F360" s="10"/>
      <c r="G360" s="11"/>
      <c r="H360" s="96" t="str">
        <f t="shared" ref="H360:H368" si="88">IF(OR(ISBLANK(F360),ISBLANK(G360)),"",IF($E$358="Nm³",F360*G360,G360*F360/1000))</f>
        <v/>
      </c>
      <c r="I360" s="12"/>
      <c r="J360" s="11"/>
      <c r="K360" s="7"/>
      <c r="L360" s="150" t="str">
        <f t="shared" ref="L360:L368" si="89">IF(ISBLANK(E360),"",IF($E$358="TJ",E360,IF($E$358="t",E360*G360/1000,IF($E$358="Nm³",E360/1000*H360/1000,IF($E$358="GWh",E360*3.6,E360*H360/1000)))))</f>
        <v/>
      </c>
      <c r="M360" s="97" t="str">
        <f t="shared" ref="M360" si="90">IF(OR(L360="",ISBLANK(I360)),"",L360*I360*(1-((J360+K360)/100)))</f>
        <v/>
      </c>
      <c r="N360" s="97" t="str">
        <f t="shared" ref="N360:N368" si="91">IF(OR(ISBLANK(L360),ISBLANK(I360)),"",L360*I360*(J360/100))</f>
        <v/>
      </c>
      <c r="O360" s="97" t="str">
        <f t="shared" ref="O360:O368" si="92">IF(OR(ISBLANK(I360),ISBLANK(L360)),"",L360*I360*(K360/100))</f>
        <v/>
      </c>
      <c r="P360" s="26"/>
      <c r="Q360" s="154"/>
    </row>
    <row r="361" spans="2:17" x14ac:dyDescent="0.35">
      <c r="B361" s="26"/>
      <c r="C361" s="95"/>
      <c r="D361" s="21"/>
      <c r="E361" s="9"/>
      <c r="F361" s="10"/>
      <c r="G361" s="11"/>
      <c r="H361" s="96" t="str">
        <f t="shared" si="88"/>
        <v/>
      </c>
      <c r="I361" s="12"/>
      <c r="J361" s="11"/>
      <c r="K361" s="7"/>
      <c r="L361" s="150" t="str">
        <f t="shared" si="89"/>
        <v/>
      </c>
      <c r="M361" s="97" t="str">
        <f>IF(OR(L361="",ISBLANK(I361)),"",L361*I361*(1-((J361+K361)/100)))</f>
        <v/>
      </c>
      <c r="N361" s="97" t="str">
        <f t="shared" si="91"/>
        <v/>
      </c>
      <c r="O361" s="97" t="str">
        <f t="shared" si="92"/>
        <v/>
      </c>
      <c r="P361" s="26"/>
      <c r="Q361" s="154"/>
    </row>
    <row r="362" spans="2:17" x14ac:dyDescent="0.35">
      <c r="B362" s="26"/>
      <c r="C362" s="95"/>
      <c r="D362" s="21"/>
      <c r="E362" s="9"/>
      <c r="F362" s="10"/>
      <c r="G362" s="11"/>
      <c r="H362" s="96" t="str">
        <f t="shared" si="88"/>
        <v/>
      </c>
      <c r="I362" s="12"/>
      <c r="J362" s="11"/>
      <c r="K362" s="7"/>
      <c r="L362" s="150" t="str">
        <f t="shared" si="89"/>
        <v/>
      </c>
      <c r="M362" s="97" t="str">
        <f t="shared" ref="M362:M368" si="93">IF(OR(L362="",ISBLANK(I362)),"",L362*I362*(1-((J362+K362)/100)))</f>
        <v/>
      </c>
      <c r="N362" s="97" t="str">
        <f t="shared" si="91"/>
        <v/>
      </c>
      <c r="O362" s="97" t="str">
        <f t="shared" si="92"/>
        <v/>
      </c>
      <c r="P362" s="26"/>
      <c r="Q362" s="154"/>
    </row>
    <row r="363" spans="2:17" x14ac:dyDescent="0.35">
      <c r="B363" s="26"/>
      <c r="C363" s="95"/>
      <c r="D363" s="21"/>
      <c r="E363" s="9"/>
      <c r="F363" s="10"/>
      <c r="G363" s="11"/>
      <c r="H363" s="96" t="str">
        <f t="shared" si="88"/>
        <v/>
      </c>
      <c r="I363" s="12"/>
      <c r="J363" s="11"/>
      <c r="K363" s="7"/>
      <c r="L363" s="150" t="str">
        <f t="shared" si="89"/>
        <v/>
      </c>
      <c r="M363" s="97" t="str">
        <f t="shared" si="93"/>
        <v/>
      </c>
      <c r="N363" s="97" t="str">
        <f t="shared" si="91"/>
        <v/>
      </c>
      <c r="O363" s="97" t="str">
        <f t="shared" si="92"/>
        <v/>
      </c>
      <c r="P363" s="26"/>
      <c r="Q363" s="154"/>
    </row>
    <row r="364" spans="2:17" x14ac:dyDescent="0.35">
      <c r="B364" s="26"/>
      <c r="C364" s="95"/>
      <c r="D364" s="21"/>
      <c r="E364" s="9"/>
      <c r="F364" s="10"/>
      <c r="G364" s="11"/>
      <c r="H364" s="96" t="str">
        <f t="shared" si="88"/>
        <v/>
      </c>
      <c r="I364" s="12"/>
      <c r="J364" s="11"/>
      <c r="K364" s="7"/>
      <c r="L364" s="150" t="str">
        <f t="shared" si="89"/>
        <v/>
      </c>
      <c r="M364" s="97" t="str">
        <f t="shared" si="93"/>
        <v/>
      </c>
      <c r="N364" s="97" t="str">
        <f t="shared" si="91"/>
        <v/>
      </c>
      <c r="O364" s="97" t="str">
        <f t="shared" si="92"/>
        <v/>
      </c>
      <c r="P364" s="26"/>
      <c r="Q364" s="154"/>
    </row>
    <row r="365" spans="2:17" x14ac:dyDescent="0.35">
      <c r="B365" s="26"/>
      <c r="C365" s="95"/>
      <c r="D365" s="21"/>
      <c r="E365" s="9"/>
      <c r="F365" s="10"/>
      <c r="G365" s="11"/>
      <c r="H365" s="96" t="str">
        <f t="shared" si="88"/>
        <v/>
      </c>
      <c r="I365" s="12"/>
      <c r="J365" s="11"/>
      <c r="K365" s="7"/>
      <c r="L365" s="150" t="str">
        <f t="shared" si="89"/>
        <v/>
      </c>
      <c r="M365" s="97" t="str">
        <f t="shared" si="93"/>
        <v/>
      </c>
      <c r="N365" s="97" t="str">
        <f t="shared" si="91"/>
        <v/>
      </c>
      <c r="O365" s="97" t="str">
        <f t="shared" si="92"/>
        <v/>
      </c>
      <c r="P365" s="26"/>
      <c r="Q365" s="154"/>
    </row>
    <row r="366" spans="2:17" x14ac:dyDescent="0.35">
      <c r="B366" s="26"/>
      <c r="C366" s="95"/>
      <c r="D366" s="21"/>
      <c r="E366" s="9"/>
      <c r="F366" s="10"/>
      <c r="G366" s="11"/>
      <c r="H366" s="96" t="str">
        <f t="shared" si="88"/>
        <v/>
      </c>
      <c r="I366" s="12"/>
      <c r="J366" s="11"/>
      <c r="K366" s="7"/>
      <c r="L366" s="150" t="str">
        <f t="shared" si="89"/>
        <v/>
      </c>
      <c r="M366" s="97" t="str">
        <f t="shared" si="93"/>
        <v/>
      </c>
      <c r="N366" s="97" t="str">
        <f t="shared" si="91"/>
        <v/>
      </c>
      <c r="O366" s="97" t="str">
        <f t="shared" si="92"/>
        <v/>
      </c>
      <c r="P366" s="26"/>
      <c r="Q366" s="154"/>
    </row>
    <row r="367" spans="2:17" x14ac:dyDescent="0.35">
      <c r="B367" s="26"/>
      <c r="C367" s="98"/>
      <c r="D367" s="21"/>
      <c r="E367" s="13"/>
      <c r="F367" s="10"/>
      <c r="G367" s="11"/>
      <c r="H367" s="96" t="str">
        <f t="shared" si="88"/>
        <v/>
      </c>
      <c r="I367" s="12"/>
      <c r="J367" s="11"/>
      <c r="K367" s="7"/>
      <c r="L367" s="150" t="str">
        <f t="shared" si="89"/>
        <v/>
      </c>
      <c r="M367" s="97" t="str">
        <f t="shared" si="93"/>
        <v/>
      </c>
      <c r="N367" s="97" t="str">
        <f t="shared" si="91"/>
        <v/>
      </c>
      <c r="O367" s="97" t="str">
        <f t="shared" si="92"/>
        <v/>
      </c>
      <c r="P367" s="26"/>
      <c r="Q367" s="154"/>
    </row>
    <row r="368" spans="2:17" ht="15" thickBot="1" x14ac:dyDescent="0.4">
      <c r="B368" s="26"/>
      <c r="C368" s="98"/>
      <c r="D368" s="21"/>
      <c r="E368" s="14"/>
      <c r="F368" s="15"/>
      <c r="G368" s="16"/>
      <c r="H368" s="99" t="str">
        <f t="shared" si="88"/>
        <v/>
      </c>
      <c r="I368" s="12"/>
      <c r="J368" s="11"/>
      <c r="K368" s="7"/>
      <c r="L368" s="150" t="str">
        <f t="shared" si="89"/>
        <v/>
      </c>
      <c r="M368" s="97" t="str">
        <f t="shared" si="93"/>
        <v/>
      </c>
      <c r="N368" s="97" t="str">
        <f t="shared" si="91"/>
        <v/>
      </c>
      <c r="O368" s="97" t="str">
        <f t="shared" si="92"/>
        <v/>
      </c>
      <c r="P368" s="26"/>
      <c r="Q368" s="154"/>
    </row>
    <row r="369" spans="2:17" ht="15" thickBot="1" x14ac:dyDescent="0.4">
      <c r="B369" s="26"/>
      <c r="C369" s="70"/>
      <c r="D369" s="70"/>
      <c r="E369" s="70"/>
      <c r="F369" s="70"/>
      <c r="G369" s="70"/>
      <c r="H369" s="70"/>
      <c r="I369" s="70"/>
      <c r="J369" s="70"/>
      <c r="K369" s="70"/>
      <c r="L369" s="70"/>
      <c r="M369" s="70"/>
      <c r="N369" s="70"/>
      <c r="O369" s="62"/>
      <c r="P369" s="26"/>
      <c r="Q369" s="154"/>
    </row>
    <row r="370" spans="2:17" ht="15" thickBot="1" x14ac:dyDescent="0.4">
      <c r="B370" s="26"/>
      <c r="C370" s="62"/>
      <c r="D370" s="26"/>
      <c r="E370" s="165" t="str">
        <f>E356</f>
        <v>Määrä vuositasolla</v>
      </c>
      <c r="F370" s="70"/>
      <c r="G370" s="70"/>
      <c r="H370" s="167" t="str">
        <f>G357</f>
        <v>Tehollinen lämpöarvo</v>
      </c>
      <c r="I370" s="167" t="str">
        <f t="shared" ref="I370:O370" si="94">I356</f>
        <v>Päästö-kerroin</v>
      </c>
      <c r="J370" s="167" t="str">
        <f t="shared" si="94"/>
        <v>Kestävä bio-osuus</v>
      </c>
      <c r="K370" s="169" t="str">
        <f t="shared" si="94"/>
        <v>Ei-kestävä bio-osuus</v>
      </c>
      <c r="L370" s="167" t="str">
        <f t="shared" si="94"/>
        <v>Energia-sisältö</v>
      </c>
      <c r="M370" s="167" t="str">
        <f t="shared" si="94"/>
        <v>Fossiiliset päästöt</v>
      </c>
      <c r="N370" s="167" t="str">
        <f t="shared" si="94"/>
        <v>Kestävät biog. päästöt</v>
      </c>
      <c r="O370" s="171" t="str">
        <f t="shared" si="94"/>
        <v>Ei-kestävät biog. päästöt</v>
      </c>
      <c r="P370" s="26"/>
      <c r="Q370" s="154"/>
    </row>
    <row r="371" spans="2:17" ht="15" thickBot="1" x14ac:dyDescent="0.4">
      <c r="B371" s="26"/>
      <c r="C371" s="149"/>
      <c r="D371" s="159" t="s">
        <v>61</v>
      </c>
      <c r="E371" s="166"/>
      <c r="F371" s="70"/>
      <c r="G371" s="70"/>
      <c r="H371" s="168"/>
      <c r="I371" s="168"/>
      <c r="J371" s="168"/>
      <c r="K371" s="170"/>
      <c r="L371" s="168"/>
      <c r="M371" s="168"/>
      <c r="N371" s="168"/>
      <c r="O371" s="172"/>
      <c r="P371" s="26"/>
      <c r="Q371" s="154"/>
    </row>
    <row r="372" spans="2:17" ht="15" thickBot="1" x14ac:dyDescent="0.4">
      <c r="B372" s="26"/>
      <c r="C372" s="70"/>
      <c r="D372" s="160"/>
      <c r="E372" s="100" t="str">
        <f>IF(ISBLANK(E358),"",E358)</f>
        <v/>
      </c>
      <c r="F372" s="70"/>
      <c r="G372" s="70"/>
      <c r="H372" s="101" t="str">
        <f>IF(E358=Vakiolistat!$A$3,G358,H358)</f>
        <v/>
      </c>
      <c r="I372" s="101" t="str">
        <f>I358</f>
        <v>t CO2/TJ</v>
      </c>
      <c r="J372" s="101" t="s">
        <v>57</v>
      </c>
      <c r="K372" s="93" t="s">
        <v>57</v>
      </c>
      <c r="L372" s="101" t="s">
        <v>62</v>
      </c>
      <c r="M372" s="101" t="s">
        <v>59</v>
      </c>
      <c r="N372" s="101" t="s">
        <v>59</v>
      </c>
      <c r="O372" s="94" t="s">
        <v>70</v>
      </c>
      <c r="P372" s="26"/>
      <c r="Q372" s="154"/>
    </row>
    <row r="373" spans="2:17" ht="15" thickBot="1" x14ac:dyDescent="0.4">
      <c r="B373" s="26"/>
      <c r="C373" s="102"/>
      <c r="D373" s="26"/>
      <c r="E373" s="103" t="str">
        <f>IF(ISBLANK(E359),"",SUM(E359:E368))</f>
        <v/>
      </c>
      <c r="F373" s="70"/>
      <c r="G373" s="104"/>
      <c r="H373" s="105" t="str">
        <f>IF(OR(E358=Vakiolistat!$A$5,E358=Vakiolistat!$A$7, L373=""),"",IF(E358=Vakiolistat!$A$4,L373*10^6/E373,L373*1000/E373))</f>
        <v/>
      </c>
      <c r="I373" s="158" t="str">
        <f>IF(OR(M373="",N373="",L373=""),"",(M373+N373+O373)/L373)</f>
        <v/>
      </c>
      <c r="J373" s="158" t="str">
        <f>IF(OR(M373="",N373=""),"",N373/(M373+N373+O373)*100)</f>
        <v/>
      </c>
      <c r="K373" s="158" t="str">
        <f>IF(OR(M373="",N373="",O373=""),"",O373/(N373+O373+M373)*100)</f>
        <v/>
      </c>
      <c r="L373" s="151" t="str">
        <f>IF(L359="","",SUM(L359:L368))</f>
        <v/>
      </c>
      <c r="M373" s="106" t="str">
        <f>IF(M359="","",SUM(M359:M368))</f>
        <v/>
      </c>
      <c r="N373" s="106" t="str">
        <f>IF(N359="","",SUM(N359:N368))</f>
        <v/>
      </c>
      <c r="O373" s="106" t="str">
        <f>IF(O359="","",SUM(O359:O368))</f>
        <v/>
      </c>
      <c r="P373" s="26"/>
      <c r="Q373" s="154"/>
    </row>
    <row r="374" spans="2:17" x14ac:dyDescent="0.35">
      <c r="B374" s="26"/>
      <c r="C374" s="26"/>
      <c r="D374" s="26"/>
      <c r="E374" s="26"/>
      <c r="F374" s="26"/>
      <c r="G374" s="26"/>
      <c r="H374" s="26"/>
      <c r="I374" s="26"/>
      <c r="J374" s="26"/>
      <c r="K374" s="26"/>
      <c r="L374" s="26"/>
      <c r="M374" s="26"/>
      <c r="N374" s="26"/>
      <c r="O374" s="26"/>
      <c r="P374" s="26"/>
      <c r="Q374" s="154"/>
    </row>
    <row r="375" spans="2:17" x14ac:dyDescent="0.35">
      <c r="B375" s="26"/>
      <c r="C375" s="26"/>
      <c r="D375" s="26"/>
      <c r="E375" s="26"/>
      <c r="F375" s="26"/>
      <c r="G375" s="26"/>
      <c r="H375" s="26"/>
      <c r="I375" s="26"/>
      <c r="J375" s="26"/>
      <c r="K375" s="26"/>
      <c r="L375" s="26"/>
      <c r="M375" s="26"/>
      <c r="N375" s="26"/>
      <c r="O375" s="26"/>
      <c r="P375" s="26"/>
      <c r="Q375" s="154"/>
    </row>
    <row r="376" spans="2:17" x14ac:dyDescent="0.35">
      <c r="B376" s="26"/>
      <c r="C376" s="72" t="s">
        <v>38</v>
      </c>
      <c r="D376" s="73" t="s">
        <v>39</v>
      </c>
      <c r="E376" s="70"/>
      <c r="F376" s="70"/>
      <c r="G376" s="70"/>
      <c r="H376" s="70"/>
      <c r="I376" s="70"/>
      <c r="J376" s="70"/>
      <c r="K376" s="70"/>
      <c r="L376" s="70"/>
      <c r="M376" s="70"/>
      <c r="N376" s="67"/>
      <c r="O376" s="26"/>
      <c r="P376" s="26"/>
      <c r="Q376" s="154"/>
    </row>
    <row r="377" spans="2:17" x14ac:dyDescent="0.35">
      <c r="B377" s="26"/>
      <c r="C377" s="72"/>
      <c r="D377" s="74" t="s">
        <v>41</v>
      </c>
      <c r="E377" s="25"/>
      <c r="F377" s="70"/>
      <c r="G377" s="74" t="s">
        <v>42</v>
      </c>
      <c r="H377" s="70"/>
      <c r="I377" s="173"/>
      <c r="J377" s="174"/>
      <c r="K377" s="174"/>
      <c r="L377" s="175"/>
      <c r="M377" s="67"/>
      <c r="N377" s="67"/>
      <c r="O377" s="26"/>
      <c r="P377" s="26"/>
      <c r="Q377" s="154"/>
    </row>
    <row r="378" spans="2:17" x14ac:dyDescent="0.35">
      <c r="B378" s="26"/>
      <c r="C378" s="70"/>
      <c r="D378" s="70"/>
      <c r="E378" s="26"/>
      <c r="F378" s="26"/>
      <c r="G378" s="26"/>
      <c r="H378" s="26"/>
      <c r="I378" s="26"/>
      <c r="J378" s="70"/>
      <c r="K378" s="70"/>
      <c r="L378" s="70"/>
      <c r="M378" s="70"/>
      <c r="N378" s="70"/>
      <c r="O378" s="26"/>
      <c r="P378" s="26"/>
      <c r="Q378" s="154"/>
    </row>
    <row r="379" spans="2:17" ht="15" thickBot="1" x14ac:dyDescent="0.4">
      <c r="B379" s="26"/>
      <c r="C379" s="72" t="s">
        <v>45</v>
      </c>
      <c r="D379" s="176" t="s">
        <v>46</v>
      </c>
      <c r="E379" s="177"/>
      <c r="F379" s="177"/>
      <c r="G379" s="177"/>
      <c r="H379" s="177"/>
      <c r="I379" s="177"/>
      <c r="J379" s="177"/>
      <c r="K379" s="177"/>
      <c r="L379" s="177"/>
      <c r="M379" s="177"/>
      <c r="N379" s="177"/>
      <c r="O379" s="26"/>
      <c r="P379" s="26"/>
      <c r="Q379" s="154"/>
    </row>
    <row r="380" spans="2:17" x14ac:dyDescent="0.35">
      <c r="B380" s="26"/>
      <c r="C380" s="86"/>
      <c r="D380" s="178" t="s">
        <v>47</v>
      </c>
      <c r="E380" s="181" t="s">
        <v>48</v>
      </c>
      <c r="F380" s="183" t="s">
        <v>49</v>
      </c>
      <c r="G380" s="184"/>
      <c r="H380" s="185"/>
      <c r="I380" s="186" t="s">
        <v>50</v>
      </c>
      <c r="J380" s="169" t="s">
        <v>68</v>
      </c>
      <c r="K380" s="169" t="s">
        <v>72</v>
      </c>
      <c r="L380" s="169" t="s">
        <v>77</v>
      </c>
      <c r="M380" s="169" t="s">
        <v>52</v>
      </c>
      <c r="N380" s="188" t="s">
        <v>78</v>
      </c>
      <c r="O380" s="161" t="s">
        <v>69</v>
      </c>
      <c r="P380" s="26"/>
      <c r="Q380" s="154"/>
    </row>
    <row r="381" spans="2:17" x14ac:dyDescent="0.35">
      <c r="B381" s="26"/>
      <c r="C381" s="87"/>
      <c r="D381" s="179"/>
      <c r="E381" s="182"/>
      <c r="F381" s="88" t="s">
        <v>53</v>
      </c>
      <c r="G381" s="163" t="s">
        <v>54</v>
      </c>
      <c r="H381" s="164"/>
      <c r="I381" s="187"/>
      <c r="J381" s="170"/>
      <c r="K381" s="170"/>
      <c r="L381" s="170"/>
      <c r="M381" s="170"/>
      <c r="N381" s="189"/>
      <c r="O381" s="162"/>
      <c r="P381" s="26"/>
      <c r="Q381" s="154"/>
    </row>
    <row r="382" spans="2:17" ht="15" thickBot="1" x14ac:dyDescent="0.4">
      <c r="B382" s="26"/>
      <c r="C382" s="87"/>
      <c r="D382" s="180"/>
      <c r="E382" s="152"/>
      <c r="F382" s="89" t="str">
        <f>IF(E382=Vakiolistat!$A$6,"t/m3",IF(E382=Vakiolistat!$A$4,"t/1000Nm³",""))</f>
        <v/>
      </c>
      <c r="G382" s="90" t="str">
        <f>IF(OR($E382="TJ",$E382="GWh"),"","GJ/t")</f>
        <v>GJ/t</v>
      </c>
      <c r="H382" s="91" t="str">
        <f>IF($E382=Vakiolistat!$A$6,Vakiolistat!$A$14,IF($E382=Vakiolistat!$A$4,Vakiolistat!$A$12,""))</f>
        <v/>
      </c>
      <c r="I382" s="92" t="s">
        <v>56</v>
      </c>
      <c r="J382" s="93" t="s">
        <v>57</v>
      </c>
      <c r="K382" s="93" t="s">
        <v>57</v>
      </c>
      <c r="L382" s="93" t="s">
        <v>58</v>
      </c>
      <c r="M382" s="93" t="s">
        <v>59</v>
      </c>
      <c r="N382" s="93" t="s">
        <v>60</v>
      </c>
      <c r="O382" s="94" t="s">
        <v>70</v>
      </c>
      <c r="P382" s="26"/>
      <c r="Q382" s="154"/>
    </row>
    <row r="383" spans="2:17" x14ac:dyDescent="0.35">
      <c r="B383" s="26"/>
      <c r="C383" s="95"/>
      <c r="D383" s="22"/>
      <c r="E383" s="5"/>
      <c r="F383" s="6"/>
      <c r="G383" s="7"/>
      <c r="H383" s="96" t="str">
        <f>IF(OR(ISBLANK(F383),ISBLANK(G383)),"",IF($E$382="Nm³",F383*G383,G383*F383/1000))</f>
        <v/>
      </c>
      <c r="I383" s="8"/>
      <c r="J383" s="7"/>
      <c r="K383" s="7"/>
      <c r="L383" s="150" t="str">
        <f>IF(ISBLANK(E383),"",IF($E$382="TJ",E383,IF($E$382="t",E383*G383/1000,IF($E$382="Nm³",E383/1000*H383/1000,IF($E$382="GWh",E383*3.6,E383*H383/1000)))))</f>
        <v/>
      </c>
      <c r="M383" s="97" t="str">
        <f>IF(OR(L383="",ISBLANK(I383)),"",L383*I383*(1-((J383+K383)/100)))</f>
        <v/>
      </c>
      <c r="N383" s="97" t="str">
        <f>IF(OR(ISBLANK(L383),ISBLANK(I383)),"",L383*I383*(J383/100))</f>
        <v/>
      </c>
      <c r="O383" s="97" t="str">
        <f>IF(OR(ISBLANK(I383),ISBLANK(L383)),"",L383*I383*(K383/100))</f>
        <v/>
      </c>
      <c r="P383" s="26"/>
      <c r="Q383" s="154"/>
    </row>
    <row r="384" spans="2:17" x14ac:dyDescent="0.35">
      <c r="B384" s="26"/>
      <c r="C384" s="95"/>
      <c r="D384" s="21"/>
      <c r="E384" s="9"/>
      <c r="F384" s="10"/>
      <c r="G384" s="11"/>
      <c r="H384" s="96" t="str">
        <f t="shared" ref="H384:H392" si="95">IF(OR(ISBLANK(F384),ISBLANK(G384)),"",IF($E$382="Nm³",F384*G384,G384*F384/1000))</f>
        <v/>
      </c>
      <c r="I384" s="12"/>
      <c r="J384" s="11"/>
      <c r="K384" s="7"/>
      <c r="L384" s="150" t="str">
        <f t="shared" ref="L384:L392" si="96">IF(ISBLANK(E384),"",IF($E$382="TJ",E384,IF($E$382="t",E384*G384/1000,IF($E$382="Nm³",E384/1000*H384/1000,IF($E$382="GWh",E384*3.6,E384*H384/1000)))))</f>
        <v/>
      </c>
      <c r="M384" s="97" t="str">
        <f t="shared" ref="M384" si="97">IF(OR(L384="",ISBLANK(I384)),"",L384*I384*(1-((J384+K384)/100)))</f>
        <v/>
      </c>
      <c r="N384" s="97" t="str">
        <f t="shared" ref="N384:N392" si="98">IF(OR(ISBLANK(L384),ISBLANK(I384)),"",L384*I384*(J384/100))</f>
        <v/>
      </c>
      <c r="O384" s="97" t="str">
        <f t="shared" ref="O384:O392" si="99">IF(OR(ISBLANK(I384),ISBLANK(L384)),"",L384*I384*(K384/100))</f>
        <v/>
      </c>
      <c r="P384" s="26"/>
      <c r="Q384" s="154"/>
    </row>
    <row r="385" spans="2:17" x14ac:dyDescent="0.35">
      <c r="B385" s="26"/>
      <c r="C385" s="95"/>
      <c r="D385" s="21"/>
      <c r="E385" s="9"/>
      <c r="F385" s="10"/>
      <c r="G385" s="11"/>
      <c r="H385" s="96" t="str">
        <f t="shared" si="95"/>
        <v/>
      </c>
      <c r="I385" s="12"/>
      <c r="J385" s="11"/>
      <c r="K385" s="7"/>
      <c r="L385" s="150" t="str">
        <f t="shared" si="96"/>
        <v/>
      </c>
      <c r="M385" s="97" t="str">
        <f>IF(OR(L385="",ISBLANK(I385)),"",L385*I385*(1-((J385+K385)/100)))</f>
        <v/>
      </c>
      <c r="N385" s="97" t="str">
        <f t="shared" si="98"/>
        <v/>
      </c>
      <c r="O385" s="97" t="str">
        <f t="shared" si="99"/>
        <v/>
      </c>
      <c r="P385" s="26"/>
      <c r="Q385" s="154"/>
    </row>
    <row r="386" spans="2:17" x14ac:dyDescent="0.35">
      <c r="B386" s="26"/>
      <c r="C386" s="95"/>
      <c r="D386" s="21"/>
      <c r="E386" s="9"/>
      <c r="F386" s="10"/>
      <c r="G386" s="11"/>
      <c r="H386" s="96" t="str">
        <f t="shared" si="95"/>
        <v/>
      </c>
      <c r="I386" s="12"/>
      <c r="J386" s="11"/>
      <c r="K386" s="7"/>
      <c r="L386" s="150" t="str">
        <f t="shared" si="96"/>
        <v/>
      </c>
      <c r="M386" s="97" t="str">
        <f t="shared" ref="M386:M392" si="100">IF(OR(L386="",ISBLANK(I386)),"",L386*I386*(1-((J386+K386)/100)))</f>
        <v/>
      </c>
      <c r="N386" s="97" t="str">
        <f t="shared" si="98"/>
        <v/>
      </c>
      <c r="O386" s="97" t="str">
        <f t="shared" si="99"/>
        <v/>
      </c>
      <c r="P386" s="26"/>
      <c r="Q386" s="154"/>
    </row>
    <row r="387" spans="2:17" x14ac:dyDescent="0.35">
      <c r="B387" s="26"/>
      <c r="C387" s="95"/>
      <c r="D387" s="21"/>
      <c r="E387" s="9"/>
      <c r="F387" s="10"/>
      <c r="G387" s="11"/>
      <c r="H387" s="96" t="str">
        <f t="shared" si="95"/>
        <v/>
      </c>
      <c r="I387" s="12"/>
      <c r="J387" s="11"/>
      <c r="K387" s="7"/>
      <c r="L387" s="150" t="str">
        <f t="shared" si="96"/>
        <v/>
      </c>
      <c r="M387" s="97" t="str">
        <f t="shared" si="100"/>
        <v/>
      </c>
      <c r="N387" s="97" t="str">
        <f t="shared" si="98"/>
        <v/>
      </c>
      <c r="O387" s="97" t="str">
        <f t="shared" si="99"/>
        <v/>
      </c>
      <c r="P387" s="26"/>
      <c r="Q387" s="154"/>
    </row>
    <row r="388" spans="2:17" x14ac:dyDescent="0.35">
      <c r="B388" s="26"/>
      <c r="C388" s="95"/>
      <c r="D388" s="21"/>
      <c r="E388" s="9"/>
      <c r="F388" s="10"/>
      <c r="G388" s="11"/>
      <c r="H388" s="96" t="str">
        <f t="shared" si="95"/>
        <v/>
      </c>
      <c r="I388" s="12"/>
      <c r="J388" s="11"/>
      <c r="K388" s="7"/>
      <c r="L388" s="150" t="str">
        <f t="shared" si="96"/>
        <v/>
      </c>
      <c r="M388" s="97" t="str">
        <f t="shared" si="100"/>
        <v/>
      </c>
      <c r="N388" s="97" t="str">
        <f t="shared" si="98"/>
        <v/>
      </c>
      <c r="O388" s="97" t="str">
        <f t="shared" si="99"/>
        <v/>
      </c>
      <c r="P388" s="26"/>
      <c r="Q388" s="154"/>
    </row>
    <row r="389" spans="2:17" x14ac:dyDescent="0.35">
      <c r="B389" s="26"/>
      <c r="C389" s="95"/>
      <c r="D389" s="21"/>
      <c r="E389" s="9"/>
      <c r="F389" s="10"/>
      <c r="G389" s="11"/>
      <c r="H389" s="96" t="str">
        <f t="shared" si="95"/>
        <v/>
      </c>
      <c r="I389" s="12"/>
      <c r="J389" s="11"/>
      <c r="K389" s="7"/>
      <c r="L389" s="150" t="str">
        <f t="shared" si="96"/>
        <v/>
      </c>
      <c r="M389" s="97" t="str">
        <f t="shared" si="100"/>
        <v/>
      </c>
      <c r="N389" s="97" t="str">
        <f t="shared" si="98"/>
        <v/>
      </c>
      <c r="O389" s="97" t="str">
        <f t="shared" si="99"/>
        <v/>
      </c>
      <c r="P389" s="26"/>
      <c r="Q389" s="154"/>
    </row>
    <row r="390" spans="2:17" x14ac:dyDescent="0.35">
      <c r="B390" s="26"/>
      <c r="C390" s="95"/>
      <c r="D390" s="21"/>
      <c r="E390" s="9"/>
      <c r="F390" s="10"/>
      <c r="G390" s="11"/>
      <c r="H390" s="96" t="str">
        <f t="shared" si="95"/>
        <v/>
      </c>
      <c r="I390" s="12"/>
      <c r="J390" s="11"/>
      <c r="K390" s="7"/>
      <c r="L390" s="150" t="str">
        <f t="shared" si="96"/>
        <v/>
      </c>
      <c r="M390" s="97" t="str">
        <f t="shared" si="100"/>
        <v/>
      </c>
      <c r="N390" s="97" t="str">
        <f t="shared" si="98"/>
        <v/>
      </c>
      <c r="O390" s="97" t="str">
        <f t="shared" si="99"/>
        <v/>
      </c>
      <c r="P390" s="26"/>
      <c r="Q390" s="154"/>
    </row>
    <row r="391" spans="2:17" x14ac:dyDescent="0.35">
      <c r="B391" s="26"/>
      <c r="C391" s="98"/>
      <c r="D391" s="21"/>
      <c r="E391" s="13"/>
      <c r="F391" s="10"/>
      <c r="G391" s="11"/>
      <c r="H391" s="96" t="str">
        <f t="shared" si="95"/>
        <v/>
      </c>
      <c r="I391" s="12"/>
      <c r="J391" s="11"/>
      <c r="K391" s="7"/>
      <c r="L391" s="150" t="str">
        <f t="shared" si="96"/>
        <v/>
      </c>
      <c r="M391" s="97" t="str">
        <f t="shared" si="100"/>
        <v/>
      </c>
      <c r="N391" s="97" t="str">
        <f t="shared" si="98"/>
        <v/>
      </c>
      <c r="O391" s="97" t="str">
        <f t="shared" si="99"/>
        <v/>
      </c>
      <c r="P391" s="26"/>
      <c r="Q391" s="154"/>
    </row>
    <row r="392" spans="2:17" ht="15" thickBot="1" x14ac:dyDescent="0.4">
      <c r="B392" s="26"/>
      <c r="C392" s="98"/>
      <c r="D392" s="21"/>
      <c r="E392" s="14"/>
      <c r="F392" s="15"/>
      <c r="G392" s="16"/>
      <c r="H392" s="99" t="str">
        <f t="shared" si="95"/>
        <v/>
      </c>
      <c r="I392" s="12"/>
      <c r="J392" s="11"/>
      <c r="K392" s="7"/>
      <c r="L392" s="150" t="str">
        <f t="shared" si="96"/>
        <v/>
      </c>
      <c r="M392" s="97" t="str">
        <f t="shared" si="100"/>
        <v/>
      </c>
      <c r="N392" s="97" t="str">
        <f t="shared" si="98"/>
        <v/>
      </c>
      <c r="O392" s="97" t="str">
        <f t="shared" si="99"/>
        <v/>
      </c>
      <c r="P392" s="26"/>
      <c r="Q392" s="154"/>
    </row>
    <row r="393" spans="2:17" ht="15" thickBot="1" x14ac:dyDescent="0.4">
      <c r="B393" s="26"/>
      <c r="C393" s="70"/>
      <c r="D393" s="70"/>
      <c r="E393" s="70"/>
      <c r="F393" s="70"/>
      <c r="G393" s="70"/>
      <c r="H393" s="70"/>
      <c r="I393" s="70"/>
      <c r="J393" s="70"/>
      <c r="K393" s="70"/>
      <c r="L393" s="70"/>
      <c r="M393" s="70"/>
      <c r="N393" s="70"/>
      <c r="O393" s="62"/>
      <c r="P393" s="26"/>
      <c r="Q393" s="154"/>
    </row>
    <row r="394" spans="2:17" ht="15" thickBot="1" x14ac:dyDescent="0.4">
      <c r="B394" s="26"/>
      <c r="C394" s="62"/>
      <c r="D394" s="26"/>
      <c r="E394" s="165" t="str">
        <f>E380</f>
        <v>Määrä vuositasolla</v>
      </c>
      <c r="F394" s="70"/>
      <c r="G394" s="70"/>
      <c r="H394" s="167" t="str">
        <f>G381</f>
        <v>Tehollinen lämpöarvo</v>
      </c>
      <c r="I394" s="167" t="str">
        <f t="shared" ref="I394:O394" si="101">I380</f>
        <v>Päästö-kerroin</v>
      </c>
      <c r="J394" s="167" t="str">
        <f t="shared" si="101"/>
        <v>Kestävä bio-osuus</v>
      </c>
      <c r="K394" s="169" t="str">
        <f t="shared" si="101"/>
        <v>Ei-kestävä bio-osuus</v>
      </c>
      <c r="L394" s="167" t="str">
        <f t="shared" si="101"/>
        <v>Energia-sisältö</v>
      </c>
      <c r="M394" s="167" t="str">
        <f t="shared" si="101"/>
        <v>Fossiiliset päästöt</v>
      </c>
      <c r="N394" s="167" t="str">
        <f t="shared" si="101"/>
        <v>Kestävät biog. päästöt</v>
      </c>
      <c r="O394" s="171" t="str">
        <f t="shared" si="101"/>
        <v>Ei-kestävät biog. päästöt</v>
      </c>
      <c r="P394" s="26"/>
      <c r="Q394" s="154"/>
    </row>
    <row r="395" spans="2:17" ht="15" thickBot="1" x14ac:dyDescent="0.4">
      <c r="B395" s="26"/>
      <c r="C395" s="149"/>
      <c r="D395" s="159" t="s">
        <v>61</v>
      </c>
      <c r="E395" s="166"/>
      <c r="F395" s="70"/>
      <c r="G395" s="70"/>
      <c r="H395" s="168"/>
      <c r="I395" s="168"/>
      <c r="J395" s="168"/>
      <c r="K395" s="170"/>
      <c r="L395" s="168"/>
      <c r="M395" s="168"/>
      <c r="N395" s="168"/>
      <c r="O395" s="172"/>
      <c r="P395" s="26"/>
      <c r="Q395" s="154"/>
    </row>
    <row r="396" spans="2:17" ht="15" thickBot="1" x14ac:dyDescent="0.4">
      <c r="B396" s="26"/>
      <c r="C396" s="70"/>
      <c r="D396" s="160"/>
      <c r="E396" s="100" t="str">
        <f>IF(ISBLANK(E382),"",E382)</f>
        <v/>
      </c>
      <c r="F396" s="70"/>
      <c r="G396" s="70"/>
      <c r="H396" s="101" t="str">
        <f>IF(E382=Vakiolistat!$A$3,G382,H382)</f>
        <v/>
      </c>
      <c r="I396" s="101" t="str">
        <f>I382</f>
        <v>t CO2/TJ</v>
      </c>
      <c r="J396" s="101" t="s">
        <v>57</v>
      </c>
      <c r="K396" s="93" t="s">
        <v>57</v>
      </c>
      <c r="L396" s="101" t="s">
        <v>62</v>
      </c>
      <c r="M396" s="101" t="s">
        <v>59</v>
      </c>
      <c r="N396" s="101" t="s">
        <v>59</v>
      </c>
      <c r="O396" s="94" t="s">
        <v>70</v>
      </c>
      <c r="P396" s="26"/>
      <c r="Q396" s="154"/>
    </row>
    <row r="397" spans="2:17" ht="15" thickBot="1" x14ac:dyDescent="0.4">
      <c r="B397" s="26"/>
      <c r="C397" s="102"/>
      <c r="D397" s="26"/>
      <c r="E397" s="103" t="str">
        <f>IF(ISBLANK(E383),"",SUM(E383:E392))</f>
        <v/>
      </c>
      <c r="F397" s="70"/>
      <c r="G397" s="104"/>
      <c r="H397" s="105" t="str">
        <f>IF(OR(E382=Vakiolistat!$A$5,E382=Vakiolistat!$A$7, L397=""),"",IF(E382=Vakiolistat!$A$4,L397*10^6/E397,L397*1000/E397))</f>
        <v/>
      </c>
      <c r="I397" s="158" t="str">
        <f>IF(OR(M397="",N397="",L397=""),"",(M397+N397+O397)/L397)</f>
        <v/>
      </c>
      <c r="J397" s="158" t="str">
        <f>IF(OR(M397="",N397=""),"",N397/(M397+N397+O397)*100)</f>
        <v/>
      </c>
      <c r="K397" s="158" t="str">
        <f>IF(OR(M397="",N397="",O397=""),"",O397/(N397+O397+M397)*100)</f>
        <v/>
      </c>
      <c r="L397" s="151" t="str">
        <f>IF(L383="","",SUM(L383:L392))</f>
        <v/>
      </c>
      <c r="M397" s="106" t="str">
        <f>IF(M383="","",SUM(M383:M392))</f>
        <v/>
      </c>
      <c r="N397" s="106" t="str">
        <f>IF(N383="","",SUM(N383:N392))</f>
        <v/>
      </c>
      <c r="O397" s="106" t="str">
        <f>IF(O383="","",SUM(O383:O392))</f>
        <v/>
      </c>
      <c r="P397" s="26"/>
      <c r="Q397" s="154"/>
    </row>
    <row r="398" spans="2:17" x14ac:dyDescent="0.35">
      <c r="B398" s="26"/>
      <c r="C398" s="26"/>
      <c r="D398" s="26"/>
      <c r="E398" s="26"/>
      <c r="F398" s="26"/>
      <c r="G398" s="26"/>
      <c r="H398" s="26"/>
      <c r="I398" s="26"/>
      <c r="J398" s="26"/>
      <c r="K398" s="26"/>
      <c r="L398" s="26"/>
      <c r="M398" s="26"/>
      <c r="N398" s="26"/>
      <c r="O398" s="26"/>
      <c r="P398" s="26"/>
      <c r="Q398" s="154"/>
    </row>
    <row r="399" spans="2:17" x14ac:dyDescent="0.35">
      <c r="B399" s="26"/>
      <c r="C399" s="26"/>
      <c r="D399" s="26"/>
      <c r="E399" s="26"/>
      <c r="F399" s="26"/>
      <c r="G399" s="26"/>
      <c r="H399" s="26"/>
      <c r="I399" s="26"/>
      <c r="J399" s="26"/>
      <c r="K399" s="26"/>
      <c r="L399" s="26"/>
      <c r="M399" s="26"/>
      <c r="N399" s="26"/>
      <c r="O399" s="26"/>
      <c r="P399" s="26"/>
      <c r="Q399" s="154"/>
    </row>
    <row r="400" spans="2:17" x14ac:dyDescent="0.35">
      <c r="B400" s="26"/>
      <c r="C400" s="72" t="s">
        <v>38</v>
      </c>
      <c r="D400" s="73" t="s">
        <v>39</v>
      </c>
      <c r="E400" s="70"/>
      <c r="F400" s="70"/>
      <c r="G400" s="70"/>
      <c r="H400" s="70"/>
      <c r="I400" s="70"/>
      <c r="J400" s="70"/>
      <c r="K400" s="70"/>
      <c r="L400" s="70"/>
      <c r="M400" s="70"/>
      <c r="N400" s="67"/>
      <c r="O400" s="26"/>
      <c r="P400" s="26"/>
      <c r="Q400" s="154"/>
    </row>
    <row r="401" spans="2:17" x14ac:dyDescent="0.35">
      <c r="B401" s="26"/>
      <c r="C401" s="72"/>
      <c r="D401" s="74" t="s">
        <v>41</v>
      </c>
      <c r="E401" s="25"/>
      <c r="F401" s="70"/>
      <c r="G401" s="74" t="s">
        <v>42</v>
      </c>
      <c r="H401" s="70"/>
      <c r="I401" s="173"/>
      <c r="J401" s="174"/>
      <c r="K401" s="174"/>
      <c r="L401" s="175"/>
      <c r="M401" s="67"/>
      <c r="N401" s="67"/>
      <c r="O401" s="26"/>
      <c r="P401" s="26"/>
      <c r="Q401" s="154"/>
    </row>
    <row r="402" spans="2:17" x14ac:dyDescent="0.35">
      <c r="B402" s="26"/>
      <c r="C402" s="70"/>
      <c r="D402" s="70"/>
      <c r="E402" s="26"/>
      <c r="F402" s="26"/>
      <c r="G402" s="26"/>
      <c r="H402" s="26"/>
      <c r="I402" s="26"/>
      <c r="J402" s="70"/>
      <c r="K402" s="70"/>
      <c r="L402" s="70"/>
      <c r="M402" s="70"/>
      <c r="N402" s="70"/>
      <c r="O402" s="26"/>
      <c r="P402" s="26"/>
      <c r="Q402" s="154"/>
    </row>
    <row r="403" spans="2:17" ht="15" thickBot="1" x14ac:dyDescent="0.4">
      <c r="B403" s="26"/>
      <c r="C403" s="72" t="s">
        <v>45</v>
      </c>
      <c r="D403" s="176" t="s">
        <v>46</v>
      </c>
      <c r="E403" s="177"/>
      <c r="F403" s="177"/>
      <c r="G403" s="177"/>
      <c r="H403" s="177"/>
      <c r="I403" s="177"/>
      <c r="J403" s="177"/>
      <c r="K403" s="177"/>
      <c r="L403" s="177"/>
      <c r="M403" s="177"/>
      <c r="N403" s="177"/>
      <c r="O403" s="26"/>
      <c r="P403" s="26"/>
      <c r="Q403" s="154"/>
    </row>
    <row r="404" spans="2:17" x14ac:dyDescent="0.35">
      <c r="B404" s="26"/>
      <c r="C404" s="86"/>
      <c r="D404" s="178" t="s">
        <v>47</v>
      </c>
      <c r="E404" s="181" t="s">
        <v>48</v>
      </c>
      <c r="F404" s="183" t="s">
        <v>49</v>
      </c>
      <c r="G404" s="184"/>
      <c r="H404" s="185"/>
      <c r="I404" s="186" t="s">
        <v>50</v>
      </c>
      <c r="J404" s="169" t="s">
        <v>68</v>
      </c>
      <c r="K404" s="169" t="s">
        <v>72</v>
      </c>
      <c r="L404" s="169" t="s">
        <v>77</v>
      </c>
      <c r="M404" s="169" t="s">
        <v>52</v>
      </c>
      <c r="N404" s="188" t="s">
        <v>78</v>
      </c>
      <c r="O404" s="161" t="s">
        <v>69</v>
      </c>
      <c r="P404" s="26"/>
      <c r="Q404" s="154"/>
    </row>
    <row r="405" spans="2:17" x14ac:dyDescent="0.35">
      <c r="B405" s="26"/>
      <c r="C405" s="87"/>
      <c r="D405" s="179"/>
      <c r="E405" s="182"/>
      <c r="F405" s="88" t="s">
        <v>53</v>
      </c>
      <c r="G405" s="163" t="s">
        <v>54</v>
      </c>
      <c r="H405" s="164"/>
      <c r="I405" s="187"/>
      <c r="J405" s="170"/>
      <c r="K405" s="170"/>
      <c r="L405" s="170"/>
      <c r="M405" s="170"/>
      <c r="N405" s="189"/>
      <c r="O405" s="162"/>
      <c r="P405" s="26"/>
      <c r="Q405" s="154"/>
    </row>
    <row r="406" spans="2:17" ht="15" thickBot="1" x14ac:dyDescent="0.4">
      <c r="B406" s="26"/>
      <c r="C406" s="87"/>
      <c r="D406" s="180"/>
      <c r="E406" s="152"/>
      <c r="F406" s="89" t="str">
        <f>IF(E406=Vakiolistat!$A$6,"t/m3",IF(E406=Vakiolistat!$A$4,"t/1000Nm³",""))</f>
        <v/>
      </c>
      <c r="G406" s="90" t="str">
        <f>IF(OR($E406="TJ",$E406="GWh"),"","GJ/t")</f>
        <v>GJ/t</v>
      </c>
      <c r="H406" s="91" t="str">
        <f>IF($E406=Vakiolistat!$A$6,Vakiolistat!$A$14,IF($E406=Vakiolistat!$A$4,Vakiolistat!$A$12,""))</f>
        <v/>
      </c>
      <c r="I406" s="92" t="s">
        <v>56</v>
      </c>
      <c r="J406" s="93" t="s">
        <v>57</v>
      </c>
      <c r="K406" s="93" t="s">
        <v>57</v>
      </c>
      <c r="L406" s="93" t="s">
        <v>58</v>
      </c>
      <c r="M406" s="93" t="s">
        <v>59</v>
      </c>
      <c r="N406" s="93" t="s">
        <v>60</v>
      </c>
      <c r="O406" s="94" t="s">
        <v>70</v>
      </c>
      <c r="P406" s="26"/>
      <c r="Q406" s="154"/>
    </row>
    <row r="407" spans="2:17" x14ac:dyDescent="0.35">
      <c r="B407" s="26"/>
      <c r="C407" s="95"/>
      <c r="D407" s="22"/>
      <c r="E407" s="5"/>
      <c r="F407" s="6"/>
      <c r="G407" s="7"/>
      <c r="H407" s="96" t="str">
        <f>IF(OR(ISBLANK(F407),ISBLANK(G407)),"",IF($E$406="Nm³",F407*G407,G407*F407/1000))</f>
        <v/>
      </c>
      <c r="I407" s="8"/>
      <c r="J407" s="7"/>
      <c r="K407" s="7"/>
      <c r="L407" s="150" t="str">
        <f>IF(ISBLANK(E407),"",IF($E$406="TJ",E407,IF($E$406="t",E407*G407/1000,IF($E$406="Nm³",E407/1000*H407/1000,IF($E$406="GWh",E407*3.6,E407*H407/1000)))))</f>
        <v/>
      </c>
      <c r="M407" s="97" t="str">
        <f>IF(OR(L407="",ISBLANK(I407)),"",L407*I407*(1-((J407+K407)/100)))</f>
        <v/>
      </c>
      <c r="N407" s="97" t="str">
        <f>IF(OR(ISBLANK(L407),ISBLANK(I407)),"",L407*I407*(J407/100))</f>
        <v/>
      </c>
      <c r="O407" s="97" t="str">
        <f>IF(OR(ISBLANK(I407),ISBLANK(L407)),"",L407*I407*(K407/100))</f>
        <v/>
      </c>
      <c r="P407" s="26"/>
      <c r="Q407" s="154"/>
    </row>
    <row r="408" spans="2:17" x14ac:dyDescent="0.35">
      <c r="B408" s="26"/>
      <c r="C408" s="95"/>
      <c r="D408" s="21"/>
      <c r="E408" s="9"/>
      <c r="F408" s="10"/>
      <c r="G408" s="11"/>
      <c r="H408" s="96" t="str">
        <f t="shared" ref="H408:H416" si="102">IF(OR(ISBLANK(F408),ISBLANK(G408)),"",IF($E$406="Nm³",F408*G408,G408*F408/1000))</f>
        <v/>
      </c>
      <c r="I408" s="12"/>
      <c r="J408" s="11"/>
      <c r="K408" s="7"/>
      <c r="L408" s="150" t="str">
        <f t="shared" ref="L408:L416" si="103">IF(ISBLANK(E408),"",IF($E$406="TJ",E408,IF($E$406="t",E408*G408/1000,IF($E$406="Nm³",E408/1000*H408/1000,IF($E$406="GWh",E408*3.6,E408*H408/1000)))))</f>
        <v/>
      </c>
      <c r="M408" s="97" t="str">
        <f t="shared" ref="M408" si="104">IF(OR(L408="",ISBLANK(I408)),"",L408*I408*(1-((J408+K408)/100)))</f>
        <v/>
      </c>
      <c r="N408" s="97" t="str">
        <f t="shared" ref="N408:N416" si="105">IF(OR(ISBLANK(L408),ISBLANK(I408)),"",L408*I408*(J408/100))</f>
        <v/>
      </c>
      <c r="O408" s="97" t="str">
        <f t="shared" ref="O408:O416" si="106">IF(OR(ISBLANK(I408),ISBLANK(L408)),"",L408*I408*(K408/100))</f>
        <v/>
      </c>
      <c r="P408" s="26"/>
      <c r="Q408" s="154"/>
    </row>
    <row r="409" spans="2:17" x14ac:dyDescent="0.35">
      <c r="B409" s="26"/>
      <c r="C409" s="95"/>
      <c r="D409" s="21"/>
      <c r="E409" s="9"/>
      <c r="F409" s="10"/>
      <c r="G409" s="11"/>
      <c r="H409" s="96" t="str">
        <f t="shared" si="102"/>
        <v/>
      </c>
      <c r="I409" s="12"/>
      <c r="J409" s="11"/>
      <c r="K409" s="7"/>
      <c r="L409" s="150" t="str">
        <f t="shared" si="103"/>
        <v/>
      </c>
      <c r="M409" s="97" t="str">
        <f>IF(OR(L409="",ISBLANK(I409)),"",L409*I409*(1-((J409+K409)/100)))</f>
        <v/>
      </c>
      <c r="N409" s="97" t="str">
        <f t="shared" si="105"/>
        <v/>
      </c>
      <c r="O409" s="97" t="str">
        <f t="shared" si="106"/>
        <v/>
      </c>
      <c r="P409" s="26"/>
      <c r="Q409" s="154"/>
    </row>
    <row r="410" spans="2:17" x14ac:dyDescent="0.35">
      <c r="B410" s="26"/>
      <c r="C410" s="95"/>
      <c r="D410" s="21"/>
      <c r="E410" s="9"/>
      <c r="F410" s="10"/>
      <c r="G410" s="11"/>
      <c r="H410" s="96" t="str">
        <f t="shared" si="102"/>
        <v/>
      </c>
      <c r="I410" s="12"/>
      <c r="J410" s="11"/>
      <c r="K410" s="7"/>
      <c r="L410" s="150" t="str">
        <f t="shared" si="103"/>
        <v/>
      </c>
      <c r="M410" s="97" t="str">
        <f t="shared" ref="M410:M416" si="107">IF(OR(L410="",ISBLANK(I410)),"",L410*I410*(1-((J410+K410)/100)))</f>
        <v/>
      </c>
      <c r="N410" s="97" t="str">
        <f t="shared" si="105"/>
        <v/>
      </c>
      <c r="O410" s="97" t="str">
        <f t="shared" si="106"/>
        <v/>
      </c>
      <c r="P410" s="26"/>
      <c r="Q410" s="154"/>
    </row>
    <row r="411" spans="2:17" x14ac:dyDescent="0.35">
      <c r="B411" s="26"/>
      <c r="C411" s="95"/>
      <c r="D411" s="21"/>
      <c r="E411" s="9"/>
      <c r="F411" s="10"/>
      <c r="G411" s="11"/>
      <c r="H411" s="96" t="str">
        <f t="shared" si="102"/>
        <v/>
      </c>
      <c r="I411" s="12"/>
      <c r="J411" s="11"/>
      <c r="K411" s="7"/>
      <c r="L411" s="150" t="str">
        <f t="shared" si="103"/>
        <v/>
      </c>
      <c r="M411" s="97" t="str">
        <f t="shared" si="107"/>
        <v/>
      </c>
      <c r="N411" s="97" t="str">
        <f t="shared" si="105"/>
        <v/>
      </c>
      <c r="O411" s="97" t="str">
        <f t="shared" si="106"/>
        <v/>
      </c>
      <c r="P411" s="26"/>
      <c r="Q411" s="154"/>
    </row>
    <row r="412" spans="2:17" x14ac:dyDescent="0.35">
      <c r="B412" s="26"/>
      <c r="C412" s="95"/>
      <c r="D412" s="21"/>
      <c r="E412" s="9"/>
      <c r="F412" s="10"/>
      <c r="G412" s="11"/>
      <c r="H412" s="96" t="str">
        <f t="shared" si="102"/>
        <v/>
      </c>
      <c r="I412" s="12"/>
      <c r="J412" s="11"/>
      <c r="K412" s="7"/>
      <c r="L412" s="150" t="str">
        <f t="shared" si="103"/>
        <v/>
      </c>
      <c r="M412" s="97" t="str">
        <f t="shared" si="107"/>
        <v/>
      </c>
      <c r="N412" s="97" t="str">
        <f t="shared" si="105"/>
        <v/>
      </c>
      <c r="O412" s="97" t="str">
        <f t="shared" si="106"/>
        <v/>
      </c>
      <c r="P412" s="26"/>
      <c r="Q412" s="154"/>
    </row>
    <row r="413" spans="2:17" x14ac:dyDescent="0.35">
      <c r="B413" s="26"/>
      <c r="C413" s="95"/>
      <c r="D413" s="21"/>
      <c r="E413" s="9"/>
      <c r="F413" s="10"/>
      <c r="G413" s="11"/>
      <c r="H413" s="96" t="str">
        <f t="shared" si="102"/>
        <v/>
      </c>
      <c r="I413" s="12"/>
      <c r="J413" s="11"/>
      <c r="K413" s="7"/>
      <c r="L413" s="150" t="str">
        <f t="shared" si="103"/>
        <v/>
      </c>
      <c r="M413" s="97" t="str">
        <f t="shared" si="107"/>
        <v/>
      </c>
      <c r="N413" s="97" t="str">
        <f t="shared" si="105"/>
        <v/>
      </c>
      <c r="O413" s="97" t="str">
        <f t="shared" si="106"/>
        <v/>
      </c>
      <c r="P413" s="26"/>
      <c r="Q413" s="154"/>
    </row>
    <row r="414" spans="2:17" x14ac:dyDescent="0.35">
      <c r="B414" s="26"/>
      <c r="C414" s="95"/>
      <c r="D414" s="21"/>
      <c r="E414" s="9"/>
      <c r="F414" s="10"/>
      <c r="G414" s="11"/>
      <c r="H414" s="96" t="str">
        <f t="shared" si="102"/>
        <v/>
      </c>
      <c r="I414" s="12"/>
      <c r="J414" s="11"/>
      <c r="K414" s="7"/>
      <c r="L414" s="150" t="str">
        <f t="shared" si="103"/>
        <v/>
      </c>
      <c r="M414" s="97" t="str">
        <f t="shared" si="107"/>
        <v/>
      </c>
      <c r="N414" s="97" t="str">
        <f t="shared" si="105"/>
        <v/>
      </c>
      <c r="O414" s="97" t="str">
        <f t="shared" si="106"/>
        <v/>
      </c>
      <c r="P414" s="26"/>
      <c r="Q414" s="154"/>
    </row>
    <row r="415" spans="2:17" x14ac:dyDescent="0.35">
      <c r="B415" s="26"/>
      <c r="C415" s="98"/>
      <c r="D415" s="21"/>
      <c r="E415" s="13"/>
      <c r="F415" s="10"/>
      <c r="G415" s="11"/>
      <c r="H415" s="96" t="str">
        <f t="shared" si="102"/>
        <v/>
      </c>
      <c r="I415" s="12"/>
      <c r="J415" s="11"/>
      <c r="K415" s="7"/>
      <c r="L415" s="150" t="str">
        <f t="shared" si="103"/>
        <v/>
      </c>
      <c r="M415" s="97" t="str">
        <f t="shared" si="107"/>
        <v/>
      </c>
      <c r="N415" s="97" t="str">
        <f t="shared" si="105"/>
        <v/>
      </c>
      <c r="O415" s="97" t="str">
        <f t="shared" si="106"/>
        <v/>
      </c>
      <c r="P415" s="26"/>
      <c r="Q415" s="154"/>
    </row>
    <row r="416" spans="2:17" ht="15" thickBot="1" x14ac:dyDescent="0.4">
      <c r="B416" s="26"/>
      <c r="C416" s="98"/>
      <c r="D416" s="21"/>
      <c r="E416" s="14"/>
      <c r="F416" s="15"/>
      <c r="G416" s="16"/>
      <c r="H416" s="99" t="str">
        <f t="shared" si="102"/>
        <v/>
      </c>
      <c r="I416" s="12"/>
      <c r="J416" s="11"/>
      <c r="K416" s="7"/>
      <c r="L416" s="150" t="str">
        <f t="shared" si="103"/>
        <v/>
      </c>
      <c r="M416" s="97" t="str">
        <f t="shared" si="107"/>
        <v/>
      </c>
      <c r="N416" s="97" t="str">
        <f t="shared" si="105"/>
        <v/>
      </c>
      <c r="O416" s="97" t="str">
        <f t="shared" si="106"/>
        <v/>
      </c>
      <c r="P416" s="26"/>
      <c r="Q416" s="154"/>
    </row>
    <row r="417" spans="2:17" ht="15" thickBot="1" x14ac:dyDescent="0.4">
      <c r="B417" s="26"/>
      <c r="C417" s="70"/>
      <c r="D417" s="70"/>
      <c r="E417" s="70"/>
      <c r="F417" s="70"/>
      <c r="G417" s="70"/>
      <c r="H417" s="70"/>
      <c r="I417" s="70"/>
      <c r="J417" s="70"/>
      <c r="K417" s="70"/>
      <c r="L417" s="70"/>
      <c r="M417" s="70"/>
      <c r="N417" s="70"/>
      <c r="O417" s="62"/>
      <c r="P417" s="26"/>
      <c r="Q417" s="154"/>
    </row>
    <row r="418" spans="2:17" ht="15" thickBot="1" x14ac:dyDescent="0.4">
      <c r="B418" s="26"/>
      <c r="C418" s="62"/>
      <c r="D418" s="26"/>
      <c r="E418" s="165" t="str">
        <f>E404</f>
        <v>Määrä vuositasolla</v>
      </c>
      <c r="F418" s="70"/>
      <c r="G418" s="70"/>
      <c r="H418" s="167" t="str">
        <f>G405</f>
        <v>Tehollinen lämpöarvo</v>
      </c>
      <c r="I418" s="167" t="str">
        <f t="shared" ref="I418:O418" si="108">I404</f>
        <v>Päästö-kerroin</v>
      </c>
      <c r="J418" s="167" t="str">
        <f t="shared" si="108"/>
        <v>Kestävä bio-osuus</v>
      </c>
      <c r="K418" s="169" t="str">
        <f t="shared" si="108"/>
        <v>Ei-kestävä bio-osuus</v>
      </c>
      <c r="L418" s="167" t="str">
        <f t="shared" si="108"/>
        <v>Energia-sisältö</v>
      </c>
      <c r="M418" s="167" t="str">
        <f t="shared" si="108"/>
        <v>Fossiiliset päästöt</v>
      </c>
      <c r="N418" s="167" t="str">
        <f t="shared" si="108"/>
        <v>Kestävät biog. päästöt</v>
      </c>
      <c r="O418" s="171" t="str">
        <f t="shared" si="108"/>
        <v>Ei-kestävät biog. päästöt</v>
      </c>
      <c r="P418" s="26"/>
      <c r="Q418" s="154"/>
    </row>
    <row r="419" spans="2:17" ht="15" thickBot="1" x14ac:dyDescent="0.4">
      <c r="B419" s="26"/>
      <c r="C419" s="149"/>
      <c r="D419" s="159" t="s">
        <v>61</v>
      </c>
      <c r="E419" s="166"/>
      <c r="F419" s="70"/>
      <c r="G419" s="70"/>
      <c r="H419" s="168"/>
      <c r="I419" s="168"/>
      <c r="J419" s="168"/>
      <c r="K419" s="170"/>
      <c r="L419" s="168"/>
      <c r="M419" s="168"/>
      <c r="N419" s="168"/>
      <c r="O419" s="172"/>
      <c r="P419" s="26"/>
      <c r="Q419" s="154"/>
    </row>
    <row r="420" spans="2:17" ht="15" thickBot="1" x14ac:dyDescent="0.4">
      <c r="B420" s="26"/>
      <c r="C420" s="70"/>
      <c r="D420" s="160"/>
      <c r="E420" s="100" t="str">
        <f>IF(ISBLANK(E406),"",E406)</f>
        <v/>
      </c>
      <c r="F420" s="70"/>
      <c r="G420" s="70"/>
      <c r="H420" s="101" t="str">
        <f>IF(E406=Vakiolistat!$A$3,G406,H406)</f>
        <v/>
      </c>
      <c r="I420" s="101" t="str">
        <f>I406</f>
        <v>t CO2/TJ</v>
      </c>
      <c r="J420" s="101" t="s">
        <v>57</v>
      </c>
      <c r="K420" s="93" t="s">
        <v>57</v>
      </c>
      <c r="L420" s="101" t="s">
        <v>62</v>
      </c>
      <c r="M420" s="101" t="s">
        <v>59</v>
      </c>
      <c r="N420" s="101" t="s">
        <v>59</v>
      </c>
      <c r="O420" s="94" t="s">
        <v>70</v>
      </c>
      <c r="P420" s="26"/>
      <c r="Q420" s="154"/>
    </row>
    <row r="421" spans="2:17" ht="15" thickBot="1" x14ac:dyDescent="0.4">
      <c r="B421" s="26"/>
      <c r="C421" s="102"/>
      <c r="D421" s="26"/>
      <c r="E421" s="103" t="str">
        <f>IF(ISBLANK(E407),"",SUM(E407:E416))</f>
        <v/>
      </c>
      <c r="F421" s="70"/>
      <c r="G421" s="104"/>
      <c r="H421" s="105" t="str">
        <f>IF(OR(E406=Vakiolistat!$A$5,E406=Vakiolistat!$A$7, L421=""),"",IF(E406=Vakiolistat!$A$4,L421*10^6/E421,L421*1000/E421))</f>
        <v/>
      </c>
      <c r="I421" s="158" t="str">
        <f>IF(OR(M421="",N421="",L421=""),"",(M421+N421+O421)/L421)</f>
        <v/>
      </c>
      <c r="J421" s="158" t="str">
        <f>IF(OR(M421="",N421=""),"",N421/(M421+N421+O421)*100)</f>
        <v/>
      </c>
      <c r="K421" s="158" t="str">
        <f>IF(OR(M421="",N421="",O421=""),"",O421/(N421+O421+M421)*100)</f>
        <v/>
      </c>
      <c r="L421" s="151" t="str">
        <f>IF(L407="","",SUM(L407:L416))</f>
        <v/>
      </c>
      <c r="M421" s="106" t="str">
        <f>IF(M407="","",SUM(M407:M416))</f>
        <v/>
      </c>
      <c r="N421" s="106" t="str">
        <f>IF(N407="","",SUM(N407:N416))</f>
        <v/>
      </c>
      <c r="O421" s="106" t="str">
        <f>IF(O407="","",SUM(O407:O416))</f>
        <v/>
      </c>
      <c r="P421" s="26"/>
      <c r="Q421" s="154"/>
    </row>
    <row r="422" spans="2:17" x14ac:dyDescent="0.35">
      <c r="B422" s="26"/>
      <c r="C422" s="26"/>
      <c r="D422" s="26"/>
      <c r="E422" s="26"/>
      <c r="F422" s="26"/>
      <c r="G422" s="26"/>
      <c r="H422" s="26"/>
      <c r="I422" s="26"/>
      <c r="J422" s="26"/>
      <c r="K422" s="26"/>
      <c r="L422" s="26"/>
      <c r="M422" s="26"/>
      <c r="N422" s="26"/>
      <c r="O422" s="26"/>
      <c r="P422" s="26"/>
      <c r="Q422" s="154"/>
    </row>
    <row r="423" spans="2:17" x14ac:dyDescent="0.35">
      <c r="B423" s="26"/>
      <c r="C423" s="26"/>
      <c r="D423" s="26"/>
      <c r="E423" s="26"/>
      <c r="F423" s="26"/>
      <c r="G423" s="26"/>
      <c r="H423" s="26"/>
      <c r="I423" s="26"/>
      <c r="J423" s="26"/>
      <c r="K423" s="26"/>
      <c r="L423" s="26"/>
      <c r="M423" s="26"/>
      <c r="N423" s="26"/>
      <c r="O423" s="26"/>
      <c r="P423" s="26"/>
      <c r="Q423" s="154"/>
    </row>
    <row r="424" spans="2:17" x14ac:dyDescent="0.35">
      <c r="B424" s="26"/>
      <c r="C424" s="72" t="s">
        <v>38</v>
      </c>
      <c r="D424" s="73" t="s">
        <v>39</v>
      </c>
      <c r="E424" s="70"/>
      <c r="F424" s="70"/>
      <c r="G424" s="70"/>
      <c r="H424" s="70"/>
      <c r="I424" s="70"/>
      <c r="J424" s="70"/>
      <c r="K424" s="70"/>
      <c r="L424" s="70"/>
      <c r="M424" s="70"/>
      <c r="N424" s="67"/>
      <c r="O424" s="26"/>
      <c r="P424" s="26"/>
      <c r="Q424" s="154"/>
    </row>
    <row r="425" spans="2:17" x14ac:dyDescent="0.35">
      <c r="B425" s="26"/>
      <c r="C425" s="72"/>
      <c r="D425" s="74" t="s">
        <v>41</v>
      </c>
      <c r="E425" s="25"/>
      <c r="F425" s="70"/>
      <c r="G425" s="74" t="s">
        <v>42</v>
      </c>
      <c r="H425" s="70"/>
      <c r="I425" s="173"/>
      <c r="J425" s="174"/>
      <c r="K425" s="174"/>
      <c r="L425" s="175"/>
      <c r="M425" s="67"/>
      <c r="N425" s="67"/>
      <c r="O425" s="26"/>
      <c r="P425" s="26"/>
      <c r="Q425" s="154"/>
    </row>
    <row r="426" spans="2:17" x14ac:dyDescent="0.35">
      <c r="B426" s="26"/>
      <c r="C426" s="70"/>
      <c r="D426" s="70"/>
      <c r="E426" s="26"/>
      <c r="F426" s="26"/>
      <c r="G426" s="26"/>
      <c r="H426" s="26"/>
      <c r="I426" s="26"/>
      <c r="J426" s="70"/>
      <c r="K426" s="70"/>
      <c r="L426" s="70"/>
      <c r="M426" s="70"/>
      <c r="N426" s="70"/>
      <c r="O426" s="26"/>
      <c r="P426" s="26"/>
      <c r="Q426" s="154"/>
    </row>
    <row r="427" spans="2:17" ht="15" thickBot="1" x14ac:dyDescent="0.4">
      <c r="B427" s="26"/>
      <c r="C427" s="72" t="s">
        <v>45</v>
      </c>
      <c r="D427" s="176" t="s">
        <v>46</v>
      </c>
      <c r="E427" s="177"/>
      <c r="F427" s="177"/>
      <c r="G427" s="177"/>
      <c r="H427" s="177"/>
      <c r="I427" s="177"/>
      <c r="J427" s="177"/>
      <c r="K427" s="177"/>
      <c r="L427" s="177"/>
      <c r="M427" s="177"/>
      <c r="N427" s="177"/>
      <c r="O427" s="26"/>
      <c r="P427" s="26"/>
      <c r="Q427" s="154"/>
    </row>
    <row r="428" spans="2:17" x14ac:dyDescent="0.35">
      <c r="B428" s="26"/>
      <c r="C428" s="86"/>
      <c r="D428" s="178" t="s">
        <v>47</v>
      </c>
      <c r="E428" s="181" t="s">
        <v>48</v>
      </c>
      <c r="F428" s="183" t="s">
        <v>49</v>
      </c>
      <c r="G428" s="184"/>
      <c r="H428" s="185"/>
      <c r="I428" s="186" t="s">
        <v>50</v>
      </c>
      <c r="J428" s="169" t="s">
        <v>68</v>
      </c>
      <c r="K428" s="169" t="s">
        <v>72</v>
      </c>
      <c r="L428" s="169" t="s">
        <v>77</v>
      </c>
      <c r="M428" s="169" t="s">
        <v>52</v>
      </c>
      <c r="N428" s="188" t="s">
        <v>78</v>
      </c>
      <c r="O428" s="161" t="s">
        <v>69</v>
      </c>
      <c r="P428" s="26"/>
      <c r="Q428" s="154"/>
    </row>
    <row r="429" spans="2:17" x14ac:dyDescent="0.35">
      <c r="B429" s="26"/>
      <c r="C429" s="87"/>
      <c r="D429" s="179"/>
      <c r="E429" s="182"/>
      <c r="F429" s="88" t="s">
        <v>53</v>
      </c>
      <c r="G429" s="163" t="s">
        <v>54</v>
      </c>
      <c r="H429" s="164"/>
      <c r="I429" s="187"/>
      <c r="J429" s="170"/>
      <c r="K429" s="170"/>
      <c r="L429" s="170"/>
      <c r="M429" s="170"/>
      <c r="N429" s="189"/>
      <c r="O429" s="162"/>
      <c r="P429" s="26"/>
      <c r="Q429" s="154"/>
    </row>
    <row r="430" spans="2:17" ht="15" thickBot="1" x14ac:dyDescent="0.4">
      <c r="B430" s="26"/>
      <c r="C430" s="87"/>
      <c r="D430" s="180"/>
      <c r="E430" s="152"/>
      <c r="F430" s="89" t="str">
        <f>IF(E430=Vakiolistat!$A$6,"t/m3",IF(E430=Vakiolistat!$A$4,"t/1000Nm³",""))</f>
        <v/>
      </c>
      <c r="G430" s="90" t="str">
        <f>IF(OR($E430="TJ",$E430="GWh"),"","GJ/t")</f>
        <v>GJ/t</v>
      </c>
      <c r="H430" s="91" t="str">
        <f>IF($E430=Vakiolistat!$A$6,Vakiolistat!$A$14,IF($E430=Vakiolistat!$A$4,Vakiolistat!$A$12,""))</f>
        <v/>
      </c>
      <c r="I430" s="92" t="s">
        <v>56</v>
      </c>
      <c r="J430" s="93" t="s">
        <v>57</v>
      </c>
      <c r="K430" s="93" t="s">
        <v>57</v>
      </c>
      <c r="L430" s="93" t="s">
        <v>58</v>
      </c>
      <c r="M430" s="93" t="s">
        <v>59</v>
      </c>
      <c r="N430" s="93" t="s">
        <v>60</v>
      </c>
      <c r="O430" s="94" t="s">
        <v>70</v>
      </c>
      <c r="P430" s="26"/>
      <c r="Q430" s="154"/>
    </row>
    <row r="431" spans="2:17" x14ac:dyDescent="0.35">
      <c r="B431" s="26"/>
      <c r="C431" s="95"/>
      <c r="D431" s="22"/>
      <c r="E431" s="5"/>
      <c r="F431" s="6"/>
      <c r="G431" s="7"/>
      <c r="H431" s="96" t="str">
        <f>IF(OR(ISBLANK(F431),ISBLANK(G431)),"",IF($E$430="Nm³",F431*G431,G431*F431/1000))</f>
        <v/>
      </c>
      <c r="I431" s="8"/>
      <c r="J431" s="7"/>
      <c r="K431" s="7"/>
      <c r="L431" s="150" t="str">
        <f>IF(ISBLANK(E431),"",IF($E$430="TJ",E431,IF($E$430="t",E431*G431/1000,IF($E$430="Nm³",E431/1000*H431/1000,IF($E$430="GWh",E431*3.6,E431*H431/1000)))))</f>
        <v/>
      </c>
      <c r="M431" s="97" t="str">
        <f>IF(OR(L431="",ISBLANK(I431)),"",L431*I431*(1-((J431+K431)/100)))</f>
        <v/>
      </c>
      <c r="N431" s="97" t="str">
        <f>IF(OR(ISBLANK(L431),ISBLANK(I431)),"",L431*I431*(J431/100))</f>
        <v/>
      </c>
      <c r="O431" s="97" t="str">
        <f>IF(OR(ISBLANK(I431),ISBLANK(L431)),"",L431*I431*(K431/100))</f>
        <v/>
      </c>
      <c r="P431" s="26"/>
      <c r="Q431" s="154"/>
    </row>
    <row r="432" spans="2:17" x14ac:dyDescent="0.35">
      <c r="B432" s="26"/>
      <c r="C432" s="95"/>
      <c r="D432" s="21"/>
      <c r="E432" s="9"/>
      <c r="F432" s="10"/>
      <c r="G432" s="11"/>
      <c r="H432" s="96" t="str">
        <f t="shared" ref="H432:H440" si="109">IF(OR(ISBLANK(F432),ISBLANK(G432)),"",IF($E$430="Nm³",F432*G432,G432*F432/1000))</f>
        <v/>
      </c>
      <c r="I432" s="12"/>
      <c r="J432" s="11"/>
      <c r="K432" s="7"/>
      <c r="L432" s="150" t="str">
        <f t="shared" ref="L432:L440" si="110">IF(ISBLANK(E432),"",IF($E$430="TJ",E432,IF($E$430="t",E432*G432/1000,IF($E$430="Nm³",E432/1000*H432/1000,IF($E$430="GWh",E432*3.6,E432*H432/1000)))))</f>
        <v/>
      </c>
      <c r="M432" s="97" t="str">
        <f t="shared" ref="M432" si="111">IF(OR(L432="",ISBLANK(I432)),"",L432*I432*(1-((J432+K432)/100)))</f>
        <v/>
      </c>
      <c r="N432" s="97" t="str">
        <f t="shared" ref="N432:N440" si="112">IF(OR(ISBLANK(L432),ISBLANK(I432)),"",L432*I432*(J432/100))</f>
        <v/>
      </c>
      <c r="O432" s="97" t="str">
        <f t="shared" ref="O432:O440" si="113">IF(OR(ISBLANK(I432),ISBLANK(L432)),"",L432*I432*(K432/100))</f>
        <v/>
      </c>
      <c r="P432" s="26"/>
      <c r="Q432" s="154"/>
    </row>
    <row r="433" spans="2:17" x14ac:dyDescent="0.35">
      <c r="B433" s="26"/>
      <c r="C433" s="95"/>
      <c r="D433" s="21"/>
      <c r="E433" s="9"/>
      <c r="F433" s="10"/>
      <c r="G433" s="11"/>
      <c r="H433" s="96" t="str">
        <f t="shared" si="109"/>
        <v/>
      </c>
      <c r="I433" s="12"/>
      <c r="J433" s="11"/>
      <c r="K433" s="7"/>
      <c r="L433" s="150" t="str">
        <f t="shared" si="110"/>
        <v/>
      </c>
      <c r="M433" s="97" t="str">
        <f>IF(OR(L433="",ISBLANK(I433)),"",L433*I433*(1-((J433+K433)/100)))</f>
        <v/>
      </c>
      <c r="N433" s="97" t="str">
        <f t="shared" si="112"/>
        <v/>
      </c>
      <c r="O433" s="97" t="str">
        <f t="shared" si="113"/>
        <v/>
      </c>
      <c r="P433" s="26"/>
      <c r="Q433" s="154"/>
    </row>
    <row r="434" spans="2:17" x14ac:dyDescent="0.35">
      <c r="B434" s="26"/>
      <c r="C434" s="95"/>
      <c r="D434" s="21"/>
      <c r="E434" s="9"/>
      <c r="F434" s="10"/>
      <c r="G434" s="11"/>
      <c r="H434" s="96" t="str">
        <f t="shared" si="109"/>
        <v/>
      </c>
      <c r="I434" s="12"/>
      <c r="J434" s="11"/>
      <c r="K434" s="7"/>
      <c r="L434" s="150" t="str">
        <f t="shared" si="110"/>
        <v/>
      </c>
      <c r="M434" s="97" t="str">
        <f t="shared" ref="M434:M440" si="114">IF(OR(L434="",ISBLANK(I434)),"",L434*I434*(1-((J434+K434)/100)))</f>
        <v/>
      </c>
      <c r="N434" s="97" t="str">
        <f t="shared" si="112"/>
        <v/>
      </c>
      <c r="O434" s="97" t="str">
        <f t="shared" si="113"/>
        <v/>
      </c>
      <c r="P434" s="26"/>
      <c r="Q434" s="154"/>
    </row>
    <row r="435" spans="2:17" x14ac:dyDescent="0.35">
      <c r="B435" s="26"/>
      <c r="C435" s="95"/>
      <c r="D435" s="21"/>
      <c r="E435" s="9"/>
      <c r="F435" s="10"/>
      <c r="G435" s="11"/>
      <c r="H435" s="96" t="str">
        <f t="shared" si="109"/>
        <v/>
      </c>
      <c r="I435" s="12"/>
      <c r="J435" s="11"/>
      <c r="K435" s="7"/>
      <c r="L435" s="150" t="str">
        <f t="shared" si="110"/>
        <v/>
      </c>
      <c r="M435" s="97" t="str">
        <f t="shared" si="114"/>
        <v/>
      </c>
      <c r="N435" s="97" t="str">
        <f t="shared" si="112"/>
        <v/>
      </c>
      <c r="O435" s="97" t="str">
        <f t="shared" si="113"/>
        <v/>
      </c>
      <c r="P435" s="26"/>
      <c r="Q435" s="154"/>
    </row>
    <row r="436" spans="2:17" x14ac:dyDescent="0.35">
      <c r="B436" s="26"/>
      <c r="C436" s="95"/>
      <c r="D436" s="21"/>
      <c r="E436" s="9"/>
      <c r="F436" s="10"/>
      <c r="G436" s="11"/>
      <c r="H436" s="96" t="str">
        <f t="shared" si="109"/>
        <v/>
      </c>
      <c r="I436" s="12"/>
      <c r="J436" s="11"/>
      <c r="K436" s="7"/>
      <c r="L436" s="150" t="str">
        <f t="shared" si="110"/>
        <v/>
      </c>
      <c r="M436" s="97" t="str">
        <f t="shared" si="114"/>
        <v/>
      </c>
      <c r="N436" s="97" t="str">
        <f t="shared" si="112"/>
        <v/>
      </c>
      <c r="O436" s="97" t="str">
        <f t="shared" si="113"/>
        <v/>
      </c>
      <c r="P436" s="26"/>
      <c r="Q436" s="154"/>
    </row>
    <row r="437" spans="2:17" x14ac:dyDescent="0.35">
      <c r="B437" s="26"/>
      <c r="C437" s="95"/>
      <c r="D437" s="21"/>
      <c r="E437" s="9"/>
      <c r="F437" s="10"/>
      <c r="G437" s="11"/>
      <c r="H437" s="96" t="str">
        <f t="shared" si="109"/>
        <v/>
      </c>
      <c r="I437" s="12"/>
      <c r="J437" s="11"/>
      <c r="K437" s="7"/>
      <c r="L437" s="150" t="str">
        <f t="shared" si="110"/>
        <v/>
      </c>
      <c r="M437" s="97" t="str">
        <f t="shared" si="114"/>
        <v/>
      </c>
      <c r="N437" s="97" t="str">
        <f t="shared" si="112"/>
        <v/>
      </c>
      <c r="O437" s="97" t="str">
        <f t="shared" si="113"/>
        <v/>
      </c>
      <c r="P437" s="26"/>
      <c r="Q437" s="154"/>
    </row>
    <row r="438" spans="2:17" x14ac:dyDescent="0.35">
      <c r="B438" s="26"/>
      <c r="C438" s="95"/>
      <c r="D438" s="21"/>
      <c r="E438" s="9"/>
      <c r="F438" s="10"/>
      <c r="G438" s="11"/>
      <c r="H438" s="96" t="str">
        <f t="shared" si="109"/>
        <v/>
      </c>
      <c r="I438" s="12"/>
      <c r="J438" s="11"/>
      <c r="K438" s="7"/>
      <c r="L438" s="150" t="str">
        <f t="shared" si="110"/>
        <v/>
      </c>
      <c r="M438" s="97" t="str">
        <f t="shared" si="114"/>
        <v/>
      </c>
      <c r="N438" s="97" t="str">
        <f t="shared" si="112"/>
        <v/>
      </c>
      <c r="O438" s="97" t="str">
        <f t="shared" si="113"/>
        <v/>
      </c>
      <c r="P438" s="26"/>
      <c r="Q438" s="154"/>
    </row>
    <row r="439" spans="2:17" x14ac:dyDescent="0.35">
      <c r="B439" s="26"/>
      <c r="C439" s="98"/>
      <c r="D439" s="21"/>
      <c r="E439" s="13"/>
      <c r="F439" s="10"/>
      <c r="G439" s="11"/>
      <c r="H439" s="96" t="str">
        <f t="shared" si="109"/>
        <v/>
      </c>
      <c r="I439" s="12"/>
      <c r="J439" s="11"/>
      <c r="K439" s="7"/>
      <c r="L439" s="150" t="str">
        <f t="shared" si="110"/>
        <v/>
      </c>
      <c r="M439" s="97" t="str">
        <f t="shared" si="114"/>
        <v/>
      </c>
      <c r="N439" s="97" t="str">
        <f t="shared" si="112"/>
        <v/>
      </c>
      <c r="O439" s="97" t="str">
        <f t="shared" si="113"/>
        <v/>
      </c>
      <c r="P439" s="26"/>
      <c r="Q439" s="154"/>
    </row>
    <row r="440" spans="2:17" ht="15" thickBot="1" x14ac:dyDescent="0.4">
      <c r="B440" s="26"/>
      <c r="C440" s="98"/>
      <c r="D440" s="21"/>
      <c r="E440" s="14"/>
      <c r="F440" s="15"/>
      <c r="G440" s="16"/>
      <c r="H440" s="96" t="str">
        <f t="shared" si="109"/>
        <v/>
      </c>
      <c r="I440" s="12"/>
      <c r="J440" s="11"/>
      <c r="K440" s="7"/>
      <c r="L440" s="150" t="str">
        <f t="shared" si="110"/>
        <v/>
      </c>
      <c r="M440" s="97" t="str">
        <f t="shared" si="114"/>
        <v/>
      </c>
      <c r="N440" s="97" t="str">
        <f t="shared" si="112"/>
        <v/>
      </c>
      <c r="O440" s="97" t="str">
        <f t="shared" si="113"/>
        <v/>
      </c>
      <c r="P440" s="26"/>
      <c r="Q440" s="154"/>
    </row>
    <row r="441" spans="2:17" ht="15" thickBot="1" x14ac:dyDescent="0.4">
      <c r="B441" s="26"/>
      <c r="C441" s="70"/>
      <c r="D441" s="70"/>
      <c r="E441" s="70"/>
      <c r="F441" s="70"/>
      <c r="G441" s="70"/>
      <c r="H441" s="70"/>
      <c r="I441" s="70"/>
      <c r="J441" s="70"/>
      <c r="K441" s="70"/>
      <c r="L441" s="70"/>
      <c r="M441" s="70"/>
      <c r="N441" s="70"/>
      <c r="O441" s="62"/>
      <c r="P441" s="26"/>
      <c r="Q441" s="154"/>
    </row>
    <row r="442" spans="2:17" ht="15" thickBot="1" x14ac:dyDescent="0.4">
      <c r="B442" s="26"/>
      <c r="C442" s="62"/>
      <c r="D442" s="26"/>
      <c r="E442" s="165" t="str">
        <f>E428</f>
        <v>Määrä vuositasolla</v>
      </c>
      <c r="F442" s="70"/>
      <c r="G442" s="70"/>
      <c r="H442" s="167" t="str">
        <f>G429</f>
        <v>Tehollinen lämpöarvo</v>
      </c>
      <c r="I442" s="167" t="str">
        <f t="shared" ref="I442:O442" si="115">I428</f>
        <v>Päästö-kerroin</v>
      </c>
      <c r="J442" s="167" t="str">
        <f t="shared" si="115"/>
        <v>Kestävä bio-osuus</v>
      </c>
      <c r="K442" s="169" t="str">
        <f t="shared" si="115"/>
        <v>Ei-kestävä bio-osuus</v>
      </c>
      <c r="L442" s="167" t="str">
        <f t="shared" si="115"/>
        <v>Energia-sisältö</v>
      </c>
      <c r="M442" s="167" t="str">
        <f t="shared" si="115"/>
        <v>Fossiiliset päästöt</v>
      </c>
      <c r="N442" s="167" t="str">
        <f t="shared" si="115"/>
        <v>Kestävät biog. päästöt</v>
      </c>
      <c r="O442" s="171" t="str">
        <f t="shared" si="115"/>
        <v>Ei-kestävät biog. päästöt</v>
      </c>
      <c r="P442" s="26"/>
      <c r="Q442" s="154"/>
    </row>
    <row r="443" spans="2:17" ht="15" thickBot="1" x14ac:dyDescent="0.4">
      <c r="B443" s="26"/>
      <c r="C443" s="149"/>
      <c r="D443" s="159" t="s">
        <v>61</v>
      </c>
      <c r="E443" s="166"/>
      <c r="F443" s="70"/>
      <c r="G443" s="70"/>
      <c r="H443" s="168"/>
      <c r="I443" s="168"/>
      <c r="J443" s="168"/>
      <c r="K443" s="170"/>
      <c r="L443" s="168"/>
      <c r="M443" s="168"/>
      <c r="N443" s="168"/>
      <c r="O443" s="172"/>
      <c r="P443" s="26"/>
      <c r="Q443" s="154"/>
    </row>
    <row r="444" spans="2:17" ht="15" thickBot="1" x14ac:dyDescent="0.4">
      <c r="B444" s="26"/>
      <c r="C444" s="70"/>
      <c r="D444" s="160"/>
      <c r="E444" s="100" t="str">
        <f>IF(ISBLANK(E430),"",E430)</f>
        <v/>
      </c>
      <c r="F444" s="70"/>
      <c r="G444" s="70"/>
      <c r="H444" s="101" t="str">
        <f>IF(E430=Vakiolistat!$A$3,G430,H430)</f>
        <v/>
      </c>
      <c r="I444" s="101" t="str">
        <f>I430</f>
        <v>t CO2/TJ</v>
      </c>
      <c r="J444" s="101" t="s">
        <v>57</v>
      </c>
      <c r="K444" s="93" t="s">
        <v>57</v>
      </c>
      <c r="L444" s="101" t="s">
        <v>62</v>
      </c>
      <c r="M444" s="101" t="s">
        <v>59</v>
      </c>
      <c r="N444" s="101" t="s">
        <v>59</v>
      </c>
      <c r="O444" s="94" t="s">
        <v>70</v>
      </c>
      <c r="P444" s="26"/>
      <c r="Q444" s="154"/>
    </row>
    <row r="445" spans="2:17" ht="15" thickBot="1" x14ac:dyDescent="0.4">
      <c r="B445" s="26"/>
      <c r="C445" s="102"/>
      <c r="D445" s="26"/>
      <c r="E445" s="103" t="str">
        <f>IF(ISBLANK(E431),"",SUM(E431:E440))</f>
        <v/>
      </c>
      <c r="F445" s="70"/>
      <c r="G445" s="104"/>
      <c r="H445" s="105" t="str">
        <f>IF(OR(E430=Vakiolistat!$A$5,E430=Vakiolistat!$A$7, L445=""),"",IF(E430=Vakiolistat!$A$4,L445*10^6/E445,L445*1000/E445))</f>
        <v/>
      </c>
      <c r="I445" s="158" t="str">
        <f>IF(OR(M445="",N445="",L445=""),"",(M445+N445+O445)/L445)</f>
        <v/>
      </c>
      <c r="J445" s="158" t="str">
        <f>IF(OR(M445="",N445=""),"",N445/(M445+N445+O445)*100)</f>
        <v/>
      </c>
      <c r="K445" s="158" t="str">
        <f>IF(OR(M445="",N445="",O445=""),"",O445/(N445+O445+M445)*100)</f>
        <v/>
      </c>
      <c r="L445" s="151" t="str">
        <f>IF(L431="","",SUM(L431:L440))</f>
        <v/>
      </c>
      <c r="M445" s="106" t="str">
        <f>IF(M431="","",SUM(M431:M440))</f>
        <v/>
      </c>
      <c r="N445" s="106" t="str">
        <f>IF(N431="","",SUM(N431:N440))</f>
        <v/>
      </c>
      <c r="O445" s="106" t="str">
        <f>IF(O431="","",SUM(O431:O440))</f>
        <v/>
      </c>
      <c r="P445" s="26"/>
      <c r="Q445" s="154"/>
    </row>
    <row r="446" spans="2:17" x14ac:dyDescent="0.35">
      <c r="B446" s="26"/>
      <c r="C446" s="26"/>
      <c r="D446" s="26"/>
      <c r="E446" s="26"/>
      <c r="F446" s="26"/>
      <c r="G446" s="26"/>
      <c r="H446" s="26"/>
      <c r="I446" s="26"/>
      <c r="J446" s="26"/>
      <c r="K446" s="26"/>
      <c r="L446" s="26"/>
      <c r="M446" s="26"/>
      <c r="N446" s="26"/>
      <c r="O446" s="26"/>
      <c r="P446" s="26"/>
      <c r="Q446" s="154"/>
    </row>
    <row r="447" spans="2:17" x14ac:dyDescent="0.35">
      <c r="B447" s="4"/>
      <c r="C447" s="4"/>
      <c r="D447" s="4"/>
      <c r="E447" s="4"/>
      <c r="F447" s="4"/>
      <c r="G447" s="4"/>
      <c r="H447" s="4"/>
      <c r="I447" s="4"/>
      <c r="J447" s="4"/>
      <c r="K447" s="4"/>
      <c r="L447" s="4"/>
      <c r="M447" s="4"/>
      <c r="N447" s="4"/>
      <c r="O447" s="4"/>
      <c r="P447" s="4"/>
      <c r="Q447" s="154"/>
    </row>
    <row r="448" spans="2:17" x14ac:dyDescent="0.35">
      <c r="B448" s="4"/>
      <c r="C448" s="4"/>
      <c r="D448" s="4"/>
      <c r="E448" s="4"/>
      <c r="F448" s="4"/>
      <c r="G448" s="4"/>
      <c r="H448" s="4"/>
      <c r="I448" s="4"/>
      <c r="J448" s="4"/>
      <c r="K448" s="4"/>
      <c r="L448" s="4"/>
      <c r="M448" s="4"/>
      <c r="N448" s="4"/>
      <c r="O448" s="4"/>
      <c r="P448" s="4"/>
      <c r="Q448" s="154"/>
    </row>
    <row r="449" spans="2:17" x14ac:dyDescent="0.35">
      <c r="B449" s="4"/>
      <c r="C449" s="4"/>
      <c r="D449" s="4"/>
      <c r="E449" s="4"/>
      <c r="F449" s="4"/>
      <c r="G449" s="4"/>
      <c r="H449" s="4"/>
      <c r="I449" s="4"/>
      <c r="J449" s="4"/>
      <c r="K449" s="4"/>
      <c r="L449" s="4"/>
      <c r="M449" s="4"/>
      <c r="N449" s="4"/>
      <c r="O449" s="4"/>
      <c r="P449" s="4"/>
      <c r="Q449" s="154"/>
    </row>
  </sheetData>
  <sheetProtection sheet="1" formatCells="0" formatColumns="0" formatRows="0"/>
  <mergeCells count="402">
    <mergeCell ref="D443:D444"/>
    <mergeCell ref="O428:O429"/>
    <mergeCell ref="G429:H429"/>
    <mergeCell ref="E442:E443"/>
    <mergeCell ref="H442:H443"/>
    <mergeCell ref="I442:I443"/>
    <mergeCell ref="J442:J443"/>
    <mergeCell ref="K442:K443"/>
    <mergeCell ref="L442:L443"/>
    <mergeCell ref="M442:M443"/>
    <mergeCell ref="N442:N443"/>
    <mergeCell ref="O442:O443"/>
    <mergeCell ref="D419:D420"/>
    <mergeCell ref="I425:L425"/>
    <mergeCell ref="D427:N427"/>
    <mergeCell ref="D428:D430"/>
    <mergeCell ref="E428:E429"/>
    <mergeCell ref="F428:H428"/>
    <mergeCell ref="I428:I429"/>
    <mergeCell ref="J428:J429"/>
    <mergeCell ref="K428:K429"/>
    <mergeCell ref="L428:L429"/>
    <mergeCell ref="M428:M429"/>
    <mergeCell ref="N428:N429"/>
    <mergeCell ref="O404:O405"/>
    <mergeCell ref="G405:H405"/>
    <mergeCell ref="E418:E419"/>
    <mergeCell ref="H418:H419"/>
    <mergeCell ref="I418:I419"/>
    <mergeCell ref="J418:J419"/>
    <mergeCell ref="K418:K419"/>
    <mergeCell ref="L418:L419"/>
    <mergeCell ref="M418:M419"/>
    <mergeCell ref="N418:N419"/>
    <mergeCell ref="O418:O419"/>
    <mergeCell ref="D395:D396"/>
    <mergeCell ref="I401:L401"/>
    <mergeCell ref="D403:N403"/>
    <mergeCell ref="D404:D406"/>
    <mergeCell ref="E404:E405"/>
    <mergeCell ref="F404:H404"/>
    <mergeCell ref="I404:I405"/>
    <mergeCell ref="J404:J405"/>
    <mergeCell ref="K404:K405"/>
    <mergeCell ref="L404:L405"/>
    <mergeCell ref="M404:M405"/>
    <mergeCell ref="N404:N405"/>
    <mergeCell ref="O380:O381"/>
    <mergeCell ref="G381:H381"/>
    <mergeCell ref="E394:E395"/>
    <mergeCell ref="H394:H395"/>
    <mergeCell ref="I394:I395"/>
    <mergeCell ref="J394:J395"/>
    <mergeCell ref="K394:K395"/>
    <mergeCell ref="L394:L395"/>
    <mergeCell ref="M394:M395"/>
    <mergeCell ref="N394:N395"/>
    <mergeCell ref="O394:O395"/>
    <mergeCell ref="D371:D372"/>
    <mergeCell ref="I377:L377"/>
    <mergeCell ref="D379:N379"/>
    <mergeCell ref="D380:D382"/>
    <mergeCell ref="E380:E381"/>
    <mergeCell ref="F380:H380"/>
    <mergeCell ref="I380:I381"/>
    <mergeCell ref="J380:J381"/>
    <mergeCell ref="K380:K381"/>
    <mergeCell ref="L380:L381"/>
    <mergeCell ref="M380:M381"/>
    <mergeCell ref="N380:N381"/>
    <mergeCell ref="O356:O357"/>
    <mergeCell ref="G357:H357"/>
    <mergeCell ref="E370:E371"/>
    <mergeCell ref="H370:H371"/>
    <mergeCell ref="I370:I371"/>
    <mergeCell ref="J370:J371"/>
    <mergeCell ref="K370:K371"/>
    <mergeCell ref="L370:L371"/>
    <mergeCell ref="M370:M371"/>
    <mergeCell ref="N370:N371"/>
    <mergeCell ref="O370:O371"/>
    <mergeCell ref="I353:L353"/>
    <mergeCell ref="D355:N355"/>
    <mergeCell ref="D356:D358"/>
    <mergeCell ref="E356:E357"/>
    <mergeCell ref="F356:H356"/>
    <mergeCell ref="I356:I357"/>
    <mergeCell ref="J356:J357"/>
    <mergeCell ref="K356:K357"/>
    <mergeCell ref="L356:L357"/>
    <mergeCell ref="M356:M357"/>
    <mergeCell ref="N356:N357"/>
    <mergeCell ref="O80:O81"/>
    <mergeCell ref="K80:K81"/>
    <mergeCell ref="C1:N1"/>
    <mergeCell ref="I5:N10"/>
    <mergeCell ref="D81:D82"/>
    <mergeCell ref="D66:D67"/>
    <mergeCell ref="E65:E66"/>
    <mergeCell ref="H65:H66"/>
    <mergeCell ref="I65:I66"/>
    <mergeCell ref="J65:J66"/>
    <mergeCell ref="L65:L66"/>
    <mergeCell ref="I51:I52"/>
    <mergeCell ref="J51:J52"/>
    <mergeCell ref="L51:L52"/>
    <mergeCell ref="O72:O73"/>
    <mergeCell ref="I72:I73"/>
    <mergeCell ref="I42:L42"/>
    <mergeCell ref="L72:L73"/>
    <mergeCell ref="F72:H72"/>
    <mergeCell ref="G73:H73"/>
    <mergeCell ref="M65:M66"/>
    <mergeCell ref="N65:N66"/>
    <mergeCell ref="K51:K52"/>
    <mergeCell ref="O51:O52"/>
    <mergeCell ref="O65:O66"/>
    <mergeCell ref="D48:M48"/>
    <mergeCell ref="E51:E52"/>
    <mergeCell ref="F51:H51"/>
    <mergeCell ref="J72:J73"/>
    <mergeCell ref="D44:N44"/>
    <mergeCell ref="D47:N47"/>
    <mergeCell ref="D49:N49"/>
    <mergeCell ref="D45:N45"/>
    <mergeCell ref="D46:N46"/>
    <mergeCell ref="D51:D53"/>
    <mergeCell ref="N51:N52"/>
    <mergeCell ref="G52:H52"/>
    <mergeCell ref="I87:L87"/>
    <mergeCell ref="D89:N89"/>
    <mergeCell ref="D72:D74"/>
    <mergeCell ref="E72:E73"/>
    <mergeCell ref="M72:M73"/>
    <mergeCell ref="N72:N73"/>
    <mergeCell ref="C31:N31"/>
    <mergeCell ref="D33:N33"/>
    <mergeCell ref="D35:N35"/>
    <mergeCell ref="M80:M81"/>
    <mergeCell ref="N80:N81"/>
    <mergeCell ref="E80:E81"/>
    <mergeCell ref="H80:H81"/>
    <mergeCell ref="I80:I81"/>
    <mergeCell ref="J80:J81"/>
    <mergeCell ref="L80:L81"/>
    <mergeCell ref="D38:N38"/>
    <mergeCell ref="I39:L39"/>
    <mergeCell ref="M51:M52"/>
    <mergeCell ref="K72:K73"/>
    <mergeCell ref="D71:N71"/>
    <mergeCell ref="K65:K66"/>
    <mergeCell ref="D90:D92"/>
    <mergeCell ref="E90:E91"/>
    <mergeCell ref="F90:H90"/>
    <mergeCell ref="I90:I91"/>
    <mergeCell ref="J90:J91"/>
    <mergeCell ref="K90:K91"/>
    <mergeCell ref="L90:L91"/>
    <mergeCell ref="M90:M91"/>
    <mergeCell ref="N90:N91"/>
    <mergeCell ref="O90:O91"/>
    <mergeCell ref="G91:H91"/>
    <mergeCell ref="E104:E105"/>
    <mergeCell ref="H104:H105"/>
    <mergeCell ref="I104:I105"/>
    <mergeCell ref="J104:J105"/>
    <mergeCell ref="K104:K105"/>
    <mergeCell ref="L104:L105"/>
    <mergeCell ref="M104:M105"/>
    <mergeCell ref="N104:N105"/>
    <mergeCell ref="O104:O105"/>
    <mergeCell ref="D105:D106"/>
    <mergeCell ref="I111:L111"/>
    <mergeCell ref="D113:N113"/>
    <mergeCell ref="D114:D116"/>
    <mergeCell ref="E114:E115"/>
    <mergeCell ref="F114:H114"/>
    <mergeCell ref="I114:I115"/>
    <mergeCell ref="J114:J115"/>
    <mergeCell ref="K114:K115"/>
    <mergeCell ref="L114:L115"/>
    <mergeCell ref="M114:M115"/>
    <mergeCell ref="N114:N115"/>
    <mergeCell ref="O114:O115"/>
    <mergeCell ref="G115:H115"/>
    <mergeCell ref="E128:E129"/>
    <mergeCell ref="H128:H129"/>
    <mergeCell ref="I128:I129"/>
    <mergeCell ref="J128:J129"/>
    <mergeCell ref="K128:K129"/>
    <mergeCell ref="L128:L129"/>
    <mergeCell ref="M128:M129"/>
    <mergeCell ref="N128:N129"/>
    <mergeCell ref="O128:O129"/>
    <mergeCell ref="D129:D130"/>
    <mergeCell ref="I135:L135"/>
    <mergeCell ref="D137:N137"/>
    <mergeCell ref="D138:D140"/>
    <mergeCell ref="E138:E139"/>
    <mergeCell ref="F138:H138"/>
    <mergeCell ref="I138:I139"/>
    <mergeCell ref="J138:J139"/>
    <mergeCell ref="K138:K139"/>
    <mergeCell ref="L138:L139"/>
    <mergeCell ref="M138:M139"/>
    <mergeCell ref="N138:N139"/>
    <mergeCell ref="O138:O139"/>
    <mergeCell ref="G139:H139"/>
    <mergeCell ref="E152:E153"/>
    <mergeCell ref="H152:H153"/>
    <mergeCell ref="I152:I153"/>
    <mergeCell ref="J152:J153"/>
    <mergeCell ref="K152:K153"/>
    <mergeCell ref="L152:L153"/>
    <mergeCell ref="M152:M153"/>
    <mergeCell ref="N152:N153"/>
    <mergeCell ref="O152:O153"/>
    <mergeCell ref="D153:D154"/>
    <mergeCell ref="I159:L159"/>
    <mergeCell ref="D161:N161"/>
    <mergeCell ref="D162:D164"/>
    <mergeCell ref="E162:E163"/>
    <mergeCell ref="F162:H162"/>
    <mergeCell ref="I162:I163"/>
    <mergeCell ref="J162:J163"/>
    <mergeCell ref="K162:K163"/>
    <mergeCell ref="L162:L163"/>
    <mergeCell ref="M162:M163"/>
    <mergeCell ref="N162:N163"/>
    <mergeCell ref="O162:O163"/>
    <mergeCell ref="G163:H163"/>
    <mergeCell ref="E176:E177"/>
    <mergeCell ref="H176:H177"/>
    <mergeCell ref="I176:I177"/>
    <mergeCell ref="J176:J177"/>
    <mergeCell ref="K176:K177"/>
    <mergeCell ref="L176:L177"/>
    <mergeCell ref="M176:M177"/>
    <mergeCell ref="N176:N177"/>
    <mergeCell ref="O176:O177"/>
    <mergeCell ref="D177:D178"/>
    <mergeCell ref="I183:L183"/>
    <mergeCell ref="D185:N185"/>
    <mergeCell ref="D186:D188"/>
    <mergeCell ref="E186:E187"/>
    <mergeCell ref="F186:H186"/>
    <mergeCell ref="I186:I187"/>
    <mergeCell ref="J186:J187"/>
    <mergeCell ref="K186:K187"/>
    <mergeCell ref="L186:L187"/>
    <mergeCell ref="M186:M187"/>
    <mergeCell ref="N186:N187"/>
    <mergeCell ref="O186:O187"/>
    <mergeCell ref="G187:H187"/>
    <mergeCell ref="E200:E201"/>
    <mergeCell ref="H200:H201"/>
    <mergeCell ref="I200:I201"/>
    <mergeCell ref="J200:J201"/>
    <mergeCell ref="K200:K201"/>
    <mergeCell ref="L200:L201"/>
    <mergeCell ref="M200:M201"/>
    <mergeCell ref="N200:N201"/>
    <mergeCell ref="O200:O201"/>
    <mergeCell ref="D201:D202"/>
    <mergeCell ref="I207:L207"/>
    <mergeCell ref="D209:N209"/>
    <mergeCell ref="D210:D212"/>
    <mergeCell ref="E210:E211"/>
    <mergeCell ref="F210:H210"/>
    <mergeCell ref="I210:I211"/>
    <mergeCell ref="J210:J211"/>
    <mergeCell ref="K210:K211"/>
    <mergeCell ref="L210:L211"/>
    <mergeCell ref="M210:M211"/>
    <mergeCell ref="N210:N211"/>
    <mergeCell ref="O210:O211"/>
    <mergeCell ref="G211:H211"/>
    <mergeCell ref="E224:E225"/>
    <mergeCell ref="H224:H225"/>
    <mergeCell ref="I224:I225"/>
    <mergeCell ref="J224:J225"/>
    <mergeCell ref="K224:K225"/>
    <mergeCell ref="L224:L225"/>
    <mergeCell ref="M224:M225"/>
    <mergeCell ref="N224:N225"/>
    <mergeCell ref="O224:O225"/>
    <mergeCell ref="D225:D226"/>
    <mergeCell ref="I231:L231"/>
    <mergeCell ref="D233:N233"/>
    <mergeCell ref="D234:D236"/>
    <mergeCell ref="E234:E235"/>
    <mergeCell ref="F234:H234"/>
    <mergeCell ref="I234:I235"/>
    <mergeCell ref="J234:J235"/>
    <mergeCell ref="K234:K235"/>
    <mergeCell ref="L234:L235"/>
    <mergeCell ref="M234:M235"/>
    <mergeCell ref="N234:N235"/>
    <mergeCell ref="O234:O235"/>
    <mergeCell ref="G235:H235"/>
    <mergeCell ref="E248:E249"/>
    <mergeCell ref="H248:H249"/>
    <mergeCell ref="I248:I249"/>
    <mergeCell ref="J248:J249"/>
    <mergeCell ref="K248:K249"/>
    <mergeCell ref="L248:L249"/>
    <mergeCell ref="M248:M249"/>
    <mergeCell ref="N248:N249"/>
    <mergeCell ref="O248:O249"/>
    <mergeCell ref="D249:D250"/>
    <mergeCell ref="I255:L255"/>
    <mergeCell ref="D257:N257"/>
    <mergeCell ref="D258:D260"/>
    <mergeCell ref="E258:E259"/>
    <mergeCell ref="F258:H258"/>
    <mergeCell ref="I258:I259"/>
    <mergeCell ref="J258:J259"/>
    <mergeCell ref="K258:K259"/>
    <mergeCell ref="L258:L259"/>
    <mergeCell ref="M258:M259"/>
    <mergeCell ref="N258:N259"/>
    <mergeCell ref="O258:O259"/>
    <mergeCell ref="G259:H259"/>
    <mergeCell ref="E272:E273"/>
    <mergeCell ref="H272:H273"/>
    <mergeCell ref="I272:I273"/>
    <mergeCell ref="J272:J273"/>
    <mergeCell ref="K272:K273"/>
    <mergeCell ref="L272:L273"/>
    <mergeCell ref="M272:M273"/>
    <mergeCell ref="N272:N273"/>
    <mergeCell ref="O272:O273"/>
    <mergeCell ref="D273:D274"/>
    <mergeCell ref="I279:L279"/>
    <mergeCell ref="D281:N281"/>
    <mergeCell ref="D282:D284"/>
    <mergeCell ref="E282:E283"/>
    <mergeCell ref="F282:H282"/>
    <mergeCell ref="I282:I283"/>
    <mergeCell ref="J282:J283"/>
    <mergeCell ref="K282:K283"/>
    <mergeCell ref="L282:L283"/>
    <mergeCell ref="M282:M283"/>
    <mergeCell ref="N282:N283"/>
    <mergeCell ref="D297:D298"/>
    <mergeCell ref="O282:O283"/>
    <mergeCell ref="G283:H283"/>
    <mergeCell ref="E296:E297"/>
    <mergeCell ref="H296:H297"/>
    <mergeCell ref="I296:I297"/>
    <mergeCell ref="J296:J297"/>
    <mergeCell ref="K296:K297"/>
    <mergeCell ref="L296:L297"/>
    <mergeCell ref="M296:M297"/>
    <mergeCell ref="N296:N297"/>
    <mergeCell ref="O296:O297"/>
    <mergeCell ref="I305:L305"/>
    <mergeCell ref="D307:N307"/>
    <mergeCell ref="D308:D310"/>
    <mergeCell ref="E308:E309"/>
    <mergeCell ref="F308:H308"/>
    <mergeCell ref="I308:I309"/>
    <mergeCell ref="J308:J309"/>
    <mergeCell ref="K308:K309"/>
    <mergeCell ref="L308:L309"/>
    <mergeCell ref="M308:M309"/>
    <mergeCell ref="N308:N309"/>
    <mergeCell ref="O308:O309"/>
    <mergeCell ref="G309:H309"/>
    <mergeCell ref="E322:E323"/>
    <mergeCell ref="H322:H323"/>
    <mergeCell ref="I322:I323"/>
    <mergeCell ref="J322:J323"/>
    <mergeCell ref="K322:K323"/>
    <mergeCell ref="L322:L323"/>
    <mergeCell ref="M322:M323"/>
    <mergeCell ref="N322:N323"/>
    <mergeCell ref="O322:O323"/>
    <mergeCell ref="D323:D324"/>
    <mergeCell ref="I329:L329"/>
    <mergeCell ref="D331:N331"/>
    <mergeCell ref="D332:D334"/>
    <mergeCell ref="E332:E333"/>
    <mergeCell ref="F332:H332"/>
    <mergeCell ref="I332:I333"/>
    <mergeCell ref="J332:J333"/>
    <mergeCell ref="K332:K333"/>
    <mergeCell ref="L332:L333"/>
    <mergeCell ref="M332:M333"/>
    <mergeCell ref="N332:N333"/>
    <mergeCell ref="D347:D348"/>
    <mergeCell ref="O332:O333"/>
    <mergeCell ref="G333:H333"/>
    <mergeCell ref="E346:E347"/>
    <mergeCell ref="H346:H347"/>
    <mergeCell ref="I346:I347"/>
    <mergeCell ref="J346:J347"/>
    <mergeCell ref="K346:K347"/>
    <mergeCell ref="L346:L347"/>
    <mergeCell ref="M346:M347"/>
    <mergeCell ref="N346:N347"/>
    <mergeCell ref="O346:O347"/>
  </mergeCells>
  <conditionalFormatting sqref="F54:F63">
    <cfRule type="expression" dxfId="83" priority="133">
      <formula>IF($E$53="t",TRUE,FALSE)</formula>
    </cfRule>
  </conditionalFormatting>
  <conditionalFormatting sqref="F75:F78">
    <cfRule type="expression" dxfId="82" priority="129">
      <formula>IF($E$53="t",TRUE,FALSE)</formula>
    </cfRule>
  </conditionalFormatting>
  <conditionalFormatting sqref="F93:F102">
    <cfRule type="expression" dxfId="81" priority="79">
      <formula>IF($E$92="t",TRUE,FALSE)</formula>
    </cfRule>
  </conditionalFormatting>
  <conditionalFormatting sqref="F117:F126">
    <cfRule type="expression" dxfId="80" priority="74">
      <formula>IF($E$116="t",TRUE,FALSE)</formula>
    </cfRule>
  </conditionalFormatting>
  <conditionalFormatting sqref="F141:F150">
    <cfRule type="expression" dxfId="79" priority="69">
      <formula>IF($E$140="t",TRUE,FALSE)</formula>
    </cfRule>
  </conditionalFormatting>
  <conditionalFormatting sqref="F165:F174">
    <cfRule type="expression" dxfId="78" priority="64">
      <formula>IF($E$164="t",TRUE,FALSE)</formula>
    </cfRule>
  </conditionalFormatting>
  <conditionalFormatting sqref="F189:F198">
    <cfRule type="expression" dxfId="77" priority="59">
      <formula>IF($E$188="t",TRUE,FALSE)</formula>
    </cfRule>
  </conditionalFormatting>
  <conditionalFormatting sqref="F213:F222">
    <cfRule type="expression" dxfId="76" priority="54">
      <formula>IF($E$212="t",TRUE,FALSE)</formula>
    </cfRule>
  </conditionalFormatting>
  <conditionalFormatting sqref="F237:F246">
    <cfRule type="expression" dxfId="75" priority="49">
      <formula>IF($E$236="t",TRUE,FALSE)</formula>
    </cfRule>
  </conditionalFormatting>
  <conditionalFormatting sqref="F261:F270">
    <cfRule type="expression" dxfId="74" priority="44">
      <formula>IF($E$260="t",TRUE,FALSE)</formula>
    </cfRule>
  </conditionalFormatting>
  <conditionalFormatting sqref="F285:F294">
    <cfRule type="expression" dxfId="73" priority="35">
      <formula>IF($E$284="t",TRUE,FALSE)</formula>
    </cfRule>
  </conditionalFormatting>
  <conditionalFormatting sqref="F311:F320">
    <cfRule type="expression" dxfId="72" priority="32">
      <formula>IF($E$310="t",TRUE,FALSE)</formula>
    </cfRule>
  </conditionalFormatting>
  <conditionalFormatting sqref="F335:F344">
    <cfRule type="expression" dxfId="71" priority="23">
      <formula>IF($E$334="t",TRUE,FALSE)</formula>
    </cfRule>
  </conditionalFormatting>
  <conditionalFormatting sqref="F359:F368">
    <cfRule type="expression" dxfId="70" priority="18">
      <formula>IF($E$358="t",TRUE,FALSE)</formula>
    </cfRule>
  </conditionalFormatting>
  <conditionalFormatting sqref="F383:F392">
    <cfRule type="expression" dxfId="69" priority="13">
      <formula>IF($E$382="t",TRUE,FALSE)</formula>
    </cfRule>
  </conditionalFormatting>
  <conditionalFormatting sqref="F407:F416">
    <cfRule type="expression" dxfId="68" priority="8">
      <formula>IF($E$406="t",TRUE,FALSE)</formula>
    </cfRule>
  </conditionalFormatting>
  <conditionalFormatting sqref="F431:F440">
    <cfRule type="expression" dxfId="67" priority="3">
      <formula>IF($E$430="t",TRUE,FALSE)</formula>
    </cfRule>
  </conditionalFormatting>
  <conditionalFormatting sqref="F54:H63">
    <cfRule type="expression" dxfId="66" priority="134">
      <formula>IF(OR($E$53="TJ",$E$53="GWh"),TRUE,FALSE)</formula>
    </cfRule>
  </conditionalFormatting>
  <conditionalFormatting sqref="F75:H78">
    <cfRule type="expression" dxfId="65" priority="130">
      <formula>IF(OR($E$53="TJ",$E$53="GWh"),TRUE,FALSE)</formula>
    </cfRule>
  </conditionalFormatting>
  <conditionalFormatting sqref="F93:H102">
    <cfRule type="expression" dxfId="64" priority="80">
      <formula>IF(OR($E$92="TJ",$E$92="GWh"),TRUE,FALSE)</formula>
    </cfRule>
  </conditionalFormatting>
  <conditionalFormatting sqref="F117:H126">
    <cfRule type="expression" dxfId="63" priority="75">
      <formula>IF(OR($E$116="TJ",$E$116="GWh"),TRUE,FALSE)</formula>
    </cfRule>
  </conditionalFormatting>
  <conditionalFormatting sqref="F141:H150">
    <cfRule type="expression" dxfId="62" priority="70">
      <formula>IF(OR($E$140="TJ",$E$140="GWh"),TRUE,FALSE)</formula>
    </cfRule>
  </conditionalFormatting>
  <conditionalFormatting sqref="F165:H174">
    <cfRule type="expression" dxfId="61" priority="65">
      <formula>IF(OR($E$164="TJ",$E$164="GWh"),TRUE,FALSE)</formula>
    </cfRule>
  </conditionalFormatting>
  <conditionalFormatting sqref="F189:H198">
    <cfRule type="expression" dxfId="60" priority="60">
      <formula>IF(OR($E$188="TJ",$E$188="GWh"),TRUE,FALSE)</formula>
    </cfRule>
  </conditionalFormatting>
  <conditionalFormatting sqref="F213:H222">
    <cfRule type="expression" dxfId="59" priority="55">
      <formula>IF(OR($E$212="TJ",$E$212="GWh"),TRUE,FALSE)</formula>
    </cfRule>
  </conditionalFormatting>
  <conditionalFormatting sqref="F237:H246">
    <cfRule type="expression" dxfId="58" priority="50">
      <formula>IF(OR($E$236="TJ",$E$236="GWh"),TRUE,FALSE)</formula>
    </cfRule>
  </conditionalFormatting>
  <conditionalFormatting sqref="F261:H270">
    <cfRule type="expression" dxfId="57" priority="45">
      <formula>IF(OR($E$260="TJ",$E$260="GWh"),TRUE,FALSE)</formula>
    </cfRule>
  </conditionalFormatting>
  <conditionalFormatting sqref="F285:H294">
    <cfRule type="expression" dxfId="56" priority="36">
      <formula>IF(OR($E$284="TJ",$E$284="GWh"),TRUE,FALSE)</formula>
    </cfRule>
  </conditionalFormatting>
  <conditionalFormatting sqref="F311:H320">
    <cfRule type="expression" dxfId="55" priority="33">
      <formula>IF(OR($E$310="TJ",$E$310="GWh"),TRUE,FALSE)</formula>
    </cfRule>
  </conditionalFormatting>
  <conditionalFormatting sqref="F335:H344">
    <cfRule type="expression" dxfId="54" priority="24">
      <formula>IF(OR($E$334="TJ",$E$334="GWh"),TRUE,FALSE)</formula>
    </cfRule>
  </conditionalFormatting>
  <conditionalFormatting sqref="F359:H368">
    <cfRule type="expression" dxfId="53" priority="19">
      <formula>IF(OR($E$358="TJ",$E$358="GWh"),TRUE,FALSE)</formula>
    </cfRule>
  </conditionalFormatting>
  <conditionalFormatting sqref="F383:H392">
    <cfRule type="expression" dxfId="52" priority="14">
      <formula>IF(OR($E$382="TJ",$E$382="GWh"),TRUE,FALSE)</formula>
    </cfRule>
  </conditionalFormatting>
  <conditionalFormatting sqref="F407:H416">
    <cfRule type="expression" dxfId="51" priority="9">
      <formula>IF(OR($E$406="TJ",$E$406="GWh"),TRUE,FALSE)</formula>
    </cfRule>
  </conditionalFormatting>
  <conditionalFormatting sqref="F431:H440">
    <cfRule type="expression" dxfId="50" priority="4">
      <formula>IF(OR($E$430="TJ",$E$430="GWh"),TRUE,FALSE)</formula>
    </cfRule>
  </conditionalFormatting>
  <conditionalFormatting sqref="H54:H63">
    <cfRule type="expression" dxfId="49" priority="132">
      <formula>IF($E$53="Nm³",TRUE,FALSE)</formula>
    </cfRule>
    <cfRule type="expression" dxfId="48" priority="135">
      <formula>IF($E$53="t",TRUE,FALSE)</formula>
    </cfRule>
  </conditionalFormatting>
  <conditionalFormatting sqref="H75:H78">
    <cfRule type="expression" dxfId="46" priority="128">
      <formula>IF($E$53="Nm³",TRUE,FALSE)</formula>
    </cfRule>
    <cfRule type="expression" dxfId="45" priority="131">
      <formula>IF($E$53="t",TRUE,FALSE)</formula>
    </cfRule>
  </conditionalFormatting>
  <conditionalFormatting sqref="H93:H102">
    <cfRule type="expression" dxfId="44" priority="81">
      <formula>IF($E$92="t",TRUE,FALSE)</formula>
    </cfRule>
    <cfRule type="expression" dxfId="43" priority="78">
      <formula>IF($E$92="Nm³",TRUE,FALSE)</formula>
    </cfRule>
  </conditionalFormatting>
  <conditionalFormatting sqref="H117:H126">
    <cfRule type="expression" dxfId="41" priority="76">
      <formula>IF($E$116="t",TRUE,FALSE)</formula>
    </cfRule>
    <cfRule type="expression" dxfId="40" priority="73">
      <formula>IF($E$116="Nm³",TRUE,FALSE)</formula>
    </cfRule>
  </conditionalFormatting>
  <conditionalFormatting sqref="H141:H150">
    <cfRule type="expression" dxfId="38" priority="71">
      <formula>IF($E$140="t",TRUE,FALSE)</formula>
    </cfRule>
    <cfRule type="expression" dxfId="37" priority="68">
      <formula>IF($E$140="Nm³",TRUE,FALSE)</formula>
    </cfRule>
  </conditionalFormatting>
  <conditionalFormatting sqref="H165:H174">
    <cfRule type="expression" dxfId="35" priority="63">
      <formula>IF($E$5164="Nm³",TRUE,FALSE)</formula>
    </cfRule>
    <cfRule type="expression" dxfId="34" priority="66">
      <formula>IF($E$164="t",TRUE,FALSE)</formula>
    </cfRule>
  </conditionalFormatting>
  <conditionalFormatting sqref="H189:H198">
    <cfRule type="expression" dxfId="32" priority="61">
      <formula>IF($E$188="t",TRUE,FALSE)</formula>
    </cfRule>
    <cfRule type="expression" dxfId="31" priority="58">
      <formula>IF($E$188="Nm³",TRUE,FALSE)</formula>
    </cfRule>
  </conditionalFormatting>
  <conditionalFormatting sqref="H213:H222">
    <cfRule type="expression" dxfId="29" priority="53">
      <formula>IF($E$212="Nm³",TRUE,FALSE)</formula>
    </cfRule>
    <cfRule type="expression" dxfId="28" priority="56">
      <formula>IF($E$212="t",TRUE,FALSE)</formula>
    </cfRule>
  </conditionalFormatting>
  <conditionalFormatting sqref="H237:H246">
    <cfRule type="expression" dxfId="26" priority="51">
      <formula>IF($E$236="t",TRUE,FALSE)</formula>
    </cfRule>
    <cfRule type="expression" dxfId="25" priority="48">
      <formula>IF($E$236="Nm³",TRUE,FALSE)</formula>
    </cfRule>
  </conditionalFormatting>
  <conditionalFormatting sqref="H261:H270">
    <cfRule type="expression" dxfId="23" priority="43">
      <formula>IF($E$260="Nm³",TRUE,FALSE)</formula>
    </cfRule>
    <cfRule type="expression" dxfId="22" priority="46">
      <formula>IF($E$260="t",TRUE,FALSE)</formula>
    </cfRule>
  </conditionalFormatting>
  <conditionalFormatting sqref="H285:H294">
    <cfRule type="expression" dxfId="20" priority="41">
      <formula>IF($E$284="t",TRUE,FALSE)</formula>
    </cfRule>
    <cfRule type="expression" dxfId="19" priority="38">
      <formula>IF($E$284="Nm³",TRUE,FALSE)</formula>
    </cfRule>
  </conditionalFormatting>
  <conditionalFormatting sqref="H311:H320">
    <cfRule type="expression" dxfId="17" priority="31">
      <formula>IF($E$310="Nm³",TRUE,FALSE)</formula>
    </cfRule>
    <cfRule type="expression" dxfId="16" priority="34">
      <formula>IF($E$310="t",TRUE,FALSE)</formula>
    </cfRule>
  </conditionalFormatting>
  <conditionalFormatting sqref="H335:H344">
    <cfRule type="expression" dxfId="14" priority="25">
      <formula>IF($E$334="t",TRUE,FALSE)</formula>
    </cfRule>
    <cfRule type="expression" dxfId="13" priority="22">
      <formula>IF($E$334="Nm³",TRUE,FALSE)</formula>
    </cfRule>
  </conditionalFormatting>
  <conditionalFormatting sqref="H359:H368">
    <cfRule type="expression" dxfId="11" priority="20">
      <formula>IF($E$358="t",TRUE,FALSE)</formula>
    </cfRule>
    <cfRule type="expression" dxfId="10" priority="17">
      <formula>IF($E$358="Nm³",TRUE,FALSE)</formula>
    </cfRule>
  </conditionalFormatting>
  <conditionalFormatting sqref="H383:H392">
    <cfRule type="expression" dxfId="8" priority="12">
      <formula>IF($E$382="Nm³",TRUE,FALSE)</formula>
    </cfRule>
    <cfRule type="expression" dxfId="7" priority="15">
      <formula>IF($E$382="t",TRUE,FALSE)</formula>
    </cfRule>
  </conditionalFormatting>
  <conditionalFormatting sqref="H407:H416">
    <cfRule type="expression" dxfId="5" priority="7">
      <formula>IF($E$406="Nm³",TRUE,FALSE)</formula>
    </cfRule>
    <cfRule type="expression" dxfId="4" priority="10">
      <formula>IF($E$406="t",TRUE,FALSE)</formula>
    </cfRule>
  </conditionalFormatting>
  <conditionalFormatting sqref="H431:H440">
    <cfRule type="expression" dxfId="2" priority="5">
      <formula>IF($E$430="t",TRUE,FALSE)</formula>
    </cfRule>
    <cfRule type="expression" dxfId="1" priority="2">
      <formula>IF($E$430="Nm³",TRUE,FALSE)</formula>
    </cfRule>
  </conditionalFormatting>
  <pageMargins left="0.23622047244094491" right="0.23622047244094491" top="0.55118110236220474" bottom="0.59055118110236227" header="0.31496062992125984" footer="0.31496062992125984"/>
  <pageSetup paperSize="9" scale="56" fitToHeight="0" orientation="portrait" r:id="rId1"/>
  <rowBreaks count="5" manualBreakCount="5">
    <brk id="68" min="1" max="15" man="1"/>
    <brk id="156" min="1" max="15" man="1"/>
    <brk id="244" min="1" max="15" man="1"/>
    <brk id="327" min="1" max="15" man="1"/>
    <brk id="415" min="1" max="15" man="1"/>
  </rowBreaks>
  <extLst>
    <ext xmlns:x14="http://schemas.microsoft.com/office/spreadsheetml/2009/9/main" uri="{78C0D931-6437-407d-A8EE-F0AAD7539E65}">
      <x14:conditionalFormattings>
        <x14:conditionalFormatting xmlns:xm="http://schemas.microsoft.com/office/excel/2006/main">
          <x14:cfRule type="expression" priority="127" id="{42AE85D5-7D80-4481-B7A0-E2A7A9CA0704}">
            <xm:f>IF($E$53=Vakiolistat!$A$6,TRUE,FALSE)</xm:f>
            <x14:dxf>
              <numFmt numFmtId="167" formatCode="0.000000"/>
            </x14:dxf>
          </x14:cfRule>
          <xm:sqref>H68</xm:sqref>
        </x14:conditionalFormatting>
        <x14:conditionalFormatting xmlns:xm="http://schemas.microsoft.com/office/excel/2006/main">
          <x14:cfRule type="expression" priority="77" id="{D6BB957A-2BF2-475A-A889-D74E02418D1B}">
            <xm:f>IF($E$92=Vakiolistat!$A$6,TRUE,FALSE)</xm:f>
            <x14:dxf>
              <numFmt numFmtId="167" formatCode="0.000000"/>
            </x14:dxf>
          </x14:cfRule>
          <xm:sqref>H107</xm:sqref>
        </x14:conditionalFormatting>
        <x14:conditionalFormatting xmlns:xm="http://schemas.microsoft.com/office/excel/2006/main">
          <x14:cfRule type="expression" priority="72" id="{D89427E9-2FC3-4A6F-8468-3712A2D17FD5}">
            <xm:f>IF($E$116=Vakiolistat!$A$6,TRUE,FALSE)</xm:f>
            <x14:dxf>
              <numFmt numFmtId="167" formatCode="0.000000"/>
            </x14:dxf>
          </x14:cfRule>
          <xm:sqref>H131</xm:sqref>
        </x14:conditionalFormatting>
        <x14:conditionalFormatting xmlns:xm="http://schemas.microsoft.com/office/excel/2006/main">
          <x14:cfRule type="expression" priority="67" id="{FBC88CF6-27D5-4BED-B724-EFD2D63BD68D}">
            <xm:f>IF($E$140=Vakiolistat!$A$6,TRUE,FALSE)</xm:f>
            <x14:dxf>
              <numFmt numFmtId="167" formatCode="0.000000"/>
            </x14:dxf>
          </x14:cfRule>
          <xm:sqref>H155</xm:sqref>
        </x14:conditionalFormatting>
        <x14:conditionalFormatting xmlns:xm="http://schemas.microsoft.com/office/excel/2006/main">
          <x14:cfRule type="expression" priority="62" id="{8911D597-74A7-4CA0-B1ED-32F4F97D8F46}">
            <xm:f>IF($E$164=Vakiolistat!$A$6,TRUE,FALSE)</xm:f>
            <x14:dxf>
              <numFmt numFmtId="167" formatCode="0.000000"/>
            </x14:dxf>
          </x14:cfRule>
          <xm:sqref>H179</xm:sqref>
        </x14:conditionalFormatting>
        <x14:conditionalFormatting xmlns:xm="http://schemas.microsoft.com/office/excel/2006/main">
          <x14:cfRule type="expression" priority="57" id="{7005167A-FF88-4543-8D89-FCFBDF9BB71A}">
            <xm:f>IF($E$188=Vakiolistat!$A$6,TRUE,FALSE)</xm:f>
            <x14:dxf>
              <numFmt numFmtId="167" formatCode="0.000000"/>
            </x14:dxf>
          </x14:cfRule>
          <xm:sqref>H203</xm:sqref>
        </x14:conditionalFormatting>
        <x14:conditionalFormatting xmlns:xm="http://schemas.microsoft.com/office/excel/2006/main">
          <x14:cfRule type="expression" priority="52" id="{4D0706C4-5E34-4822-B81A-45645BEFB36B}">
            <xm:f>IF($E$212=Vakiolistat!$A$6,TRUE,FALSE)</xm:f>
            <x14:dxf>
              <numFmt numFmtId="167" formatCode="0.000000"/>
            </x14:dxf>
          </x14:cfRule>
          <xm:sqref>H227</xm:sqref>
        </x14:conditionalFormatting>
        <x14:conditionalFormatting xmlns:xm="http://schemas.microsoft.com/office/excel/2006/main">
          <x14:cfRule type="expression" priority="47" id="{BFE664A2-E6A0-4349-A79B-13BF02D8CD7B}">
            <xm:f>IF($E$236=Vakiolistat!$A$6,TRUE,FALSE)</xm:f>
            <x14:dxf>
              <numFmt numFmtId="167" formatCode="0.000000"/>
            </x14:dxf>
          </x14:cfRule>
          <xm:sqref>H251</xm:sqref>
        </x14:conditionalFormatting>
        <x14:conditionalFormatting xmlns:xm="http://schemas.microsoft.com/office/excel/2006/main">
          <x14:cfRule type="expression" priority="42" id="{B8B6F327-1BFF-453E-9691-39A1038C8E48}">
            <xm:f>IF($E$260=Vakiolistat!$A$6,TRUE,FALSE)</xm:f>
            <x14:dxf>
              <numFmt numFmtId="167" formatCode="0.000000"/>
            </x14:dxf>
          </x14:cfRule>
          <xm:sqref>H275</xm:sqref>
        </x14:conditionalFormatting>
        <x14:conditionalFormatting xmlns:xm="http://schemas.microsoft.com/office/excel/2006/main">
          <x14:cfRule type="expression" priority="37" id="{7DEFFCB8-93AE-4655-A090-5B8ABD3DB71E}">
            <xm:f>IF($E$284=Vakiolistat!$A$6,TRUE,FALSE)</xm:f>
            <x14:dxf>
              <numFmt numFmtId="167" formatCode="0.000000"/>
            </x14:dxf>
          </x14:cfRule>
          <xm:sqref>H299</xm:sqref>
        </x14:conditionalFormatting>
        <x14:conditionalFormatting xmlns:xm="http://schemas.microsoft.com/office/excel/2006/main">
          <x14:cfRule type="expression" priority="30" id="{A940F5EA-32E4-4EC9-BBDD-0504DF8B72B5}">
            <xm:f>IF($E$310=Vakiolistat!$A$6,TRUE,FALSE)</xm:f>
            <x14:dxf>
              <numFmt numFmtId="167" formatCode="0.000000"/>
            </x14:dxf>
          </x14:cfRule>
          <xm:sqref>H325</xm:sqref>
        </x14:conditionalFormatting>
        <x14:conditionalFormatting xmlns:xm="http://schemas.microsoft.com/office/excel/2006/main">
          <x14:cfRule type="expression" priority="21" id="{B45D3A48-4D16-496D-90C1-E019CF4242E6}">
            <xm:f>IF($E$334=Vakiolistat!$A$6,TRUE,FALSE)</xm:f>
            <x14:dxf>
              <numFmt numFmtId="167" formatCode="0.000000"/>
            </x14:dxf>
          </x14:cfRule>
          <xm:sqref>H349</xm:sqref>
        </x14:conditionalFormatting>
        <x14:conditionalFormatting xmlns:xm="http://schemas.microsoft.com/office/excel/2006/main">
          <x14:cfRule type="expression" priority="16" id="{2BE0B0C8-ACB8-4A4B-8729-E204928616D9}">
            <xm:f>IF($E$358=Vakiolistat!$A$6,TRUE,FALSE)</xm:f>
            <x14:dxf>
              <numFmt numFmtId="167" formatCode="0.000000"/>
            </x14:dxf>
          </x14:cfRule>
          <xm:sqref>H373</xm:sqref>
        </x14:conditionalFormatting>
        <x14:conditionalFormatting xmlns:xm="http://schemas.microsoft.com/office/excel/2006/main">
          <x14:cfRule type="expression" priority="11" id="{A18278F7-DA7C-438B-9E9D-139AF3279AD4}">
            <xm:f>IF($E$382=Vakiolistat!$A$6,TRUE,FALSE)</xm:f>
            <x14:dxf>
              <numFmt numFmtId="167" formatCode="0.000000"/>
            </x14:dxf>
          </x14:cfRule>
          <xm:sqref>H397</xm:sqref>
        </x14:conditionalFormatting>
        <x14:conditionalFormatting xmlns:xm="http://schemas.microsoft.com/office/excel/2006/main">
          <x14:cfRule type="expression" priority="6" id="{E1BDBAB2-4EF7-49F0-9D03-0F9F1ADEE98A}">
            <xm:f>IF($E$334=Vakiolistat!$A$6,TRUE,FALSE)</xm:f>
            <x14:dxf>
              <numFmt numFmtId="167" formatCode="0.000000"/>
            </x14:dxf>
          </x14:cfRule>
          <xm:sqref>H421</xm:sqref>
        </x14:conditionalFormatting>
        <x14:conditionalFormatting xmlns:xm="http://schemas.microsoft.com/office/excel/2006/main">
          <x14:cfRule type="expression" priority="1" id="{B09BABA0-A1EE-4490-B8FB-11FE98D1FF34}">
            <xm:f>IF($E$430=Vakiolistat!$A$6,TRUE,FALSE)</xm:f>
            <x14:dxf>
              <numFmt numFmtId="167" formatCode="0.000000"/>
            </x14:dxf>
          </x14:cfRule>
          <xm:sqref>H445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E49B3AC-497C-4115-B7CC-A6115E3996CE}">
          <x14:formula1>
            <xm:f>Vakiolistat!$A$3:$A$7</xm:f>
          </x14:formula1>
          <xm:sqref>E53 E74 E260 E92 E116 E140 E164 E188 E212 E236 E284 E310 E334 E358 E382 E406 E430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026F-E01C-4089-8BF7-8E0B987C151F}">
  <dimension ref="A2:B24"/>
  <sheetViews>
    <sheetView workbookViewId="0">
      <selection activeCell="G9" sqref="G9"/>
    </sheetView>
  </sheetViews>
  <sheetFormatPr defaultRowHeight="14.5" x14ac:dyDescent="0.35"/>
  <sheetData>
    <row r="2" spans="1:2" x14ac:dyDescent="0.35">
      <c r="A2" s="17" t="s">
        <v>64</v>
      </c>
    </row>
    <row r="3" spans="1:2" x14ac:dyDescent="0.35">
      <c r="A3" s="18" t="s">
        <v>4</v>
      </c>
      <c r="B3" s="23" t="s">
        <v>4</v>
      </c>
    </row>
    <row r="4" spans="1:2" x14ac:dyDescent="0.35">
      <c r="A4" s="18" t="str">
        <f>[1]Translations!$B$809</f>
        <v>Nm³</v>
      </c>
      <c r="B4" s="24" t="str">
        <f>[1]Translations!$B$809</f>
        <v>Nm³</v>
      </c>
    </row>
    <row r="5" spans="1:2" x14ac:dyDescent="0.35">
      <c r="A5" s="18" t="s">
        <v>58</v>
      </c>
      <c r="B5" s="24" t="s">
        <v>58</v>
      </c>
    </row>
    <row r="6" spans="1:2" x14ac:dyDescent="0.35">
      <c r="A6" s="18" t="str">
        <f>[1]Translations!$B$810</f>
        <v>litraa</v>
      </c>
      <c r="B6" s="23" t="s">
        <v>65</v>
      </c>
    </row>
    <row r="7" spans="1:2" x14ac:dyDescent="0.35">
      <c r="A7" s="18" t="s">
        <v>63</v>
      </c>
      <c r="B7" s="24" t="s">
        <v>63</v>
      </c>
    </row>
    <row r="8" spans="1:2" x14ac:dyDescent="0.35">
      <c r="A8" s="19"/>
      <c r="B8" s="23"/>
    </row>
    <row r="9" spans="1:2" x14ac:dyDescent="0.35">
      <c r="A9" s="20"/>
    </row>
    <row r="10" spans="1:2" x14ac:dyDescent="0.35">
      <c r="A10" s="17" t="s">
        <v>66</v>
      </c>
    </row>
    <row r="11" spans="1:2" x14ac:dyDescent="0.35">
      <c r="A11" s="18" t="str">
        <f>[1]Translations!$B$497</f>
        <v>GJ/t</v>
      </c>
    </row>
    <row r="12" spans="1:2" x14ac:dyDescent="0.35">
      <c r="A12" s="18" t="str">
        <f>[1]Translations!$B$498</f>
        <v>GJ/1000Nm3</v>
      </c>
    </row>
    <row r="13" spans="1:2" x14ac:dyDescent="0.35">
      <c r="A13" s="18" t="str">
        <f>[1]Translations!$B$811</f>
        <v>GJ/GWh (brutto)</v>
      </c>
    </row>
    <row r="14" spans="1:2" x14ac:dyDescent="0.35">
      <c r="A14" s="18" t="str">
        <f>[1]Translations!$B$812</f>
        <v>GJ/l</v>
      </c>
    </row>
    <row r="15" spans="1:2" x14ac:dyDescent="0.35">
      <c r="A15" s="18" t="str">
        <f>[1]Translations!$B$813</f>
        <v>t/l</v>
      </c>
    </row>
    <row r="16" spans="1:2" x14ac:dyDescent="0.35">
      <c r="A16" s="18" t="str">
        <f>[1]Translations!$B$814</f>
        <v>[ - ]</v>
      </c>
    </row>
    <row r="17" spans="1:1" x14ac:dyDescent="0.35">
      <c r="A17" s="19"/>
    </row>
    <row r="18" spans="1:1" x14ac:dyDescent="0.35">
      <c r="A18" s="20"/>
    </row>
    <row r="19" spans="1:1" x14ac:dyDescent="0.35">
      <c r="A19" s="17" t="s">
        <v>67</v>
      </c>
    </row>
    <row r="20" spans="1:1" x14ac:dyDescent="0.35">
      <c r="A20" s="18" t="str">
        <f>[1]Translations!$B$499</f>
        <v>tCO2/TJ</v>
      </c>
    </row>
    <row r="21" spans="1:1" x14ac:dyDescent="0.35">
      <c r="A21" s="18" t="str">
        <f>[1]Translations!$B$500</f>
        <v>tCO2/t</v>
      </c>
    </row>
    <row r="22" spans="1:1" x14ac:dyDescent="0.35">
      <c r="A22" s="18" t="str">
        <f>[1]Translations!$B$501</f>
        <v>tCO2/1000Nm3</v>
      </c>
    </row>
    <row r="23" spans="1:1" x14ac:dyDescent="0.35">
      <c r="A23" s="18" t="str">
        <f>[1]Translations!$B$815</f>
        <v>tCO2/l</v>
      </c>
    </row>
    <row r="24" spans="1:1" x14ac:dyDescent="0.35">
      <c r="A24"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499065-abd9-4bdd-b96d-335912bd6993">
      <Terms xmlns="http://schemas.microsoft.com/office/infopath/2007/PartnerControls"/>
    </lcf76f155ced4ddcb4097134ff3c332f>
    <TaxCatchAll xmlns="1563a83e-021a-40f3-8a7e-1e2e9474e3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1A1B67B85D1D8439B30D9C7AFD4A886" ma:contentTypeVersion="13" ma:contentTypeDescription="Luo uusi asiakirja." ma:contentTypeScope="" ma:versionID="24ffcb2ec40e746abc667441736a6485">
  <xsd:schema xmlns:xsd="http://www.w3.org/2001/XMLSchema" xmlns:xs="http://www.w3.org/2001/XMLSchema" xmlns:p="http://schemas.microsoft.com/office/2006/metadata/properties" xmlns:ns2="8d499065-abd9-4bdd-b96d-335912bd6993" xmlns:ns3="1563a83e-021a-40f3-8a7e-1e2e9474e31f" targetNamespace="http://schemas.microsoft.com/office/2006/metadata/properties" ma:root="true" ma:fieldsID="7d12e70e7f54d031deb0c549b1bcd921" ns2:_="" ns3:_="">
    <xsd:import namespace="8d499065-abd9-4bdd-b96d-335912bd6993"/>
    <xsd:import namespace="1563a83e-021a-40f3-8a7e-1e2e9474e3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99065-abd9-4bdd-b96d-335912bd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Kuvien tunnisteet" ma:readOnly="false" ma:fieldId="{5cf76f15-5ced-4ddc-b409-7134ff3c332f}" ma:taxonomyMulti="true" ma:sspId="3e80df17-6dce-42fc-a3dc-94a0db4b211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63a83e-021a-40f3-8a7e-1e2e9474e31f" elementFormDefault="qualified">
    <xsd:import namespace="http://schemas.microsoft.com/office/2006/documentManagement/types"/>
    <xsd:import namespace="http://schemas.microsoft.com/office/infopath/2007/PartnerControls"/>
    <xsd:element name="SharedWithUsers" ma:index="1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internalName="SharedWithDetails" ma:readOnly="true">
      <xsd:simpleType>
        <xsd:restriction base="dms:Note">
          <xsd:maxLength value="255"/>
        </xsd:restriction>
      </xsd:simpleType>
    </xsd:element>
    <xsd:element name="TaxCatchAll" ma:index="16" nillable="true" ma:displayName="Taxonomy Catch All Column" ma:hidden="true" ma:list="{a1a8b4bf-ff57-4adb-8d5b-c05db208d879}" ma:internalName="TaxCatchAll" ma:showField="CatchAllData" ma:web="1563a83e-021a-40f3-8a7e-1e2e9474e3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82CA6-E126-4B2B-898D-6155A29EC6F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63a83e-021a-40f3-8a7e-1e2e9474e31f"/>
    <ds:schemaRef ds:uri="8d499065-abd9-4bdd-b96d-335912bd6993"/>
    <ds:schemaRef ds:uri="http://www.w3.org/XML/1998/namespace"/>
    <ds:schemaRef ds:uri="http://purl.org/dc/dcmitype/"/>
  </ds:schemaRefs>
</ds:datastoreItem>
</file>

<file path=customXml/itemProps2.xml><?xml version="1.0" encoding="utf-8"?>
<ds:datastoreItem xmlns:ds="http://schemas.openxmlformats.org/officeDocument/2006/customXml" ds:itemID="{68AE44ED-8ADA-425D-BE56-8A1BCC05EC3C}">
  <ds:schemaRefs>
    <ds:schemaRef ds:uri="http://schemas.microsoft.com/sharepoint/v3/contenttype/forms"/>
  </ds:schemaRefs>
</ds:datastoreItem>
</file>

<file path=customXml/itemProps3.xml><?xml version="1.0" encoding="utf-8"?>
<ds:datastoreItem xmlns:ds="http://schemas.openxmlformats.org/officeDocument/2006/customXml" ds:itemID="{548107E0-698F-4490-A3A0-9193AA9DA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99065-abd9-4bdd-b96d-335912bd6993"/>
    <ds:schemaRef ds:uri="1563a83e-021a-40f3-8a7e-1e2e9474e3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Komponentit ja seos_pa</vt:lpstr>
      <vt:lpstr>Vakiolistat</vt:lpstr>
      <vt:lpstr>'Komponentit ja seos_pa'!Tulostusalue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Grönfors</dc:creator>
  <cp:keywords/>
  <dc:description/>
  <cp:lastModifiedBy>Mirka Sandén</cp:lastModifiedBy>
  <cp:revision/>
  <cp:lastPrinted>2025-03-24T16:45:02Z</cp:lastPrinted>
  <dcterms:created xsi:type="dcterms:W3CDTF">2025-03-10T13:19:46Z</dcterms:created>
  <dcterms:modified xsi:type="dcterms:W3CDTF">2025-03-25T12:34:25Z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0x01010081A1B67B85D1D8439B30D9C7AFD4A886</vt:lpwstr>
  </property>
  <property fmtid="{D5CDD505-2E9C-101B-9397-08002B2CF9AE}" pid="3" name="MediaServiceImageTags">
    <vt:lpwstr/>
  </property>
</Properties>
</file>